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pivotTables/pivotTable1.xml" ContentType="application/vnd.openxmlformats-officedocument.spreadsheetml.pivotTable+xml"/>
  <Override PartName="/xl/drawings/drawing9.xml" ContentType="application/vnd.openxmlformats-officedocument.drawing+xml"/>
  <Override PartName="/xl/drawings/drawing1.xml" ContentType="application/vnd.openxmlformats-officedocument.drawing+xml"/>
  <Override PartName="/xl/drawings/drawing20.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17.xml" ContentType="application/vnd.openxmlformats-officedocument.drawing+xml"/>
  <Override PartName="/xl/drawings/drawing11.xml" ContentType="application/vnd.openxmlformats-officedocument.drawing+xml"/>
  <Override PartName="/xl/drawings/drawing22.xml" ContentType="application/vnd.openxmlformats-officedocument.drawing+xml"/>
  <Override PartName="/xl/drawings/drawing3.xml" ContentType="application/vnd.openxmlformats-officedocument.drawing+xml"/>
  <Override PartName="/xl/drawings/drawing12.xml" ContentType="application/vnd.openxmlformats-officedocument.drawing+xml"/>
  <Override PartName="/xl/drawings/drawing18.xml" ContentType="application/vnd.openxmlformats-officedocument.drawing+xml"/>
  <Override PartName="/xl/drawings/drawing4.xml" ContentType="application/vnd.openxmlformats-officedocument.drawing+xml"/>
  <Override PartName="/xl/drawings/drawing13.xml" ContentType="application/vnd.openxmlformats-officedocument.drawing+xml"/>
  <Override PartName="/xl/drawings/drawing21.xml" ContentType="application/vnd.openxmlformats-officedocument.drawing+xml"/>
  <Override PartName="/xl/drawings/drawing5.xml" ContentType="application/vnd.openxmlformats-officedocument.drawing+xml"/>
  <Override PartName="/xl/drawings/drawing14.xml" ContentType="application/vnd.openxmlformats-officedocument.drawing+xml"/>
  <Override PartName="/xl/drawings/drawing19.xml" ContentType="application/vnd.openxmlformats-officedocument.drawing+xml"/>
  <Override PartName="/xl/drawings/drawing6.xml" ContentType="application/vnd.openxmlformats-officedocument.drawing+xml"/>
  <Override PartName="/xl/drawings/drawing15.xml" ContentType="application/vnd.openxmlformats-officedocument.drawing+xml"/>
  <Override PartName="/xl/drawings/drawing7.xml" ContentType="application/vnd.openxmlformats-officedocument.drawing+xml"/>
  <Override PartName="/xl/drawings/drawing23.xml" ContentType="application/vnd.openxmlformats-officedocument.drawing+xml"/>
  <Override PartName="/xl/drawings/drawing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6.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hidePivotFieldList="1" defaultThemeVersion="124226"/>
  <mc:AlternateContent xmlns:mc="http://schemas.openxmlformats.org/markup-compatibility/2006">
    <mc:Choice Requires="x15">
      <x15ac:absPath xmlns:x15ac="http://schemas.microsoft.com/office/spreadsheetml/2010/11/ac" url="C:\Users\cumplimiento\00-Archivo Cristina\01-IMPERIAL\CNV\2020\04-Diciembre\PARA FIRMA\"/>
    </mc:Choice>
  </mc:AlternateContent>
  <xr:revisionPtr revIDLastSave="0" documentId="13_ncr:201_{F99191DA-7B97-4157-8A7E-5F22BF70AE45}" xr6:coauthVersionLast="46" xr6:coauthVersionMax="46" xr10:uidLastSave="{00000000-0000-0000-0000-000000000000}"/>
  <bookViews>
    <workbookView xWindow="-120" yWindow="-120" windowWidth="20730" windowHeight="11160" tabRatio="1000" firstSheet="9" activeTab="19" xr2:uid="{00000000-000D-0000-FFFF-FFFF00000000}"/>
  </bookViews>
  <sheets>
    <sheet name="armado" sheetId="22" state="hidden" r:id="rId1"/>
    <sheet name="EERR mensual" sheetId="25" state="hidden" r:id="rId2"/>
    <sheet name="Notas" sheetId="16" state="hidden" r:id="rId3"/>
    <sheet name="CA" sheetId="17" state="hidden" r:id="rId4"/>
    <sheet name="Hoja5" sheetId="24" state="hidden" r:id="rId5"/>
    <sheet name="Hoja2" sheetId="20" state="hidden" r:id="rId6"/>
    <sheet name="PN" sheetId="15" state="hidden" r:id="rId7"/>
    <sheet name="calculo IRACIS PROV" sheetId="21" state="hidden" r:id="rId8"/>
    <sheet name="Hoja1" sheetId="18" state="hidden" r:id="rId9"/>
    <sheet name="Caratula " sheetId="27" r:id="rId10"/>
    <sheet name="Balance imperial" sheetId="12" state="hidden" r:id="rId11"/>
    <sheet name="EERR IMPERIAL" sheetId="13" state="hidden" r:id="rId12"/>
    <sheet name="Armado EERR" sheetId="8" state="hidden" r:id="rId13"/>
    <sheet name="Imp.Base" sheetId="19" state="hidden" r:id="rId14"/>
    <sheet name="Armado BG" sheetId="7" state="hidden" r:id="rId15"/>
    <sheet name="Flujo " sheetId="14" state="hidden" r:id="rId16"/>
    <sheet name="EFE12" sheetId="11" state="hidden" r:id="rId17"/>
    <sheet name="Indice" sheetId="30" r:id="rId18"/>
    <sheet name="Portada" sheetId="76" r:id="rId19"/>
    <sheet name="Dictamen del auditor" sheetId="77" r:id="rId20"/>
    <sheet name="BG" sheetId="31" r:id="rId21"/>
    <sheet name="ER" sheetId="32" r:id="rId22"/>
    <sheet name="EFE " sheetId="33" r:id="rId23"/>
    <sheet name="EVPN" sheetId="34" r:id="rId24"/>
    <sheet name="Nota1" sheetId="35" r:id="rId25"/>
    <sheet name="Nota 2" sheetId="36" r:id="rId26"/>
    <sheet name="Nota 3" sheetId="37" r:id="rId27"/>
    <sheet name="Nota 4" sheetId="39" r:id="rId28"/>
    <sheet name="Nota 5" sheetId="40" r:id="rId29"/>
    <sheet name="Nota 6" sheetId="41" r:id="rId30"/>
    <sheet name="Nota 7" sheetId="75" r:id="rId31"/>
    <sheet name="Nota 8" sheetId="45" r:id="rId32"/>
    <sheet name="Nota 9" sheetId="47" r:id="rId33"/>
    <sheet name="Nota 10" sheetId="48" r:id="rId34"/>
    <sheet name="Nota 11" sheetId="50" r:id="rId35"/>
    <sheet name="Nota 12" sheetId="51" r:id="rId36"/>
    <sheet name="Nota 13" sheetId="52" r:id="rId37"/>
    <sheet name="Nota 14" sheetId="54" r:id="rId38"/>
    <sheet name="Nota 15" sheetId="55" r:id="rId39"/>
    <sheet name="Nota 16" sheetId="57" r:id="rId40"/>
    <sheet name="Nota 17" sheetId="59" r:id="rId41"/>
    <sheet name="Nota 18" sheetId="60" r:id="rId42"/>
    <sheet name="Nota 19" sheetId="61" r:id="rId43"/>
    <sheet name="Nota 20" sheetId="62" r:id="rId44"/>
    <sheet name="Nota 21" sheetId="63" r:id="rId45"/>
    <sheet name="Nota 22" sheetId="66" r:id="rId46"/>
    <sheet name="Nota 23" sheetId="69" r:id="rId47"/>
    <sheet name="Nota 24" sheetId="71" r:id="rId48"/>
    <sheet name="Nota 25" sheetId="73" r:id="rId49"/>
    <sheet name="Nota 26" sheetId="74"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a">'[1]MMA Clientes'!$P$2</definedName>
    <definedName name="\Z" localSheetId="20">#REF!</definedName>
    <definedName name="\Z" localSheetId="9">#REF!</definedName>
    <definedName name="\Z" localSheetId="22">#REF!</definedName>
    <definedName name="\Z" localSheetId="21">#REF!</definedName>
    <definedName name="\Z" localSheetId="23">#REF!</definedName>
    <definedName name="\Z" localSheetId="15">#REF!</definedName>
    <definedName name="\Z" localSheetId="17">#REF!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25">#REF!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8">#REF!</definedName>
    <definedName name="\Z" localSheetId="49">#REF!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24">#REF!</definedName>
    <definedName name="\Z">#REF!</definedName>
    <definedName name="_____MAR1" localSheetId="22">#REF!</definedName>
    <definedName name="_____MAR1" localSheetId="16">#REF!</definedName>
    <definedName name="_____MAR1" localSheetId="15">#REF!</definedName>
    <definedName name="_____MAR1" localSheetId="49">#REF!</definedName>
    <definedName name="_____MAR1" localSheetId="30">#REF!</definedName>
    <definedName name="_____MAR1" localSheetId="2">#REF!</definedName>
    <definedName name="_____MAR1" localSheetId="6">#REF!</definedName>
    <definedName name="_____MAR1">#REF!</definedName>
    <definedName name="_____MAR2" localSheetId="22">#REF!</definedName>
    <definedName name="_____MAR2" localSheetId="16">#REF!</definedName>
    <definedName name="_____MAR2" localSheetId="15">#REF!</definedName>
    <definedName name="_____MAR2" localSheetId="49">#REF!</definedName>
    <definedName name="_____MAR2" localSheetId="2">#REF!</definedName>
    <definedName name="_____MAR2" localSheetId="6">#REF!</definedName>
    <definedName name="_____MAR2">#REF!</definedName>
    <definedName name="____DAT10" localSheetId="20">'[2]Act Fijo Nov 2002'!#REF!</definedName>
    <definedName name="____DAT10" localSheetId="9">'[2]Act Fijo Nov 2002'!#REF!</definedName>
    <definedName name="____DAT10" localSheetId="22">'[2]Act Fijo Nov 2002'!#REF!</definedName>
    <definedName name="____DAT10" localSheetId="21">'[2]Act Fijo Nov 2002'!#REF!</definedName>
    <definedName name="____DAT10" localSheetId="23">'[2]Act Fijo Nov 2002'!#REF!</definedName>
    <definedName name="____DAT10" localSheetId="17">'[2]Act Fijo Nov 2002'!#REF!</definedName>
    <definedName name="____DAT10" localSheetId="33">'[2]Act Fijo Nov 2002'!#REF!</definedName>
    <definedName name="____DAT10" localSheetId="34">'[2]Act Fijo Nov 2002'!#REF!</definedName>
    <definedName name="____DAT10" localSheetId="35">'[2]Act Fijo Nov 2002'!#REF!</definedName>
    <definedName name="____DAT10" localSheetId="36">'[2]Act Fijo Nov 2002'!#REF!</definedName>
    <definedName name="____DAT10" localSheetId="37">'[2]Act Fijo Nov 2002'!#REF!</definedName>
    <definedName name="____DAT10" localSheetId="38">'[2]Act Fijo Nov 2002'!#REF!</definedName>
    <definedName name="____DAT10" localSheetId="39">'[2]Act Fijo Nov 2002'!#REF!</definedName>
    <definedName name="____DAT10" localSheetId="40">'[2]Act Fijo Nov 2002'!#REF!</definedName>
    <definedName name="____DAT10" localSheetId="41">'[2]Act Fijo Nov 2002'!#REF!</definedName>
    <definedName name="____DAT10" localSheetId="42">'[2]Act Fijo Nov 2002'!#REF!</definedName>
    <definedName name="____DAT10" localSheetId="25">'[2]Act Fijo Nov 2002'!#REF!</definedName>
    <definedName name="____DAT10" localSheetId="43">'[2]Act Fijo Nov 2002'!#REF!</definedName>
    <definedName name="____DAT10" localSheetId="44">'[2]Act Fijo Nov 2002'!#REF!</definedName>
    <definedName name="____DAT10" localSheetId="45">'[2]Act Fijo Nov 2002'!#REF!</definedName>
    <definedName name="____DAT10" localSheetId="46">'[2]Act Fijo Nov 2002'!#REF!</definedName>
    <definedName name="____DAT10" localSheetId="47">'[2]Act Fijo Nov 2002'!#REF!</definedName>
    <definedName name="____DAT10" localSheetId="48">'[2]Act Fijo Nov 2002'!#REF!</definedName>
    <definedName name="____DAT10" localSheetId="49">'[2]Act Fijo Nov 2002'!#REF!</definedName>
    <definedName name="____DAT10" localSheetId="26">'[2]Act Fijo Nov 2002'!#REF!</definedName>
    <definedName name="____DAT10" localSheetId="27">'[2]Act Fijo Nov 2002'!#REF!</definedName>
    <definedName name="____DAT10" localSheetId="28">'[2]Act Fijo Nov 2002'!#REF!</definedName>
    <definedName name="____DAT10" localSheetId="29">'[2]Act Fijo Nov 2002'!#REF!</definedName>
    <definedName name="____DAT10" localSheetId="30">'[2]Act Fijo Nov 2002'!#REF!</definedName>
    <definedName name="____DAT10" localSheetId="31">'[2]Act Fijo Nov 2002'!#REF!</definedName>
    <definedName name="____DAT10" localSheetId="32">'[2]Act Fijo Nov 2002'!#REF!</definedName>
    <definedName name="____DAT10" localSheetId="24">'[2]Act Fijo Nov 2002'!#REF!</definedName>
    <definedName name="____DAT10">'[2]Act Fijo Nov 2002'!#REF!</definedName>
    <definedName name="____DAT11" localSheetId="20">'[2]Act Fijo Nov 2002'!#REF!</definedName>
    <definedName name="____DAT11" localSheetId="9">'[2]Act Fijo Nov 2002'!#REF!</definedName>
    <definedName name="____DAT11" localSheetId="22">'[2]Act Fijo Nov 2002'!#REF!</definedName>
    <definedName name="____DAT11" localSheetId="21">'[2]Act Fijo Nov 2002'!#REF!</definedName>
    <definedName name="____DAT11" localSheetId="23">'[2]Act Fijo Nov 2002'!#REF!</definedName>
    <definedName name="____DAT11" localSheetId="17">'[2]Act Fijo Nov 2002'!#REF!</definedName>
    <definedName name="____DAT11" localSheetId="33">'[2]Act Fijo Nov 2002'!#REF!</definedName>
    <definedName name="____DAT11" localSheetId="34">'[2]Act Fijo Nov 2002'!#REF!</definedName>
    <definedName name="____DAT11" localSheetId="35">'[2]Act Fijo Nov 2002'!#REF!</definedName>
    <definedName name="____DAT11" localSheetId="36">'[2]Act Fijo Nov 2002'!#REF!</definedName>
    <definedName name="____DAT11" localSheetId="37">'[2]Act Fijo Nov 2002'!#REF!</definedName>
    <definedName name="____DAT11" localSheetId="38">'[2]Act Fijo Nov 2002'!#REF!</definedName>
    <definedName name="____DAT11" localSheetId="39">'[2]Act Fijo Nov 2002'!#REF!</definedName>
    <definedName name="____DAT11" localSheetId="40">'[2]Act Fijo Nov 2002'!#REF!</definedName>
    <definedName name="____DAT11" localSheetId="41">'[2]Act Fijo Nov 2002'!#REF!</definedName>
    <definedName name="____DAT11" localSheetId="42">'[2]Act Fijo Nov 2002'!#REF!</definedName>
    <definedName name="____DAT11" localSheetId="25">'[2]Act Fijo Nov 2002'!#REF!</definedName>
    <definedName name="____DAT11" localSheetId="43">'[2]Act Fijo Nov 2002'!#REF!</definedName>
    <definedName name="____DAT11" localSheetId="44">'[2]Act Fijo Nov 2002'!#REF!</definedName>
    <definedName name="____DAT11" localSheetId="45">'[2]Act Fijo Nov 2002'!#REF!</definedName>
    <definedName name="____DAT11" localSheetId="46">'[2]Act Fijo Nov 2002'!#REF!</definedName>
    <definedName name="____DAT11" localSheetId="47">'[2]Act Fijo Nov 2002'!#REF!</definedName>
    <definedName name="____DAT11" localSheetId="48">'[2]Act Fijo Nov 2002'!#REF!</definedName>
    <definedName name="____DAT11" localSheetId="49">'[2]Act Fijo Nov 2002'!#REF!</definedName>
    <definedName name="____DAT11" localSheetId="26">'[2]Act Fijo Nov 2002'!#REF!</definedName>
    <definedName name="____DAT11" localSheetId="27">'[2]Act Fijo Nov 2002'!#REF!</definedName>
    <definedName name="____DAT11" localSheetId="28">'[2]Act Fijo Nov 2002'!#REF!</definedName>
    <definedName name="____DAT11" localSheetId="29">'[2]Act Fijo Nov 2002'!#REF!</definedName>
    <definedName name="____DAT11" localSheetId="30">'[2]Act Fijo Nov 2002'!#REF!</definedName>
    <definedName name="____DAT11" localSheetId="31">'[2]Act Fijo Nov 2002'!#REF!</definedName>
    <definedName name="____DAT11" localSheetId="32">'[2]Act Fijo Nov 2002'!#REF!</definedName>
    <definedName name="____DAT11" localSheetId="24">'[2]Act Fijo Nov 2002'!#REF!</definedName>
    <definedName name="____DAT11">'[2]Act Fijo Nov 2002'!#REF!</definedName>
    <definedName name="____DAT21" localSheetId="20">'[3]Activo Fijo'!#REF!</definedName>
    <definedName name="____DAT21" localSheetId="9">'[3]Activo Fijo'!#REF!</definedName>
    <definedName name="____DAT21" localSheetId="22">'[3]Activo Fijo'!#REF!</definedName>
    <definedName name="____DAT21" localSheetId="21">'[3]Activo Fijo'!#REF!</definedName>
    <definedName name="____DAT21" localSheetId="23">'[3]Activo Fijo'!#REF!</definedName>
    <definedName name="____DAT21" localSheetId="17">'[3]Activo Fijo'!#REF!</definedName>
    <definedName name="____DAT21" localSheetId="33">'[3]Activo Fijo'!#REF!</definedName>
    <definedName name="____DAT21" localSheetId="34">'[3]Activo Fijo'!#REF!</definedName>
    <definedName name="____DAT21" localSheetId="35">'[3]Activo Fijo'!#REF!</definedName>
    <definedName name="____DAT21" localSheetId="36">'[3]Activo Fijo'!#REF!</definedName>
    <definedName name="____DAT21" localSheetId="37">'[3]Activo Fijo'!#REF!</definedName>
    <definedName name="____DAT21" localSheetId="38">'[3]Activo Fijo'!#REF!</definedName>
    <definedName name="____DAT21" localSheetId="39">'[3]Activo Fijo'!#REF!</definedName>
    <definedName name="____DAT21" localSheetId="40">'[3]Activo Fijo'!#REF!</definedName>
    <definedName name="____DAT21" localSheetId="41">'[3]Activo Fijo'!#REF!</definedName>
    <definedName name="____DAT21" localSheetId="42">'[3]Activo Fijo'!#REF!</definedName>
    <definedName name="____DAT21" localSheetId="25">'[3]Activo Fijo'!#REF!</definedName>
    <definedName name="____DAT21" localSheetId="43">'[3]Activo Fijo'!#REF!</definedName>
    <definedName name="____DAT21" localSheetId="44">'[3]Activo Fijo'!#REF!</definedName>
    <definedName name="____DAT21" localSheetId="45">'[3]Activo Fijo'!#REF!</definedName>
    <definedName name="____DAT21" localSheetId="46">'[3]Activo Fijo'!#REF!</definedName>
    <definedName name="____DAT21" localSheetId="47">'[3]Activo Fijo'!#REF!</definedName>
    <definedName name="____DAT21" localSheetId="48">'[3]Activo Fijo'!#REF!</definedName>
    <definedName name="____DAT21" localSheetId="49">'[3]Activo Fijo'!#REF!</definedName>
    <definedName name="____DAT21" localSheetId="26">'[3]Activo Fijo'!#REF!</definedName>
    <definedName name="____DAT21" localSheetId="27">'[3]Activo Fijo'!#REF!</definedName>
    <definedName name="____DAT21" localSheetId="28">'[3]Activo Fijo'!#REF!</definedName>
    <definedName name="____DAT21" localSheetId="29">'[3]Activo Fijo'!#REF!</definedName>
    <definedName name="____DAT21" localSheetId="30">'[3]Activo Fijo'!#REF!</definedName>
    <definedName name="____DAT21" localSheetId="31">'[3]Activo Fijo'!#REF!</definedName>
    <definedName name="____DAT21" localSheetId="32">'[3]Activo Fijo'!#REF!</definedName>
    <definedName name="____DAT21" localSheetId="24">'[3]Activo Fijo'!#REF!</definedName>
    <definedName name="____DAT21">'[3]Activo Fijo'!#REF!</definedName>
    <definedName name="____DAT9" localSheetId="20">'[2]Act Fijo Nov 2002'!#REF!</definedName>
    <definedName name="____DAT9" localSheetId="9">'[2]Act Fijo Nov 2002'!#REF!</definedName>
    <definedName name="____DAT9" localSheetId="22">'[2]Act Fijo Nov 2002'!#REF!</definedName>
    <definedName name="____DAT9" localSheetId="21">'[2]Act Fijo Nov 2002'!#REF!</definedName>
    <definedName name="____DAT9" localSheetId="23">'[2]Act Fijo Nov 2002'!#REF!</definedName>
    <definedName name="____DAT9" localSheetId="17">'[2]Act Fijo Nov 2002'!#REF!</definedName>
    <definedName name="____DAT9" localSheetId="33">'[2]Act Fijo Nov 2002'!#REF!</definedName>
    <definedName name="____DAT9" localSheetId="34">'[2]Act Fijo Nov 2002'!#REF!</definedName>
    <definedName name="____DAT9" localSheetId="35">'[2]Act Fijo Nov 2002'!#REF!</definedName>
    <definedName name="____DAT9" localSheetId="36">'[2]Act Fijo Nov 2002'!#REF!</definedName>
    <definedName name="____DAT9" localSheetId="37">'[2]Act Fijo Nov 2002'!#REF!</definedName>
    <definedName name="____DAT9" localSheetId="38">'[2]Act Fijo Nov 2002'!#REF!</definedName>
    <definedName name="____DAT9" localSheetId="39">'[2]Act Fijo Nov 2002'!#REF!</definedName>
    <definedName name="____DAT9" localSheetId="40">'[2]Act Fijo Nov 2002'!#REF!</definedName>
    <definedName name="____DAT9" localSheetId="41">'[2]Act Fijo Nov 2002'!#REF!</definedName>
    <definedName name="____DAT9" localSheetId="42">'[2]Act Fijo Nov 2002'!#REF!</definedName>
    <definedName name="____DAT9" localSheetId="25">'[2]Act Fijo Nov 2002'!#REF!</definedName>
    <definedName name="____DAT9" localSheetId="43">'[2]Act Fijo Nov 2002'!#REF!</definedName>
    <definedName name="____DAT9" localSheetId="44">'[2]Act Fijo Nov 2002'!#REF!</definedName>
    <definedName name="____DAT9" localSheetId="45">'[2]Act Fijo Nov 2002'!#REF!</definedName>
    <definedName name="____DAT9" localSheetId="46">'[2]Act Fijo Nov 2002'!#REF!</definedName>
    <definedName name="____DAT9" localSheetId="47">'[2]Act Fijo Nov 2002'!#REF!</definedName>
    <definedName name="____DAT9" localSheetId="48">'[2]Act Fijo Nov 2002'!#REF!</definedName>
    <definedName name="____DAT9" localSheetId="49">'[2]Act Fijo Nov 2002'!#REF!</definedName>
    <definedName name="____DAT9" localSheetId="26">'[2]Act Fijo Nov 2002'!#REF!</definedName>
    <definedName name="____DAT9" localSheetId="27">'[2]Act Fijo Nov 2002'!#REF!</definedName>
    <definedName name="____DAT9" localSheetId="28">'[2]Act Fijo Nov 2002'!#REF!</definedName>
    <definedName name="____DAT9" localSheetId="29">'[2]Act Fijo Nov 2002'!#REF!</definedName>
    <definedName name="____DAT9" localSheetId="30">'[2]Act Fijo Nov 2002'!#REF!</definedName>
    <definedName name="____DAT9" localSheetId="31">'[2]Act Fijo Nov 2002'!#REF!</definedName>
    <definedName name="____DAT9" localSheetId="32">'[2]Act Fijo Nov 2002'!#REF!</definedName>
    <definedName name="____DAT9" localSheetId="24">'[2]Act Fijo Nov 2002'!#REF!</definedName>
    <definedName name="____DAT9">'[2]Act Fijo Nov 2002'!#REF!</definedName>
    <definedName name="____MAR1" localSheetId="22">#REF!</definedName>
    <definedName name="____MAR1" localSheetId="16">#REF!</definedName>
    <definedName name="____MAR1" localSheetId="15">#REF!</definedName>
    <definedName name="____MAR1" localSheetId="49">#REF!</definedName>
    <definedName name="____MAR1" localSheetId="30">#REF!</definedName>
    <definedName name="____MAR1" localSheetId="2">#REF!</definedName>
    <definedName name="____MAR1" localSheetId="6">#REF!</definedName>
    <definedName name="____MAR1">#REF!</definedName>
    <definedName name="____MAR2" localSheetId="22">#REF!</definedName>
    <definedName name="____MAR2" localSheetId="16">#REF!</definedName>
    <definedName name="____MAR2" localSheetId="15">#REF!</definedName>
    <definedName name="____MAR2" localSheetId="49">#REF!</definedName>
    <definedName name="____MAR2" localSheetId="30">#REF!</definedName>
    <definedName name="____MAR2" localSheetId="2">#REF!</definedName>
    <definedName name="____MAR2" localSheetId="6">#REF!</definedName>
    <definedName name="____MAR2">#REF!</definedName>
    <definedName name="___DAT1" localSheetId="49">#REF!</definedName>
    <definedName name="___DAT1" localSheetId="30">#REF!</definedName>
    <definedName name="___DAT1">#REF!</definedName>
    <definedName name="___DAT10" localSheetId="20">'[2]Act Fijo Nov 2002'!#REF!</definedName>
    <definedName name="___DAT10" localSheetId="9">'[2]Act Fijo Nov 2002'!#REF!</definedName>
    <definedName name="___DAT10" localSheetId="22">'[2]Act Fijo Nov 2002'!#REF!</definedName>
    <definedName name="___DAT10" localSheetId="21">'[2]Act Fijo Nov 2002'!#REF!</definedName>
    <definedName name="___DAT10" localSheetId="23">'[2]Act Fijo Nov 2002'!#REF!</definedName>
    <definedName name="___DAT10" localSheetId="17">'[2]Act Fijo Nov 2002'!#REF!</definedName>
    <definedName name="___DAT10" localSheetId="33">'[2]Act Fijo Nov 2002'!#REF!</definedName>
    <definedName name="___DAT10" localSheetId="34">'[2]Act Fijo Nov 2002'!#REF!</definedName>
    <definedName name="___DAT10" localSheetId="35">'[2]Act Fijo Nov 2002'!#REF!</definedName>
    <definedName name="___DAT10" localSheetId="36">'[2]Act Fijo Nov 2002'!#REF!</definedName>
    <definedName name="___DAT10" localSheetId="37">'[2]Act Fijo Nov 2002'!#REF!</definedName>
    <definedName name="___DAT10" localSheetId="38">'[2]Act Fijo Nov 2002'!#REF!</definedName>
    <definedName name="___DAT10" localSheetId="39">'[2]Act Fijo Nov 2002'!#REF!</definedName>
    <definedName name="___DAT10" localSheetId="40">'[2]Act Fijo Nov 2002'!#REF!</definedName>
    <definedName name="___DAT10" localSheetId="41">'[2]Act Fijo Nov 2002'!#REF!</definedName>
    <definedName name="___DAT10" localSheetId="42">'[2]Act Fijo Nov 2002'!#REF!</definedName>
    <definedName name="___DAT10" localSheetId="25">'[2]Act Fijo Nov 2002'!#REF!</definedName>
    <definedName name="___DAT10" localSheetId="43">'[2]Act Fijo Nov 2002'!#REF!</definedName>
    <definedName name="___DAT10" localSheetId="44">'[2]Act Fijo Nov 2002'!#REF!</definedName>
    <definedName name="___DAT10" localSheetId="45">'[2]Act Fijo Nov 2002'!#REF!</definedName>
    <definedName name="___DAT10" localSheetId="46">'[2]Act Fijo Nov 2002'!#REF!</definedName>
    <definedName name="___DAT10" localSheetId="47">'[2]Act Fijo Nov 2002'!#REF!</definedName>
    <definedName name="___DAT10" localSheetId="48">'[2]Act Fijo Nov 2002'!#REF!</definedName>
    <definedName name="___DAT10" localSheetId="49">'[2]Act Fijo Nov 2002'!#REF!</definedName>
    <definedName name="___DAT10" localSheetId="26">'[2]Act Fijo Nov 2002'!#REF!</definedName>
    <definedName name="___DAT10" localSheetId="27">'[2]Act Fijo Nov 2002'!#REF!</definedName>
    <definedName name="___DAT10" localSheetId="28">'[2]Act Fijo Nov 2002'!#REF!</definedName>
    <definedName name="___DAT10" localSheetId="29">'[2]Act Fijo Nov 2002'!#REF!</definedName>
    <definedName name="___DAT10" localSheetId="30">'[2]Act Fijo Nov 2002'!#REF!</definedName>
    <definedName name="___DAT10" localSheetId="31">'[2]Act Fijo Nov 2002'!#REF!</definedName>
    <definedName name="___DAT10" localSheetId="32">'[2]Act Fijo Nov 2002'!#REF!</definedName>
    <definedName name="___DAT10" localSheetId="24">'[2]Act Fijo Nov 2002'!#REF!</definedName>
    <definedName name="___DAT10">'[2]Act Fijo Nov 2002'!#REF!</definedName>
    <definedName name="___DAT11" localSheetId="20">'[2]Act Fijo Nov 2002'!#REF!</definedName>
    <definedName name="___DAT11" localSheetId="9">'[2]Act Fijo Nov 2002'!#REF!</definedName>
    <definedName name="___DAT11" localSheetId="22">'[2]Act Fijo Nov 2002'!#REF!</definedName>
    <definedName name="___DAT11" localSheetId="21">'[2]Act Fijo Nov 2002'!#REF!</definedName>
    <definedName name="___DAT11" localSheetId="23">'[2]Act Fijo Nov 2002'!#REF!</definedName>
    <definedName name="___DAT11" localSheetId="17">'[2]Act Fijo Nov 2002'!#REF!</definedName>
    <definedName name="___DAT11" localSheetId="33">'[2]Act Fijo Nov 2002'!#REF!</definedName>
    <definedName name="___DAT11" localSheetId="34">'[2]Act Fijo Nov 2002'!#REF!</definedName>
    <definedName name="___DAT11" localSheetId="35">'[2]Act Fijo Nov 2002'!#REF!</definedName>
    <definedName name="___DAT11" localSheetId="36">'[2]Act Fijo Nov 2002'!#REF!</definedName>
    <definedName name="___DAT11" localSheetId="37">'[2]Act Fijo Nov 2002'!#REF!</definedName>
    <definedName name="___DAT11" localSheetId="38">'[2]Act Fijo Nov 2002'!#REF!</definedName>
    <definedName name="___DAT11" localSheetId="39">'[2]Act Fijo Nov 2002'!#REF!</definedName>
    <definedName name="___DAT11" localSheetId="40">'[2]Act Fijo Nov 2002'!#REF!</definedName>
    <definedName name="___DAT11" localSheetId="41">'[2]Act Fijo Nov 2002'!#REF!</definedName>
    <definedName name="___DAT11" localSheetId="42">'[2]Act Fijo Nov 2002'!#REF!</definedName>
    <definedName name="___DAT11" localSheetId="25">'[2]Act Fijo Nov 2002'!#REF!</definedName>
    <definedName name="___DAT11" localSheetId="43">'[2]Act Fijo Nov 2002'!#REF!</definedName>
    <definedName name="___DAT11" localSheetId="44">'[2]Act Fijo Nov 2002'!#REF!</definedName>
    <definedName name="___DAT11" localSheetId="45">'[2]Act Fijo Nov 2002'!#REF!</definedName>
    <definedName name="___DAT11" localSheetId="46">'[2]Act Fijo Nov 2002'!#REF!</definedName>
    <definedName name="___DAT11" localSheetId="47">'[2]Act Fijo Nov 2002'!#REF!</definedName>
    <definedName name="___DAT11" localSheetId="48">'[2]Act Fijo Nov 2002'!#REF!</definedName>
    <definedName name="___DAT11" localSheetId="49">'[2]Act Fijo Nov 2002'!#REF!</definedName>
    <definedName name="___DAT11" localSheetId="26">'[2]Act Fijo Nov 2002'!#REF!</definedName>
    <definedName name="___DAT11" localSheetId="27">'[2]Act Fijo Nov 2002'!#REF!</definedName>
    <definedName name="___DAT11" localSheetId="28">'[2]Act Fijo Nov 2002'!#REF!</definedName>
    <definedName name="___DAT11" localSheetId="29">'[2]Act Fijo Nov 2002'!#REF!</definedName>
    <definedName name="___DAT11" localSheetId="30">'[2]Act Fijo Nov 2002'!#REF!</definedName>
    <definedName name="___DAT11" localSheetId="31">'[2]Act Fijo Nov 2002'!#REF!</definedName>
    <definedName name="___DAT11" localSheetId="32">'[2]Act Fijo Nov 2002'!#REF!</definedName>
    <definedName name="___DAT11" localSheetId="24">'[2]Act Fijo Nov 2002'!#REF!</definedName>
    <definedName name="___DAT11">'[2]Act Fijo Nov 2002'!#REF!</definedName>
    <definedName name="___DAT12" localSheetId="20">#REF!</definedName>
    <definedName name="___DAT12" localSheetId="9">#REF!</definedName>
    <definedName name="___DAT12" localSheetId="22">#REF!</definedName>
    <definedName name="___DAT12" localSheetId="21">#REF!</definedName>
    <definedName name="___DAT12" localSheetId="23">#REF!</definedName>
    <definedName name="___DAT12" localSheetId="17">#REF!</definedName>
    <definedName name="___DAT12" localSheetId="33">#REF!</definedName>
    <definedName name="___DAT12" localSheetId="34">#REF!</definedName>
    <definedName name="___DAT12" localSheetId="35">#REF!</definedName>
    <definedName name="___DAT12" localSheetId="36">#REF!</definedName>
    <definedName name="___DAT12" localSheetId="37">#REF!</definedName>
    <definedName name="___DAT12" localSheetId="38">#REF!</definedName>
    <definedName name="___DAT12" localSheetId="39">#REF!</definedName>
    <definedName name="___DAT12" localSheetId="40">#REF!</definedName>
    <definedName name="___DAT12" localSheetId="41">#REF!</definedName>
    <definedName name="___DAT12" localSheetId="42">#REF!</definedName>
    <definedName name="___DAT12" localSheetId="25">#REF!</definedName>
    <definedName name="___DAT12" localSheetId="43">#REF!</definedName>
    <definedName name="___DAT12" localSheetId="44">#REF!</definedName>
    <definedName name="___DAT12" localSheetId="45">#REF!</definedName>
    <definedName name="___DAT12" localSheetId="46">#REF!</definedName>
    <definedName name="___DAT12" localSheetId="47">#REF!</definedName>
    <definedName name="___DAT12" localSheetId="48">#REF!</definedName>
    <definedName name="___DAT12" localSheetId="49">#REF!</definedName>
    <definedName name="___DAT12" localSheetId="26">#REF!</definedName>
    <definedName name="___DAT12" localSheetId="27">#REF!</definedName>
    <definedName name="___DAT12" localSheetId="28">#REF!</definedName>
    <definedName name="___DAT12" localSheetId="29">#REF!</definedName>
    <definedName name="___DAT12" localSheetId="30">#REF!</definedName>
    <definedName name="___DAT12" localSheetId="31">#REF!</definedName>
    <definedName name="___DAT12" localSheetId="32">#REF!</definedName>
    <definedName name="___DAT12" localSheetId="24">#REF!</definedName>
    <definedName name="___DAT12">#REF!</definedName>
    <definedName name="___DAT13" localSheetId="20">#REF!</definedName>
    <definedName name="___DAT13" localSheetId="9">#REF!</definedName>
    <definedName name="___DAT13" localSheetId="22">#REF!</definedName>
    <definedName name="___DAT13" localSheetId="21">#REF!</definedName>
    <definedName name="___DAT13" localSheetId="23">#REF!</definedName>
    <definedName name="___DAT13" localSheetId="17">#REF!</definedName>
    <definedName name="___DAT13" localSheetId="33">#REF!</definedName>
    <definedName name="___DAT13" localSheetId="34">#REF!</definedName>
    <definedName name="___DAT13" localSheetId="35">#REF!</definedName>
    <definedName name="___DAT13" localSheetId="36">#REF!</definedName>
    <definedName name="___DAT13" localSheetId="37">#REF!</definedName>
    <definedName name="___DAT13" localSheetId="38">#REF!</definedName>
    <definedName name="___DAT13" localSheetId="39">#REF!</definedName>
    <definedName name="___DAT13" localSheetId="40">#REF!</definedName>
    <definedName name="___DAT13" localSheetId="41">#REF!</definedName>
    <definedName name="___DAT13" localSheetId="42">#REF!</definedName>
    <definedName name="___DAT13" localSheetId="25">#REF!</definedName>
    <definedName name="___DAT13" localSheetId="43">#REF!</definedName>
    <definedName name="___DAT13" localSheetId="44">#REF!</definedName>
    <definedName name="___DAT13" localSheetId="45">#REF!</definedName>
    <definedName name="___DAT13" localSheetId="46">#REF!</definedName>
    <definedName name="___DAT13" localSheetId="47">#REF!</definedName>
    <definedName name="___DAT13" localSheetId="48">#REF!</definedName>
    <definedName name="___DAT13" localSheetId="49">#REF!</definedName>
    <definedName name="___DAT13" localSheetId="26">#REF!</definedName>
    <definedName name="___DAT13" localSheetId="27">#REF!</definedName>
    <definedName name="___DAT13" localSheetId="28">#REF!</definedName>
    <definedName name="___DAT13" localSheetId="29">#REF!</definedName>
    <definedName name="___DAT13" localSheetId="30">#REF!</definedName>
    <definedName name="___DAT13" localSheetId="31">#REF!</definedName>
    <definedName name="___DAT13" localSheetId="32">#REF!</definedName>
    <definedName name="___DAT13" localSheetId="24">#REF!</definedName>
    <definedName name="___DAT13">#REF!</definedName>
    <definedName name="___DAT14" localSheetId="20">#REF!</definedName>
    <definedName name="___DAT14" localSheetId="9">#REF!</definedName>
    <definedName name="___DAT14" localSheetId="22">#REF!</definedName>
    <definedName name="___DAT14" localSheetId="21">#REF!</definedName>
    <definedName name="___DAT14" localSheetId="23">#REF!</definedName>
    <definedName name="___DAT14" localSheetId="17">#REF!</definedName>
    <definedName name="___DAT14" localSheetId="33">#REF!</definedName>
    <definedName name="___DAT14" localSheetId="34">#REF!</definedName>
    <definedName name="___DAT14" localSheetId="35">#REF!</definedName>
    <definedName name="___DAT14" localSheetId="36">#REF!</definedName>
    <definedName name="___DAT14" localSheetId="37">#REF!</definedName>
    <definedName name="___DAT14" localSheetId="38">#REF!</definedName>
    <definedName name="___DAT14" localSheetId="39">#REF!</definedName>
    <definedName name="___DAT14" localSheetId="40">#REF!</definedName>
    <definedName name="___DAT14" localSheetId="41">#REF!</definedName>
    <definedName name="___DAT14" localSheetId="42">#REF!</definedName>
    <definedName name="___DAT14" localSheetId="25">#REF!</definedName>
    <definedName name="___DAT14" localSheetId="43">#REF!</definedName>
    <definedName name="___DAT14" localSheetId="44">#REF!</definedName>
    <definedName name="___DAT14" localSheetId="45">#REF!</definedName>
    <definedName name="___DAT14" localSheetId="46">#REF!</definedName>
    <definedName name="___DAT14" localSheetId="47">#REF!</definedName>
    <definedName name="___DAT14" localSheetId="48">#REF!</definedName>
    <definedName name="___DAT14" localSheetId="49">#REF!</definedName>
    <definedName name="___DAT14" localSheetId="26">#REF!</definedName>
    <definedName name="___DAT14" localSheetId="27">#REF!</definedName>
    <definedName name="___DAT14" localSheetId="28">#REF!</definedName>
    <definedName name="___DAT14" localSheetId="29">#REF!</definedName>
    <definedName name="___DAT14" localSheetId="30">#REF!</definedName>
    <definedName name="___DAT14" localSheetId="31">#REF!</definedName>
    <definedName name="___DAT14" localSheetId="32">#REF!</definedName>
    <definedName name="___DAT14" localSheetId="24">#REF!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'[3]Activo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9">'[2]Act Fijo Nov 2002'!#REF!</definedName>
    <definedName name="___MAR1" localSheetId="22">#REF!</definedName>
    <definedName name="___MAR1" localSheetId="16">#REF!</definedName>
    <definedName name="___MAR1" localSheetId="15">#REF!</definedName>
    <definedName name="___MAR1" localSheetId="49">#REF!</definedName>
    <definedName name="___MAR1" localSheetId="30">#REF!</definedName>
    <definedName name="___MAR1" localSheetId="2">#REF!</definedName>
    <definedName name="___MAR1" localSheetId="6">#REF!</definedName>
    <definedName name="___MAR1">#REF!</definedName>
    <definedName name="___MAR2" localSheetId="22">#REF!</definedName>
    <definedName name="___MAR2" localSheetId="16">#REF!</definedName>
    <definedName name="___MAR2" localSheetId="15">#REF!</definedName>
    <definedName name="___MAR2" localSheetId="49">#REF!</definedName>
    <definedName name="___MAR2" localSheetId="30">#REF!</definedName>
    <definedName name="___MAR2" localSheetId="2">#REF!</definedName>
    <definedName name="___MAR2" localSheetId="6">#REF!</definedName>
    <definedName name="___MAR2">#REF!</definedName>
    <definedName name="__DAT1" localSheetId="49">#REF!</definedName>
    <definedName name="__DAT1" localSheetId="30">#REF!</definedName>
    <definedName name="__DAT1">#REF!</definedName>
    <definedName name="__DAT10" localSheetId="15">'[2]Act Fijo Nov 2002'!#REF!</definedName>
    <definedName name="__DAT11" localSheetId="15">'[2]Act Fijo Nov 2002'!#REF!</definedName>
    <definedName name="__DAT12" localSheetId="20">#REF!</definedName>
    <definedName name="__DAT12" localSheetId="9">#REF!</definedName>
    <definedName name="__DAT12" localSheetId="22">#REF!</definedName>
    <definedName name="__DAT12" localSheetId="21">#REF!</definedName>
    <definedName name="__DAT12" localSheetId="23">#REF!</definedName>
    <definedName name="__DAT12" localSheetId="17">#REF!</definedName>
    <definedName name="__DAT12" localSheetId="33">#REF!</definedName>
    <definedName name="__DAT12" localSheetId="34">#REF!</definedName>
    <definedName name="__DAT12" localSheetId="35">#REF!</definedName>
    <definedName name="__DAT12" localSheetId="36">#REF!</definedName>
    <definedName name="__DAT12" localSheetId="37">#REF!</definedName>
    <definedName name="__DAT12" localSheetId="38">#REF!</definedName>
    <definedName name="__DAT12" localSheetId="39">#REF!</definedName>
    <definedName name="__DAT12" localSheetId="40">#REF!</definedName>
    <definedName name="__DAT12" localSheetId="41">#REF!</definedName>
    <definedName name="__DAT12" localSheetId="42">#REF!</definedName>
    <definedName name="__DAT12" localSheetId="25">#REF!</definedName>
    <definedName name="__DAT12" localSheetId="43">#REF!</definedName>
    <definedName name="__DAT12" localSheetId="44">#REF!</definedName>
    <definedName name="__DAT12" localSheetId="45">#REF!</definedName>
    <definedName name="__DAT12" localSheetId="46">#REF!</definedName>
    <definedName name="__DAT12" localSheetId="47">#REF!</definedName>
    <definedName name="__DAT12" localSheetId="48">#REF!</definedName>
    <definedName name="__DAT12" localSheetId="49">#REF!</definedName>
    <definedName name="__DAT12" localSheetId="26">#REF!</definedName>
    <definedName name="__DAT12" localSheetId="27">#REF!</definedName>
    <definedName name="__DAT12" localSheetId="28">#REF!</definedName>
    <definedName name="__DAT12" localSheetId="29">#REF!</definedName>
    <definedName name="__DAT12" localSheetId="30">#REF!</definedName>
    <definedName name="__DAT12" localSheetId="31">#REF!</definedName>
    <definedName name="__DAT12" localSheetId="32">#REF!</definedName>
    <definedName name="__DAT12" localSheetId="24">#REF!</definedName>
    <definedName name="__DAT12">#REF!</definedName>
    <definedName name="__DAT13" localSheetId="20">#REF!</definedName>
    <definedName name="__DAT13" localSheetId="9">#REF!</definedName>
    <definedName name="__DAT13" localSheetId="22">#REF!</definedName>
    <definedName name="__DAT13" localSheetId="21">#REF!</definedName>
    <definedName name="__DAT13" localSheetId="23">#REF!</definedName>
    <definedName name="__DAT13" localSheetId="17">#REF!</definedName>
    <definedName name="__DAT13" localSheetId="33">#REF!</definedName>
    <definedName name="__DAT13" localSheetId="34">#REF!</definedName>
    <definedName name="__DAT13" localSheetId="35">#REF!</definedName>
    <definedName name="__DAT13" localSheetId="36">#REF!</definedName>
    <definedName name="__DAT13" localSheetId="37">#REF!</definedName>
    <definedName name="__DAT13" localSheetId="38">#REF!</definedName>
    <definedName name="__DAT13" localSheetId="39">#REF!</definedName>
    <definedName name="__DAT13" localSheetId="40">#REF!</definedName>
    <definedName name="__DAT13" localSheetId="41">#REF!</definedName>
    <definedName name="__DAT13" localSheetId="42">#REF!</definedName>
    <definedName name="__DAT13" localSheetId="25">#REF!</definedName>
    <definedName name="__DAT13" localSheetId="43">#REF!</definedName>
    <definedName name="__DAT13" localSheetId="44">#REF!</definedName>
    <definedName name="__DAT13" localSheetId="45">#REF!</definedName>
    <definedName name="__DAT13" localSheetId="46">#REF!</definedName>
    <definedName name="__DAT13" localSheetId="47">#REF!</definedName>
    <definedName name="__DAT13" localSheetId="48">#REF!</definedName>
    <definedName name="__DAT13" localSheetId="49">#REF!</definedName>
    <definedName name="__DAT13" localSheetId="26">#REF!</definedName>
    <definedName name="__DAT13" localSheetId="27">#REF!</definedName>
    <definedName name="__DAT13" localSheetId="28">#REF!</definedName>
    <definedName name="__DAT13" localSheetId="29">#REF!</definedName>
    <definedName name="__DAT13" localSheetId="30">#REF!</definedName>
    <definedName name="__DAT13" localSheetId="31">#REF!</definedName>
    <definedName name="__DAT13" localSheetId="32">#REF!</definedName>
    <definedName name="__DAT13" localSheetId="24">#REF!</definedName>
    <definedName name="__DAT13">#REF!</definedName>
    <definedName name="__DAT14" localSheetId="20">#REF!</definedName>
    <definedName name="__DAT14" localSheetId="9">#REF!</definedName>
    <definedName name="__DAT14" localSheetId="22">#REF!</definedName>
    <definedName name="__DAT14" localSheetId="21">#REF!</definedName>
    <definedName name="__DAT14" localSheetId="23">#REF!</definedName>
    <definedName name="__DAT14" localSheetId="17">#REF!</definedName>
    <definedName name="__DAT14" localSheetId="33">#REF!</definedName>
    <definedName name="__DAT14" localSheetId="34">#REF!</definedName>
    <definedName name="__DAT14" localSheetId="35">#REF!</definedName>
    <definedName name="__DAT14" localSheetId="36">#REF!</definedName>
    <definedName name="__DAT14" localSheetId="37">#REF!</definedName>
    <definedName name="__DAT14" localSheetId="38">#REF!</definedName>
    <definedName name="__DAT14" localSheetId="39">#REF!</definedName>
    <definedName name="__DAT14" localSheetId="40">#REF!</definedName>
    <definedName name="__DAT14" localSheetId="41">#REF!</definedName>
    <definedName name="__DAT14" localSheetId="42">#REF!</definedName>
    <definedName name="__DAT14" localSheetId="25">#REF!</definedName>
    <definedName name="__DAT14" localSheetId="43">#REF!</definedName>
    <definedName name="__DAT14" localSheetId="44">#REF!</definedName>
    <definedName name="__DAT14" localSheetId="45">#REF!</definedName>
    <definedName name="__DAT14" localSheetId="46">#REF!</definedName>
    <definedName name="__DAT14" localSheetId="47">#REF!</definedName>
    <definedName name="__DAT14" localSheetId="48">#REF!</definedName>
    <definedName name="__DAT14" localSheetId="49">#REF!</definedName>
    <definedName name="__DAT14" localSheetId="26">#REF!</definedName>
    <definedName name="__DAT14" localSheetId="27">#REF!</definedName>
    <definedName name="__DAT14" localSheetId="28">#REF!</definedName>
    <definedName name="__DAT14" localSheetId="29">#REF!</definedName>
    <definedName name="__DAT14" localSheetId="30">#REF!</definedName>
    <definedName name="__DAT14" localSheetId="31">#REF!</definedName>
    <definedName name="__DAT14" localSheetId="32">#REF!</definedName>
    <definedName name="__DAT14" localSheetId="24">#REF!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 localSheetId="15">'[3]Activo Fijo'!#REF!</definedName>
    <definedName name="__DAT22" localSheetId="20">#REF!</definedName>
    <definedName name="__DAT22" localSheetId="9">#REF!</definedName>
    <definedName name="__DAT22" localSheetId="22">#REF!</definedName>
    <definedName name="__DAT22" localSheetId="21">#REF!</definedName>
    <definedName name="__DAT22" localSheetId="23">#REF!</definedName>
    <definedName name="__DAT22" localSheetId="17">#REF!</definedName>
    <definedName name="__DAT22" localSheetId="33">#REF!</definedName>
    <definedName name="__DAT22" localSheetId="34">#REF!</definedName>
    <definedName name="__DAT22" localSheetId="35">#REF!</definedName>
    <definedName name="__DAT22" localSheetId="36">#REF!</definedName>
    <definedName name="__DAT22" localSheetId="37">#REF!</definedName>
    <definedName name="__DAT22" localSheetId="38">#REF!</definedName>
    <definedName name="__DAT22" localSheetId="39">#REF!</definedName>
    <definedName name="__DAT22" localSheetId="40">#REF!</definedName>
    <definedName name="__DAT22" localSheetId="41">#REF!</definedName>
    <definedName name="__DAT22" localSheetId="42">#REF!</definedName>
    <definedName name="__DAT22" localSheetId="25">#REF!</definedName>
    <definedName name="__DAT22" localSheetId="43">#REF!</definedName>
    <definedName name="__DAT22" localSheetId="44">#REF!</definedName>
    <definedName name="__DAT22" localSheetId="45">#REF!</definedName>
    <definedName name="__DAT22" localSheetId="46">#REF!</definedName>
    <definedName name="__DAT22" localSheetId="47">#REF!</definedName>
    <definedName name="__DAT22" localSheetId="48">#REF!</definedName>
    <definedName name="__DAT22" localSheetId="49">#REF!</definedName>
    <definedName name="__DAT22" localSheetId="26">#REF!</definedName>
    <definedName name="__DAT22" localSheetId="27">#REF!</definedName>
    <definedName name="__DAT22" localSheetId="28">#REF!</definedName>
    <definedName name="__DAT22" localSheetId="29">#REF!</definedName>
    <definedName name="__DAT22" localSheetId="30">#REF!</definedName>
    <definedName name="__DAT22" localSheetId="31">#REF!</definedName>
    <definedName name="__DAT22" localSheetId="32">#REF!</definedName>
    <definedName name="__DAT22" localSheetId="24">#REF!</definedName>
    <definedName name="__DAT22">#REF!</definedName>
    <definedName name="__DAT23" localSheetId="20">#REF!</definedName>
    <definedName name="__DAT23" localSheetId="9">#REF!</definedName>
    <definedName name="__DAT23" localSheetId="22">#REF!</definedName>
    <definedName name="__DAT23" localSheetId="21">#REF!</definedName>
    <definedName name="__DAT23" localSheetId="23">#REF!</definedName>
    <definedName name="__DAT23" localSheetId="17">#REF!</definedName>
    <definedName name="__DAT23" localSheetId="33">#REF!</definedName>
    <definedName name="__DAT23" localSheetId="34">#REF!</definedName>
    <definedName name="__DAT23" localSheetId="35">#REF!</definedName>
    <definedName name="__DAT23" localSheetId="36">#REF!</definedName>
    <definedName name="__DAT23" localSheetId="37">#REF!</definedName>
    <definedName name="__DAT23" localSheetId="38">#REF!</definedName>
    <definedName name="__DAT23" localSheetId="39">#REF!</definedName>
    <definedName name="__DAT23" localSheetId="40">#REF!</definedName>
    <definedName name="__DAT23" localSheetId="41">#REF!</definedName>
    <definedName name="__DAT23" localSheetId="42">#REF!</definedName>
    <definedName name="__DAT23" localSheetId="25">#REF!</definedName>
    <definedName name="__DAT23" localSheetId="43">#REF!</definedName>
    <definedName name="__DAT23" localSheetId="44">#REF!</definedName>
    <definedName name="__DAT23" localSheetId="45">#REF!</definedName>
    <definedName name="__DAT23" localSheetId="46">#REF!</definedName>
    <definedName name="__DAT23" localSheetId="47">#REF!</definedName>
    <definedName name="__DAT23" localSheetId="48">#REF!</definedName>
    <definedName name="__DAT23" localSheetId="49">#REF!</definedName>
    <definedName name="__DAT23" localSheetId="26">#REF!</definedName>
    <definedName name="__DAT23" localSheetId="27">#REF!</definedName>
    <definedName name="__DAT23" localSheetId="28">#REF!</definedName>
    <definedName name="__DAT23" localSheetId="29">#REF!</definedName>
    <definedName name="__DAT23" localSheetId="30">#REF!</definedName>
    <definedName name="__DAT23" localSheetId="31">#REF!</definedName>
    <definedName name="__DAT23" localSheetId="32">#REF!</definedName>
    <definedName name="__DAT23" localSheetId="24">#REF!</definedName>
    <definedName name="__DAT23">#REF!</definedName>
    <definedName name="__DAT24" localSheetId="20">#REF!</definedName>
    <definedName name="__DAT24" localSheetId="9">#REF!</definedName>
    <definedName name="__DAT24" localSheetId="22">#REF!</definedName>
    <definedName name="__DAT24" localSheetId="21">#REF!</definedName>
    <definedName name="__DAT24" localSheetId="23">#REF!</definedName>
    <definedName name="__DAT24" localSheetId="17">#REF!</definedName>
    <definedName name="__DAT24" localSheetId="33">#REF!</definedName>
    <definedName name="__DAT24" localSheetId="34">#REF!</definedName>
    <definedName name="__DAT24" localSheetId="35">#REF!</definedName>
    <definedName name="__DAT24" localSheetId="36">#REF!</definedName>
    <definedName name="__DAT24" localSheetId="37">#REF!</definedName>
    <definedName name="__DAT24" localSheetId="38">#REF!</definedName>
    <definedName name="__DAT24" localSheetId="39">#REF!</definedName>
    <definedName name="__DAT24" localSheetId="40">#REF!</definedName>
    <definedName name="__DAT24" localSheetId="41">#REF!</definedName>
    <definedName name="__DAT24" localSheetId="42">#REF!</definedName>
    <definedName name="__DAT24" localSheetId="25">#REF!</definedName>
    <definedName name="__DAT24" localSheetId="43">#REF!</definedName>
    <definedName name="__DAT24" localSheetId="44">#REF!</definedName>
    <definedName name="__DAT24" localSheetId="45">#REF!</definedName>
    <definedName name="__DAT24" localSheetId="46">#REF!</definedName>
    <definedName name="__DAT24" localSheetId="47">#REF!</definedName>
    <definedName name="__DAT24" localSheetId="48">#REF!</definedName>
    <definedName name="__DAT24" localSheetId="49">#REF!</definedName>
    <definedName name="__DAT24" localSheetId="26">#REF!</definedName>
    <definedName name="__DAT24" localSheetId="27">#REF!</definedName>
    <definedName name="__DAT24" localSheetId="28">#REF!</definedName>
    <definedName name="__DAT24" localSheetId="29">#REF!</definedName>
    <definedName name="__DAT24" localSheetId="30">#REF!</definedName>
    <definedName name="__DAT24" localSheetId="31">#REF!</definedName>
    <definedName name="__DAT24" localSheetId="32">#REF!</definedName>
    <definedName name="__DAT24" localSheetId="24">#REF!</definedName>
    <definedName name="__DAT24">#REF!</definedName>
    <definedName name="__DAT3">#REF!</definedName>
    <definedName name="__DAT4">#REF!</definedName>
    <definedName name="__DAT5">#REF!</definedName>
    <definedName name="__DAT6">#REF!</definedName>
    <definedName name="__DAT9" localSheetId="15">'[2]Act Fijo Nov 2002'!#REF!</definedName>
    <definedName name="__MAR1" localSheetId="22">#REF!</definedName>
    <definedName name="__MAR1" localSheetId="16">#REF!</definedName>
    <definedName name="__MAR1" localSheetId="15">#REF!</definedName>
    <definedName name="__MAR1" localSheetId="2">#REF!</definedName>
    <definedName name="__MAR1" localSheetId="6">#REF!</definedName>
    <definedName name="__MAR1">#REF!</definedName>
    <definedName name="__MAR2" localSheetId="22">#REF!</definedName>
    <definedName name="__MAR2" localSheetId="16">#REF!</definedName>
    <definedName name="__MAR2" localSheetId="15">#REF!</definedName>
    <definedName name="__MAR2" localSheetId="2">#REF!</definedName>
    <definedName name="__MAR2" localSheetId="6">#REF!</definedName>
    <definedName name="__MAR2">#REF!</definedName>
    <definedName name="__TPy530231">#REF!</definedName>
    <definedName name="_DAT1" localSheetId="15">#REF!</definedName>
    <definedName name="_DAT1">#REF!</definedName>
    <definedName name="_DAT10" localSheetId="20">'[2]Act Fijo Nov 2002'!#REF!</definedName>
    <definedName name="_DAT10" localSheetId="9">'[2]Act Fijo Nov 2002'!#REF!</definedName>
    <definedName name="_DAT10" localSheetId="22">'[2]Act Fijo Nov 2002'!#REF!</definedName>
    <definedName name="_DAT10" localSheetId="21">'[2]Act Fijo Nov 2002'!#REF!</definedName>
    <definedName name="_DAT10" localSheetId="23">'[2]Act Fijo Nov 2002'!#REF!</definedName>
    <definedName name="_DAT10" localSheetId="15">'[2]Act Fijo Nov 2002'!#REF!</definedName>
    <definedName name="_DAT10" localSheetId="17">'[2]Act Fijo Nov 2002'!#REF!</definedName>
    <definedName name="_DAT10" localSheetId="33">'[2]Act Fijo Nov 2002'!#REF!</definedName>
    <definedName name="_DAT10" localSheetId="34">'[2]Act Fijo Nov 2002'!#REF!</definedName>
    <definedName name="_DAT10" localSheetId="35">'[2]Act Fijo Nov 2002'!#REF!</definedName>
    <definedName name="_DAT10" localSheetId="36">'[2]Act Fijo Nov 2002'!#REF!</definedName>
    <definedName name="_DAT10" localSheetId="37">'[2]Act Fijo Nov 2002'!#REF!</definedName>
    <definedName name="_DAT10" localSheetId="38">'[2]Act Fijo Nov 2002'!#REF!</definedName>
    <definedName name="_DAT10" localSheetId="39">'[2]Act Fijo Nov 2002'!#REF!</definedName>
    <definedName name="_DAT10" localSheetId="40">'[2]Act Fijo Nov 2002'!#REF!</definedName>
    <definedName name="_DAT10" localSheetId="41">'[2]Act Fijo Nov 2002'!#REF!</definedName>
    <definedName name="_DAT10" localSheetId="42">'[2]Act Fijo Nov 2002'!#REF!</definedName>
    <definedName name="_DAT10" localSheetId="25">'[2]Act Fijo Nov 2002'!#REF!</definedName>
    <definedName name="_DAT10" localSheetId="43">'[2]Act Fijo Nov 2002'!#REF!</definedName>
    <definedName name="_DAT10" localSheetId="44">'[2]Act Fijo Nov 2002'!#REF!</definedName>
    <definedName name="_DAT10" localSheetId="45">'[2]Act Fijo Nov 2002'!#REF!</definedName>
    <definedName name="_DAT10" localSheetId="46">'[2]Act Fijo Nov 2002'!#REF!</definedName>
    <definedName name="_DAT10" localSheetId="47">'[2]Act Fijo Nov 2002'!#REF!</definedName>
    <definedName name="_DAT10" localSheetId="48">'[2]Act Fijo Nov 2002'!#REF!</definedName>
    <definedName name="_DAT10" localSheetId="49">'[2]Act Fijo Nov 2002'!#REF!</definedName>
    <definedName name="_DAT10" localSheetId="26">'[2]Act Fijo Nov 2002'!#REF!</definedName>
    <definedName name="_DAT10" localSheetId="27">'[2]Act Fijo Nov 2002'!#REF!</definedName>
    <definedName name="_DAT10" localSheetId="28">'[2]Act Fijo Nov 2002'!#REF!</definedName>
    <definedName name="_DAT10" localSheetId="29">'[2]Act Fijo Nov 2002'!#REF!</definedName>
    <definedName name="_DAT10" localSheetId="30">'[2]Act Fijo Nov 2002'!#REF!</definedName>
    <definedName name="_DAT10" localSheetId="31">'[2]Act Fijo Nov 2002'!#REF!</definedName>
    <definedName name="_DAT10" localSheetId="32">'[2]Act Fijo Nov 2002'!#REF!</definedName>
    <definedName name="_DAT10" localSheetId="24">'[2]Act Fijo Nov 2002'!#REF!</definedName>
    <definedName name="_DAT10">'[2]Act Fijo Nov 2002'!#REF!</definedName>
    <definedName name="_DAT11" localSheetId="20">'[2]Act Fijo Nov 2002'!#REF!</definedName>
    <definedName name="_DAT11" localSheetId="9">'[2]Act Fijo Nov 2002'!#REF!</definedName>
    <definedName name="_DAT11" localSheetId="22">'[2]Act Fijo Nov 2002'!#REF!</definedName>
    <definedName name="_DAT11" localSheetId="21">'[2]Act Fijo Nov 2002'!#REF!</definedName>
    <definedName name="_DAT11" localSheetId="23">'[2]Act Fijo Nov 2002'!#REF!</definedName>
    <definedName name="_DAT11" localSheetId="15">'[2]Act Fijo Nov 2002'!#REF!</definedName>
    <definedName name="_DAT11" localSheetId="17">'[2]Act Fijo Nov 2002'!#REF!</definedName>
    <definedName name="_DAT11" localSheetId="33">'[2]Act Fijo Nov 2002'!#REF!</definedName>
    <definedName name="_DAT11" localSheetId="34">'[2]Act Fijo Nov 2002'!#REF!</definedName>
    <definedName name="_DAT11" localSheetId="35">'[2]Act Fijo Nov 2002'!#REF!</definedName>
    <definedName name="_DAT11" localSheetId="36">'[2]Act Fijo Nov 2002'!#REF!</definedName>
    <definedName name="_DAT11" localSheetId="37">'[2]Act Fijo Nov 2002'!#REF!</definedName>
    <definedName name="_DAT11" localSheetId="38">'[2]Act Fijo Nov 2002'!#REF!</definedName>
    <definedName name="_DAT11" localSheetId="39">'[2]Act Fijo Nov 2002'!#REF!</definedName>
    <definedName name="_DAT11" localSheetId="40">'[2]Act Fijo Nov 2002'!#REF!</definedName>
    <definedName name="_DAT11" localSheetId="41">'[2]Act Fijo Nov 2002'!#REF!</definedName>
    <definedName name="_DAT11" localSheetId="42">'[2]Act Fijo Nov 2002'!#REF!</definedName>
    <definedName name="_DAT11" localSheetId="25">'[2]Act Fijo Nov 2002'!#REF!</definedName>
    <definedName name="_DAT11" localSheetId="43">'[2]Act Fijo Nov 2002'!#REF!</definedName>
    <definedName name="_DAT11" localSheetId="44">'[2]Act Fijo Nov 2002'!#REF!</definedName>
    <definedName name="_DAT11" localSheetId="45">'[2]Act Fijo Nov 2002'!#REF!</definedName>
    <definedName name="_DAT11" localSheetId="46">'[2]Act Fijo Nov 2002'!#REF!</definedName>
    <definedName name="_DAT11" localSheetId="47">'[2]Act Fijo Nov 2002'!#REF!</definedName>
    <definedName name="_DAT11" localSheetId="48">'[2]Act Fijo Nov 2002'!#REF!</definedName>
    <definedName name="_DAT11" localSheetId="49">'[2]Act Fijo Nov 2002'!#REF!</definedName>
    <definedName name="_DAT11" localSheetId="26">'[2]Act Fijo Nov 2002'!#REF!</definedName>
    <definedName name="_DAT11" localSheetId="27">'[2]Act Fijo Nov 2002'!#REF!</definedName>
    <definedName name="_DAT11" localSheetId="28">'[2]Act Fijo Nov 2002'!#REF!</definedName>
    <definedName name="_DAT11" localSheetId="29">'[2]Act Fijo Nov 2002'!#REF!</definedName>
    <definedName name="_DAT11" localSheetId="30">'[2]Act Fijo Nov 2002'!#REF!</definedName>
    <definedName name="_DAT11" localSheetId="31">'[2]Act Fijo Nov 2002'!#REF!</definedName>
    <definedName name="_DAT11" localSheetId="32">'[2]Act Fijo Nov 2002'!#REF!</definedName>
    <definedName name="_DAT11" localSheetId="24">'[2]Act Fijo Nov 2002'!#REF!</definedName>
    <definedName name="_DAT11">'[2]Act Fijo Nov 2002'!#REF!</definedName>
    <definedName name="_DAT12" localSheetId="20">#REF!</definedName>
    <definedName name="_DAT12" localSheetId="9">#REF!</definedName>
    <definedName name="_DAT12" localSheetId="22">#REF!</definedName>
    <definedName name="_DAT12" localSheetId="21">#REF!</definedName>
    <definedName name="_DAT12" localSheetId="23">#REF!</definedName>
    <definedName name="_DAT12" localSheetId="15">#REF!</definedName>
    <definedName name="_DAT12" localSheetId="17">#REF!</definedName>
    <definedName name="_DAT12" localSheetId="33">#REF!</definedName>
    <definedName name="_DAT12" localSheetId="34">#REF!</definedName>
    <definedName name="_DAT12" localSheetId="35">#REF!</definedName>
    <definedName name="_DAT12" localSheetId="36">#REF!</definedName>
    <definedName name="_DAT12" localSheetId="37">#REF!</definedName>
    <definedName name="_DAT12" localSheetId="38">#REF!</definedName>
    <definedName name="_DAT12" localSheetId="39">#REF!</definedName>
    <definedName name="_DAT12" localSheetId="40">#REF!</definedName>
    <definedName name="_DAT12" localSheetId="41">#REF!</definedName>
    <definedName name="_DAT12" localSheetId="42">#REF!</definedName>
    <definedName name="_DAT12" localSheetId="25">#REF!</definedName>
    <definedName name="_DAT12" localSheetId="43">#REF!</definedName>
    <definedName name="_DAT12" localSheetId="44">#REF!</definedName>
    <definedName name="_DAT12" localSheetId="45">#REF!</definedName>
    <definedName name="_DAT12" localSheetId="46">#REF!</definedName>
    <definedName name="_DAT12" localSheetId="47">#REF!</definedName>
    <definedName name="_DAT12" localSheetId="48">#REF!</definedName>
    <definedName name="_DAT12" localSheetId="49">#REF!</definedName>
    <definedName name="_DAT12" localSheetId="26">#REF!</definedName>
    <definedName name="_DAT12" localSheetId="27">#REF!</definedName>
    <definedName name="_DAT12" localSheetId="28">#REF!</definedName>
    <definedName name="_DAT12" localSheetId="29">#REF!</definedName>
    <definedName name="_DAT12" localSheetId="30">#REF!</definedName>
    <definedName name="_DAT12" localSheetId="31">#REF!</definedName>
    <definedName name="_DAT12" localSheetId="32">#REF!</definedName>
    <definedName name="_DAT12" localSheetId="24">#REF!</definedName>
    <definedName name="_DAT12">#REF!</definedName>
    <definedName name="_DAT13" localSheetId="15">#REF!</definedName>
    <definedName name="_DAT13" localSheetId="49">#REF!</definedName>
    <definedName name="_DAT13" localSheetId="30">#REF!</definedName>
    <definedName name="_DAT13">#REF!</definedName>
    <definedName name="_DAT14" localSheetId="15">#REF!</definedName>
    <definedName name="_DAT14" localSheetId="49">#REF!</definedName>
    <definedName name="_DAT14">#REF!</definedName>
    <definedName name="_DAT15" localSheetId="15">#REF!</definedName>
    <definedName name="_DAT15">#REF!</definedName>
    <definedName name="_DAT16" localSheetId="15">#REF!</definedName>
    <definedName name="_DAT16">#REF!</definedName>
    <definedName name="_DAT17" localSheetId="15">#REF!</definedName>
    <definedName name="_DAT17">#REF!</definedName>
    <definedName name="_DAT18" localSheetId="15">#REF!</definedName>
    <definedName name="_DAT18">#REF!</definedName>
    <definedName name="_DAT19" localSheetId="15">#REF!</definedName>
    <definedName name="_DAT19">#REF!</definedName>
    <definedName name="_DAT2" localSheetId="15">#REF!</definedName>
    <definedName name="_DAT2">#REF!</definedName>
    <definedName name="_DAT20" localSheetId="15">#REF!</definedName>
    <definedName name="_DAT20">#REF!</definedName>
    <definedName name="_DAT21" localSheetId="20">'[3]Activo Fijo'!#REF!</definedName>
    <definedName name="_DAT21" localSheetId="9">'[3]Activo Fijo'!#REF!</definedName>
    <definedName name="_DAT21" localSheetId="22">'[3]Activo Fijo'!#REF!</definedName>
    <definedName name="_DAT21" localSheetId="21">'[3]Activo Fijo'!#REF!</definedName>
    <definedName name="_DAT21" localSheetId="23">'[3]Activo Fijo'!#REF!</definedName>
    <definedName name="_DAT21" localSheetId="15">'[3]Activo Fijo'!#REF!</definedName>
    <definedName name="_DAT21" localSheetId="17">'[3]Activo Fijo'!#REF!</definedName>
    <definedName name="_DAT21" localSheetId="33">'[3]Activo Fijo'!#REF!</definedName>
    <definedName name="_DAT21" localSheetId="34">'[3]Activo Fijo'!#REF!</definedName>
    <definedName name="_DAT21" localSheetId="35">'[3]Activo Fijo'!#REF!</definedName>
    <definedName name="_DAT21" localSheetId="36">'[3]Activo Fijo'!#REF!</definedName>
    <definedName name="_DAT21" localSheetId="37">'[3]Activo Fijo'!#REF!</definedName>
    <definedName name="_DAT21" localSheetId="38">'[3]Activo Fijo'!#REF!</definedName>
    <definedName name="_DAT21" localSheetId="39">'[3]Activo Fijo'!#REF!</definedName>
    <definedName name="_DAT21" localSheetId="40">'[3]Activo Fijo'!#REF!</definedName>
    <definedName name="_DAT21" localSheetId="41">'[3]Activo Fijo'!#REF!</definedName>
    <definedName name="_DAT21" localSheetId="42">'[3]Activo Fijo'!#REF!</definedName>
    <definedName name="_DAT21" localSheetId="25">'[3]Activo Fijo'!#REF!</definedName>
    <definedName name="_DAT21" localSheetId="43">'[3]Activo Fijo'!#REF!</definedName>
    <definedName name="_DAT21" localSheetId="44">'[3]Activo Fijo'!#REF!</definedName>
    <definedName name="_DAT21" localSheetId="45">'[3]Activo Fijo'!#REF!</definedName>
    <definedName name="_DAT21" localSheetId="46">'[3]Activo Fijo'!#REF!</definedName>
    <definedName name="_DAT21" localSheetId="47">'[3]Activo Fijo'!#REF!</definedName>
    <definedName name="_DAT21" localSheetId="48">'[3]Activo Fijo'!#REF!</definedName>
    <definedName name="_DAT21" localSheetId="49">'[3]Activo Fijo'!#REF!</definedName>
    <definedName name="_DAT21" localSheetId="26">'[3]Activo Fijo'!#REF!</definedName>
    <definedName name="_DAT21" localSheetId="27">'[3]Activo Fijo'!#REF!</definedName>
    <definedName name="_DAT21" localSheetId="28">'[3]Activo Fijo'!#REF!</definedName>
    <definedName name="_DAT21" localSheetId="29">'[3]Activo Fijo'!#REF!</definedName>
    <definedName name="_DAT21" localSheetId="30">'[3]Activo Fijo'!#REF!</definedName>
    <definedName name="_DAT21" localSheetId="31">'[3]Activo Fijo'!#REF!</definedName>
    <definedName name="_DAT21" localSheetId="32">'[3]Activo Fijo'!#REF!</definedName>
    <definedName name="_DAT21" localSheetId="24">'[3]Activo Fijo'!#REF!</definedName>
    <definedName name="_DAT21">'[3]Activo Fijo'!#REF!</definedName>
    <definedName name="_DAT22" localSheetId="20">#REF!</definedName>
    <definedName name="_DAT22" localSheetId="9">#REF!</definedName>
    <definedName name="_DAT22" localSheetId="22">#REF!</definedName>
    <definedName name="_DAT22" localSheetId="21">#REF!</definedName>
    <definedName name="_DAT22" localSheetId="23">#REF!</definedName>
    <definedName name="_DAT22" localSheetId="15">#REF!</definedName>
    <definedName name="_DAT22" localSheetId="17">#REF!</definedName>
    <definedName name="_DAT22" localSheetId="33">#REF!</definedName>
    <definedName name="_DAT22" localSheetId="34">#REF!</definedName>
    <definedName name="_DAT22" localSheetId="35">#REF!</definedName>
    <definedName name="_DAT22" localSheetId="36">#REF!</definedName>
    <definedName name="_DAT22" localSheetId="37">#REF!</definedName>
    <definedName name="_DAT22" localSheetId="38">#REF!</definedName>
    <definedName name="_DAT22" localSheetId="39">#REF!</definedName>
    <definedName name="_DAT22" localSheetId="40">#REF!</definedName>
    <definedName name="_DAT22" localSheetId="41">#REF!</definedName>
    <definedName name="_DAT22" localSheetId="42">#REF!</definedName>
    <definedName name="_DAT22" localSheetId="25">#REF!</definedName>
    <definedName name="_DAT22" localSheetId="43">#REF!</definedName>
    <definedName name="_DAT22" localSheetId="44">#REF!</definedName>
    <definedName name="_DAT22" localSheetId="45">#REF!</definedName>
    <definedName name="_DAT22" localSheetId="46">#REF!</definedName>
    <definedName name="_DAT22" localSheetId="47">#REF!</definedName>
    <definedName name="_DAT22" localSheetId="48">#REF!</definedName>
    <definedName name="_DAT22" localSheetId="49">#REF!</definedName>
    <definedName name="_DAT22" localSheetId="26">#REF!</definedName>
    <definedName name="_DAT22" localSheetId="27">#REF!</definedName>
    <definedName name="_DAT22" localSheetId="28">#REF!</definedName>
    <definedName name="_DAT22" localSheetId="29">#REF!</definedName>
    <definedName name="_DAT22" localSheetId="30">#REF!</definedName>
    <definedName name="_DAT22" localSheetId="31">#REF!</definedName>
    <definedName name="_DAT22" localSheetId="32">#REF!</definedName>
    <definedName name="_DAT22" localSheetId="24">#REF!</definedName>
    <definedName name="_DAT22">#REF!</definedName>
    <definedName name="_DAT23" localSheetId="15">#REF!</definedName>
    <definedName name="_DAT23" localSheetId="49">#REF!</definedName>
    <definedName name="_DAT23" localSheetId="30">#REF!</definedName>
    <definedName name="_DAT23">#REF!</definedName>
    <definedName name="_DAT24" localSheetId="15">#REF!</definedName>
    <definedName name="_DAT24" localSheetId="49">#REF!</definedName>
    <definedName name="_DAT24">#REF!</definedName>
    <definedName name="_DAT3" localSheetId="15">#REF!</definedName>
    <definedName name="_DAT3">#REF!</definedName>
    <definedName name="_DAT4" localSheetId="15">#REF!</definedName>
    <definedName name="_DAT4">#REF!</definedName>
    <definedName name="_DAT5" localSheetId="15">#REF!</definedName>
    <definedName name="_DAT5">#REF!</definedName>
    <definedName name="_DAT6" localSheetId="15">#REF!</definedName>
    <definedName name="_DAT6">#REF!</definedName>
    <definedName name="_DAT9" localSheetId="20">'[2]Act Fijo Nov 2002'!#REF!</definedName>
    <definedName name="_DAT9" localSheetId="9">'[2]Act Fijo Nov 2002'!#REF!</definedName>
    <definedName name="_DAT9" localSheetId="22">'[2]Act Fijo Nov 2002'!#REF!</definedName>
    <definedName name="_DAT9" localSheetId="21">'[2]Act Fijo Nov 2002'!#REF!</definedName>
    <definedName name="_DAT9" localSheetId="23">'[2]Act Fijo Nov 2002'!#REF!</definedName>
    <definedName name="_DAT9" localSheetId="15">'[2]Act Fijo Nov 2002'!#REF!</definedName>
    <definedName name="_DAT9" localSheetId="17">'[2]Act Fijo Nov 2002'!#REF!</definedName>
    <definedName name="_DAT9" localSheetId="33">'[2]Act Fijo Nov 2002'!#REF!</definedName>
    <definedName name="_DAT9" localSheetId="34">'[2]Act Fijo Nov 2002'!#REF!</definedName>
    <definedName name="_DAT9" localSheetId="35">'[2]Act Fijo Nov 2002'!#REF!</definedName>
    <definedName name="_DAT9" localSheetId="36">'[2]Act Fijo Nov 2002'!#REF!</definedName>
    <definedName name="_DAT9" localSheetId="37">'[2]Act Fijo Nov 2002'!#REF!</definedName>
    <definedName name="_DAT9" localSheetId="38">'[2]Act Fijo Nov 2002'!#REF!</definedName>
    <definedName name="_DAT9" localSheetId="39">'[2]Act Fijo Nov 2002'!#REF!</definedName>
    <definedName name="_DAT9" localSheetId="40">'[2]Act Fijo Nov 2002'!#REF!</definedName>
    <definedName name="_DAT9" localSheetId="41">'[2]Act Fijo Nov 2002'!#REF!</definedName>
    <definedName name="_DAT9" localSheetId="42">'[2]Act Fijo Nov 2002'!#REF!</definedName>
    <definedName name="_DAT9" localSheetId="25">'[2]Act Fijo Nov 2002'!#REF!</definedName>
    <definedName name="_DAT9" localSheetId="43">'[2]Act Fijo Nov 2002'!#REF!</definedName>
    <definedName name="_DAT9" localSheetId="44">'[2]Act Fijo Nov 2002'!#REF!</definedName>
    <definedName name="_DAT9" localSheetId="45">'[2]Act Fijo Nov 2002'!#REF!</definedName>
    <definedName name="_DAT9" localSheetId="46">'[2]Act Fijo Nov 2002'!#REF!</definedName>
    <definedName name="_DAT9" localSheetId="47">'[2]Act Fijo Nov 2002'!#REF!</definedName>
    <definedName name="_DAT9" localSheetId="48">'[2]Act Fijo Nov 2002'!#REF!</definedName>
    <definedName name="_DAT9" localSheetId="49">'[2]Act Fijo Nov 2002'!#REF!</definedName>
    <definedName name="_DAT9" localSheetId="26">'[2]Act Fijo Nov 2002'!#REF!</definedName>
    <definedName name="_DAT9" localSheetId="27">'[2]Act Fijo Nov 2002'!#REF!</definedName>
    <definedName name="_DAT9" localSheetId="28">'[2]Act Fijo Nov 2002'!#REF!</definedName>
    <definedName name="_DAT9" localSheetId="29">'[2]Act Fijo Nov 2002'!#REF!</definedName>
    <definedName name="_DAT9" localSheetId="30">'[2]Act Fijo Nov 2002'!#REF!</definedName>
    <definedName name="_DAT9" localSheetId="31">'[2]Act Fijo Nov 2002'!#REF!</definedName>
    <definedName name="_DAT9" localSheetId="32">'[2]Act Fijo Nov 2002'!#REF!</definedName>
    <definedName name="_DAT9" localSheetId="24">'[2]Act Fijo Nov 2002'!#REF!</definedName>
    <definedName name="_DAT9">'[2]Act Fijo Nov 2002'!#REF!</definedName>
    <definedName name="_F" localSheetId="20">#REF!</definedName>
    <definedName name="_F" localSheetId="9">#REF!</definedName>
    <definedName name="_F" localSheetId="22">#REF!</definedName>
    <definedName name="_F" localSheetId="21">#REF!</definedName>
    <definedName name="_F" localSheetId="23">#REF!</definedName>
    <definedName name="_F" localSheetId="15">#REF!</definedName>
    <definedName name="_F" localSheetId="17">#REF!</definedName>
    <definedName name="_F" localSheetId="33">#REF!</definedName>
    <definedName name="_F" localSheetId="34">#REF!</definedName>
    <definedName name="_F" localSheetId="35">#REF!</definedName>
    <definedName name="_F" localSheetId="36">#REF!</definedName>
    <definedName name="_F" localSheetId="37">#REF!</definedName>
    <definedName name="_F" localSheetId="38">#REF!</definedName>
    <definedName name="_F" localSheetId="39">#REF!</definedName>
    <definedName name="_F" localSheetId="40">#REF!</definedName>
    <definedName name="_F" localSheetId="41">#REF!</definedName>
    <definedName name="_F" localSheetId="42">#REF!</definedName>
    <definedName name="_F" localSheetId="25">#REF!</definedName>
    <definedName name="_F" localSheetId="43">#REF!</definedName>
    <definedName name="_F" localSheetId="44">#REF!</definedName>
    <definedName name="_F" localSheetId="45">#REF!</definedName>
    <definedName name="_F" localSheetId="46">#REF!</definedName>
    <definedName name="_F" localSheetId="47">#REF!</definedName>
    <definedName name="_F" localSheetId="48">#REF!</definedName>
    <definedName name="_F" localSheetId="49">#REF!</definedName>
    <definedName name="_F" localSheetId="26">#REF!</definedName>
    <definedName name="_F" localSheetId="27">#REF!</definedName>
    <definedName name="_F" localSheetId="28">#REF!</definedName>
    <definedName name="_F" localSheetId="29">#REF!</definedName>
    <definedName name="_F" localSheetId="30">#REF!</definedName>
    <definedName name="_F" localSheetId="31">#REF!</definedName>
    <definedName name="_F" localSheetId="32">#REF!</definedName>
    <definedName name="_F" localSheetId="24">#REF!</definedName>
    <definedName name="_F">#REF!</definedName>
    <definedName name="_F69" localSheetId="15">#REF!</definedName>
    <definedName name="_F69" localSheetId="49">#REF!</definedName>
    <definedName name="_F69" localSheetId="30">#REF!</definedName>
    <definedName name="_F69">#REF!</definedName>
    <definedName name="_xlnm._FilterDatabase" localSheetId="10" hidden="1">'Balance imperial'!$A$1:$L$174</definedName>
    <definedName name="_xlnm._FilterDatabase" localSheetId="3" hidden="1">CA!$A$5:$L$1509</definedName>
    <definedName name="_xlnm._FilterDatabase" localSheetId="11" hidden="1">'EERR IMPERIAL'!$A$1:$I$145</definedName>
    <definedName name="_xlnm._FilterDatabase" localSheetId="5" hidden="1">Hoja2!$F$1:$F$421</definedName>
    <definedName name="_Hlk15378568" localSheetId="25">'Nota 2'!$B$11</definedName>
    <definedName name="_Hlk29224212" localSheetId="18">Portada!$C$29</definedName>
    <definedName name="_Hlk29224318" localSheetId="18">Portada!$C$31</definedName>
    <definedName name="_IMP2" localSheetId="20">#REF!</definedName>
    <definedName name="_IMP2" localSheetId="9">#REF!</definedName>
    <definedName name="_IMP2" localSheetId="22">#REF!</definedName>
    <definedName name="_IMP2" localSheetId="21">#REF!</definedName>
    <definedName name="_IMP2" localSheetId="23">#REF!</definedName>
    <definedName name="_IMP2" localSheetId="15">#REF!</definedName>
    <definedName name="_IMP2" localSheetId="17">#REF!</definedName>
    <definedName name="_IMP2" localSheetId="33">#REF!</definedName>
    <definedName name="_IMP2" localSheetId="34">#REF!</definedName>
    <definedName name="_IMP2" localSheetId="35">#REF!</definedName>
    <definedName name="_IMP2" localSheetId="36">#REF!</definedName>
    <definedName name="_IMP2" localSheetId="37">#REF!</definedName>
    <definedName name="_IMP2" localSheetId="38">#REF!</definedName>
    <definedName name="_IMP2" localSheetId="39">#REF!</definedName>
    <definedName name="_IMP2" localSheetId="40">#REF!</definedName>
    <definedName name="_IMP2" localSheetId="41">#REF!</definedName>
    <definedName name="_IMP2" localSheetId="42">#REF!</definedName>
    <definedName name="_IMP2" localSheetId="25">#REF!</definedName>
    <definedName name="_IMP2" localSheetId="43">#REF!</definedName>
    <definedName name="_IMP2" localSheetId="44">#REF!</definedName>
    <definedName name="_IMP2" localSheetId="45">#REF!</definedName>
    <definedName name="_IMP2" localSheetId="46">#REF!</definedName>
    <definedName name="_IMP2" localSheetId="47">#REF!</definedName>
    <definedName name="_IMP2" localSheetId="48">#REF!</definedName>
    <definedName name="_IMP2" localSheetId="49">#REF!</definedName>
    <definedName name="_IMP2" localSheetId="26">#REF!</definedName>
    <definedName name="_IMP2" localSheetId="27">#REF!</definedName>
    <definedName name="_IMP2" localSheetId="28">#REF!</definedName>
    <definedName name="_IMP2" localSheetId="29">#REF!</definedName>
    <definedName name="_IMP2" localSheetId="30">#REF!</definedName>
    <definedName name="_IMP2" localSheetId="31">#REF!</definedName>
    <definedName name="_IMP2" localSheetId="32">#REF!</definedName>
    <definedName name="_IMP2" localSheetId="24">#REF!</definedName>
    <definedName name="_IMP2">#REF!</definedName>
    <definedName name="_MAR1" localSheetId="22">#REF!</definedName>
    <definedName name="_MAR1" localSheetId="16">#REF!</definedName>
    <definedName name="_MAR1" localSheetId="15">#REF!</definedName>
    <definedName name="_MAR1" localSheetId="2">#REF!</definedName>
    <definedName name="_MAR1" localSheetId="6">#REF!</definedName>
    <definedName name="_MAR1">#REF!</definedName>
    <definedName name="_MAR2" localSheetId="22">#REF!</definedName>
    <definedName name="_MAR2" localSheetId="16">#REF!</definedName>
    <definedName name="_MAR2" localSheetId="15">#REF!</definedName>
    <definedName name="_MAR2" localSheetId="2">#REF!</definedName>
    <definedName name="_MAR2" localSheetId="6">#REF!</definedName>
    <definedName name="_MAR2">#REF!</definedName>
    <definedName name="_N1" localSheetId="15">#REF!</definedName>
    <definedName name="_N1">#REF!</definedName>
    <definedName name="_Order1" hidden="1">255</definedName>
    <definedName name="_Order2" hidden="1">0</definedName>
    <definedName name="_TPy530231">#REF!</definedName>
    <definedName name="_xlcn.WorksheetConnection_122Cuadro2016A2DC6081" hidden="1">'[4]122-Cuadro 2017'!$A$2:$DI$610</definedName>
    <definedName name="_xlcn.WorksheetConnection_122Cuadro2017A2DD6351" hidden="1">'[4]122-Cuadro 2017'!$A$2:$DD$637</definedName>
    <definedName name="a" localSheetId="20">#REF!</definedName>
    <definedName name="a" localSheetId="9">#REF!</definedName>
    <definedName name="a" localSheetId="22">#REF!</definedName>
    <definedName name="a" localSheetId="21">#REF!</definedName>
    <definedName name="a" localSheetId="23">#REF!</definedName>
    <definedName name="A" localSheetId="15">#REF!</definedName>
    <definedName name="a" localSheetId="17">#REF!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25">#REF!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24">#REF!</definedName>
    <definedName name="a">#REF!</definedName>
    <definedName name="A_impresión_IM">'[1]MMA Clientes'!$B$18:$L$281</definedName>
    <definedName name="aa">'[5]3210001'!$A$6:$A$85</definedName>
    <definedName name="aaa" localSheetId="22">'[6]06-98'!#REF!</definedName>
    <definedName name="aaa" localSheetId="16">'[6]06-98'!#REF!</definedName>
    <definedName name="aaa" localSheetId="15">'[6]06-98'!#REF!</definedName>
    <definedName name="aaa" localSheetId="49">'[6]06-98'!#REF!</definedName>
    <definedName name="aaa" localSheetId="30">'[6]06-98'!#REF!</definedName>
    <definedName name="aaa" localSheetId="2">'[6]06-98'!#REF!</definedName>
    <definedName name="aaa" localSheetId="6">'[6]06-98'!#REF!</definedName>
    <definedName name="aaa">'[6]06-98'!#REF!</definedName>
    <definedName name="aaaa" localSheetId="20">#REF!</definedName>
    <definedName name="aaaa" localSheetId="9">#REF!</definedName>
    <definedName name="aaaa" localSheetId="22">#REF!</definedName>
    <definedName name="aaaa" localSheetId="21">#REF!</definedName>
    <definedName name="aaaa" localSheetId="23">#REF!</definedName>
    <definedName name="aaaa" localSheetId="15">#REF!</definedName>
    <definedName name="aaaa" localSheetId="17">#REF!</definedName>
    <definedName name="aaaa" localSheetId="33">#REF!</definedName>
    <definedName name="aaaa" localSheetId="34">#REF!</definedName>
    <definedName name="aaaa" localSheetId="35">#REF!</definedName>
    <definedName name="aaaa" localSheetId="36">#REF!</definedName>
    <definedName name="aaaa" localSheetId="37">#REF!</definedName>
    <definedName name="aaaa" localSheetId="38">#REF!</definedName>
    <definedName name="aaaa" localSheetId="39">#REF!</definedName>
    <definedName name="aaaa" localSheetId="40">#REF!</definedName>
    <definedName name="aaaa" localSheetId="41">#REF!</definedName>
    <definedName name="aaaa" localSheetId="42">#REF!</definedName>
    <definedName name="aaaa" localSheetId="25">#REF!</definedName>
    <definedName name="aaaa" localSheetId="43">#REF!</definedName>
    <definedName name="aaaa" localSheetId="44">#REF!</definedName>
    <definedName name="aaaa" localSheetId="45">#REF!</definedName>
    <definedName name="aaaa" localSheetId="46">#REF!</definedName>
    <definedName name="aaaa" localSheetId="47">#REF!</definedName>
    <definedName name="aaaa" localSheetId="48">#REF!</definedName>
    <definedName name="aaaa" localSheetId="49">#REF!</definedName>
    <definedName name="aaaa" localSheetId="26">#REF!</definedName>
    <definedName name="aaaa" localSheetId="27">#REF!</definedName>
    <definedName name="aaaa" localSheetId="28">#REF!</definedName>
    <definedName name="aaaa" localSheetId="29">#REF!</definedName>
    <definedName name="aaaa" localSheetId="30">#REF!</definedName>
    <definedName name="aaaa" localSheetId="31">#REF!</definedName>
    <definedName name="aaaa" localSheetId="32">#REF!</definedName>
    <definedName name="aaaa" localSheetId="24">#REF!</definedName>
    <definedName name="aaaa">#REF!</definedName>
    <definedName name="AABB" localSheetId="20">'[7]NC+FAC'!$I$2:$I$9324</definedName>
    <definedName name="AABB" localSheetId="9">'[7]NC+FAC'!$I$2:$I$9324</definedName>
    <definedName name="AABB" localSheetId="22">'[8]NC+FAC'!$I$2:$I$9324</definedName>
    <definedName name="AABB" localSheetId="21">'[7]NC+FAC'!$I$2:$I$9324</definedName>
    <definedName name="AABB" localSheetId="23">'[7]NC+FAC'!$I$2:$I$9324</definedName>
    <definedName name="AABB" localSheetId="17">'[7]NC+FAC'!$I$2:$I$9324</definedName>
    <definedName name="AABB" localSheetId="33">'[7]NC+FAC'!$I$2:$I$9324</definedName>
    <definedName name="AABB" localSheetId="34">'[7]NC+FAC'!$I$2:$I$9324</definedName>
    <definedName name="AABB" localSheetId="35">'[7]NC+FAC'!$I$2:$I$9324</definedName>
    <definedName name="AABB" localSheetId="36">'[7]NC+FAC'!$I$2:$I$9324</definedName>
    <definedName name="AABB" localSheetId="37">'[7]NC+FAC'!$I$2:$I$9324</definedName>
    <definedName name="AABB" localSheetId="38">'[7]NC+FAC'!$I$2:$I$9324</definedName>
    <definedName name="AABB" localSheetId="39">'[7]NC+FAC'!$I$2:$I$9324</definedName>
    <definedName name="AABB" localSheetId="40">'[7]NC+FAC'!$I$2:$I$9324</definedName>
    <definedName name="AABB" localSheetId="41">'[7]NC+FAC'!$I$2:$I$9324</definedName>
    <definedName name="AABB" localSheetId="42">'[7]NC+FAC'!$I$2:$I$9324</definedName>
    <definedName name="AABB" localSheetId="25">'[7]NC+FAC'!$I$2:$I$9324</definedName>
    <definedName name="AABB" localSheetId="43">'[7]NC+FAC'!$I$2:$I$9324</definedName>
    <definedName name="AABB" localSheetId="44">'[7]NC+FAC'!$I$2:$I$9324</definedName>
    <definedName name="AABB" localSheetId="45">'[7]NC+FAC'!$I$2:$I$9324</definedName>
    <definedName name="AABB" localSheetId="46">'[7]NC+FAC'!$I$2:$I$9324</definedName>
    <definedName name="AABB" localSheetId="47">'[7]NC+FAC'!$I$2:$I$9324</definedName>
    <definedName name="AABB" localSheetId="48">'[7]NC+FAC'!$I$2:$I$9324</definedName>
    <definedName name="AABB" localSheetId="49">'[7]NC+FAC'!$I$2:$I$9324</definedName>
    <definedName name="AABB" localSheetId="26">'[7]NC+FAC'!$I$2:$I$9324</definedName>
    <definedName name="AABB" localSheetId="27">'[7]NC+FAC'!$I$2:$I$9324</definedName>
    <definedName name="AABB" localSheetId="28">'[7]NC+FAC'!$I$2:$I$9324</definedName>
    <definedName name="AABB" localSheetId="29">'[7]NC+FAC'!$I$2:$I$9324</definedName>
    <definedName name="AABB" localSheetId="30">'[7]NC+FAC'!$I$2:$I$9324</definedName>
    <definedName name="AABB" localSheetId="31">'[7]NC+FAC'!$I$2:$I$9324</definedName>
    <definedName name="AABB" localSheetId="32">'[7]NC+FAC'!$I$2:$I$9324</definedName>
    <definedName name="AABB" localSheetId="24">'[7]NC+FAC'!$I$2:$I$9324</definedName>
    <definedName name="AABB">'[8]NC+FAC'!$I$2:$I$9324</definedName>
    <definedName name="aadsadas" localSheetId="20">#REF!</definedName>
    <definedName name="aadsadas" localSheetId="9">#REF!</definedName>
    <definedName name="aadsadas" localSheetId="22">#REF!</definedName>
    <definedName name="aadsadas" localSheetId="21">#REF!</definedName>
    <definedName name="aadsadas" localSheetId="23">#REF!</definedName>
    <definedName name="aadsadas" localSheetId="15">#REF!</definedName>
    <definedName name="aadsadas" localSheetId="17">#REF!</definedName>
    <definedName name="aadsadas" localSheetId="33">#REF!</definedName>
    <definedName name="aadsadas" localSheetId="34">#REF!</definedName>
    <definedName name="aadsadas" localSheetId="35">#REF!</definedName>
    <definedName name="aadsadas" localSheetId="36">#REF!</definedName>
    <definedName name="aadsadas" localSheetId="37">#REF!</definedName>
    <definedName name="aadsadas" localSheetId="38">#REF!</definedName>
    <definedName name="aadsadas" localSheetId="39">#REF!</definedName>
    <definedName name="aadsadas" localSheetId="40">#REF!</definedName>
    <definedName name="aadsadas" localSheetId="41">#REF!</definedName>
    <definedName name="aadsadas" localSheetId="42">#REF!</definedName>
    <definedName name="aadsadas" localSheetId="25">#REF!</definedName>
    <definedName name="aadsadas" localSheetId="43">#REF!</definedName>
    <definedName name="aadsadas" localSheetId="44">#REF!</definedName>
    <definedName name="aadsadas" localSheetId="45">#REF!</definedName>
    <definedName name="aadsadas" localSheetId="46">#REF!</definedName>
    <definedName name="aadsadas" localSheetId="47">#REF!</definedName>
    <definedName name="aadsadas" localSheetId="48">#REF!</definedName>
    <definedName name="aadsadas" localSheetId="49">#REF!</definedName>
    <definedName name="aadsadas" localSheetId="26">#REF!</definedName>
    <definedName name="aadsadas" localSheetId="27">#REF!</definedName>
    <definedName name="aadsadas" localSheetId="28">#REF!</definedName>
    <definedName name="aadsadas" localSheetId="29">#REF!</definedName>
    <definedName name="aadsadas" localSheetId="30">#REF!</definedName>
    <definedName name="aadsadas" localSheetId="31">#REF!</definedName>
    <definedName name="aadsadas" localSheetId="32">#REF!</definedName>
    <definedName name="aadsadas" localSheetId="24">#REF!</definedName>
    <definedName name="aadsadas">#REF!</definedName>
    <definedName name="AB" localSheetId="20">'[9]NC+FAC'!$I$2:$I$7939</definedName>
    <definedName name="AB" localSheetId="9">'[9]NC+FAC'!$I$2:$I$7939</definedName>
    <definedName name="AB" localSheetId="22">'[10]NC+FAC'!$I$2:$I$7939</definedName>
    <definedName name="AB" localSheetId="21">'[9]NC+FAC'!$I$2:$I$7939</definedName>
    <definedName name="AB" localSheetId="23">'[9]NC+FAC'!$I$2:$I$7939</definedName>
    <definedName name="AB" localSheetId="17">'[9]NC+FAC'!$I$2:$I$7939</definedName>
    <definedName name="AB" localSheetId="33">'[9]NC+FAC'!$I$2:$I$7939</definedName>
    <definedName name="AB" localSheetId="34">'[9]NC+FAC'!$I$2:$I$7939</definedName>
    <definedName name="AB" localSheetId="35">'[9]NC+FAC'!$I$2:$I$7939</definedName>
    <definedName name="AB" localSheetId="36">'[9]NC+FAC'!$I$2:$I$7939</definedName>
    <definedName name="AB" localSheetId="37">'[9]NC+FAC'!$I$2:$I$7939</definedName>
    <definedName name="AB" localSheetId="38">'[9]NC+FAC'!$I$2:$I$7939</definedName>
    <definedName name="AB" localSheetId="39">'[9]NC+FAC'!$I$2:$I$7939</definedName>
    <definedName name="AB" localSheetId="40">'[9]NC+FAC'!$I$2:$I$7939</definedName>
    <definedName name="AB" localSheetId="41">'[9]NC+FAC'!$I$2:$I$7939</definedName>
    <definedName name="AB" localSheetId="42">'[9]NC+FAC'!$I$2:$I$7939</definedName>
    <definedName name="AB" localSheetId="25">'[9]NC+FAC'!$I$2:$I$7939</definedName>
    <definedName name="AB" localSheetId="43">'[9]NC+FAC'!$I$2:$I$7939</definedName>
    <definedName name="AB" localSheetId="44">'[9]NC+FAC'!$I$2:$I$7939</definedName>
    <definedName name="AB" localSheetId="45">'[9]NC+FAC'!$I$2:$I$7939</definedName>
    <definedName name="AB" localSheetId="46">'[9]NC+FAC'!$I$2:$I$7939</definedName>
    <definedName name="AB" localSheetId="47">'[9]NC+FAC'!$I$2:$I$7939</definedName>
    <definedName name="AB" localSheetId="48">'[9]NC+FAC'!$I$2:$I$7939</definedName>
    <definedName name="AB" localSheetId="49">'[9]NC+FAC'!$I$2:$I$7939</definedName>
    <definedName name="AB" localSheetId="26">'[9]NC+FAC'!$I$2:$I$7939</definedName>
    <definedName name="AB" localSheetId="27">'[9]NC+FAC'!$I$2:$I$7939</definedName>
    <definedName name="AB" localSheetId="28">'[9]NC+FAC'!$I$2:$I$7939</definedName>
    <definedName name="AB" localSheetId="29">'[9]NC+FAC'!$I$2:$I$7939</definedName>
    <definedName name="AB" localSheetId="30">'[9]NC+FAC'!$I$2:$I$7939</definedName>
    <definedName name="AB" localSheetId="31">'[9]NC+FAC'!$I$2:$I$7939</definedName>
    <definedName name="AB" localSheetId="32">'[9]NC+FAC'!$I$2:$I$7939</definedName>
    <definedName name="AB" localSheetId="24">'[9]NC+FAC'!$I$2:$I$7939</definedName>
    <definedName name="AB">'[10]NC+FAC'!$I$2:$I$7939</definedName>
    <definedName name="ABRR" localSheetId="20">'[11]NC+FAC'!$I$2:$I$9728</definedName>
    <definedName name="ABRR" localSheetId="9">'[11]NC+FAC'!$I$2:$I$9728</definedName>
    <definedName name="ABRR" localSheetId="22">'[12]NC+FAC'!$I$2:$I$9728</definedName>
    <definedName name="ABRR" localSheetId="21">'[11]NC+FAC'!$I$2:$I$9728</definedName>
    <definedName name="ABRR" localSheetId="23">'[11]NC+FAC'!$I$2:$I$9728</definedName>
    <definedName name="ABRR" localSheetId="17">'[11]NC+FAC'!$I$2:$I$9728</definedName>
    <definedName name="ABRR" localSheetId="33">'[11]NC+FAC'!$I$2:$I$9728</definedName>
    <definedName name="ABRR" localSheetId="34">'[11]NC+FAC'!$I$2:$I$9728</definedName>
    <definedName name="ABRR" localSheetId="35">'[11]NC+FAC'!$I$2:$I$9728</definedName>
    <definedName name="ABRR" localSheetId="36">'[11]NC+FAC'!$I$2:$I$9728</definedName>
    <definedName name="ABRR" localSheetId="37">'[11]NC+FAC'!$I$2:$I$9728</definedName>
    <definedName name="ABRR" localSheetId="38">'[11]NC+FAC'!$I$2:$I$9728</definedName>
    <definedName name="ABRR" localSheetId="39">'[11]NC+FAC'!$I$2:$I$9728</definedName>
    <definedName name="ABRR" localSheetId="40">'[11]NC+FAC'!$I$2:$I$9728</definedName>
    <definedName name="ABRR" localSheetId="41">'[11]NC+FAC'!$I$2:$I$9728</definedName>
    <definedName name="ABRR" localSheetId="42">'[11]NC+FAC'!$I$2:$I$9728</definedName>
    <definedName name="ABRR" localSheetId="25">'[11]NC+FAC'!$I$2:$I$9728</definedName>
    <definedName name="ABRR" localSheetId="43">'[11]NC+FAC'!$I$2:$I$9728</definedName>
    <definedName name="ABRR" localSheetId="44">'[11]NC+FAC'!$I$2:$I$9728</definedName>
    <definedName name="ABRR" localSheetId="45">'[11]NC+FAC'!$I$2:$I$9728</definedName>
    <definedName name="ABRR" localSheetId="46">'[11]NC+FAC'!$I$2:$I$9728</definedName>
    <definedName name="ABRR" localSheetId="47">'[11]NC+FAC'!$I$2:$I$9728</definedName>
    <definedName name="ABRR" localSheetId="48">'[11]NC+FAC'!$I$2:$I$9728</definedName>
    <definedName name="ABRR" localSheetId="49">'[11]NC+FAC'!$I$2:$I$9728</definedName>
    <definedName name="ABRR" localSheetId="26">'[11]NC+FAC'!$I$2:$I$9728</definedName>
    <definedName name="ABRR" localSheetId="27">'[11]NC+FAC'!$I$2:$I$9728</definedName>
    <definedName name="ABRR" localSheetId="28">'[11]NC+FAC'!$I$2:$I$9728</definedName>
    <definedName name="ABRR" localSheetId="29">'[11]NC+FAC'!$I$2:$I$9728</definedName>
    <definedName name="ABRR" localSheetId="30">'[11]NC+FAC'!$I$2:$I$9728</definedName>
    <definedName name="ABRR" localSheetId="31">'[11]NC+FAC'!$I$2:$I$9728</definedName>
    <definedName name="ABRR" localSheetId="32">'[11]NC+FAC'!$I$2:$I$9728</definedName>
    <definedName name="ABRR" localSheetId="24">'[11]NC+FAC'!$I$2:$I$9728</definedName>
    <definedName name="ABRR">'[12]NC+FAC'!$I$2:$I$9728</definedName>
    <definedName name="Account_Balance" localSheetId="20">'[13]Calculo del Exceso'!#REF!</definedName>
    <definedName name="Account_Balance" localSheetId="9">'[13]Calculo del Exceso'!#REF!</definedName>
    <definedName name="Account_Balance" localSheetId="22">'[13]Calculo del Exceso'!#REF!</definedName>
    <definedName name="Account_Balance" localSheetId="21">'[13]Calculo del Exceso'!#REF!</definedName>
    <definedName name="Account_Balance" localSheetId="23">'[13]Calculo del Exceso'!#REF!</definedName>
    <definedName name="Account_Balance" localSheetId="15">'[13]Calculo del Exceso'!#REF!</definedName>
    <definedName name="Account_Balance" localSheetId="17">'[13]Calculo del Exceso'!#REF!</definedName>
    <definedName name="Account_Balance" localSheetId="33">'[13]Calculo del Exceso'!#REF!</definedName>
    <definedName name="Account_Balance" localSheetId="34">'[13]Calculo del Exceso'!#REF!</definedName>
    <definedName name="Account_Balance" localSheetId="35">'[13]Calculo del Exceso'!#REF!</definedName>
    <definedName name="Account_Balance" localSheetId="36">'[13]Calculo del Exceso'!#REF!</definedName>
    <definedName name="Account_Balance" localSheetId="37">'[13]Calculo del Exceso'!#REF!</definedName>
    <definedName name="Account_Balance" localSheetId="38">'[13]Calculo del Exceso'!#REF!</definedName>
    <definedName name="Account_Balance" localSheetId="39">'[13]Calculo del Exceso'!#REF!</definedName>
    <definedName name="Account_Balance" localSheetId="40">'[13]Calculo del Exceso'!#REF!</definedName>
    <definedName name="Account_Balance" localSheetId="41">'[13]Calculo del Exceso'!#REF!</definedName>
    <definedName name="Account_Balance" localSheetId="42">'[13]Calculo del Exceso'!#REF!</definedName>
    <definedName name="Account_Balance" localSheetId="25">'[13]Calculo del Exceso'!#REF!</definedName>
    <definedName name="Account_Balance" localSheetId="43">'[13]Calculo del Exceso'!#REF!</definedName>
    <definedName name="Account_Balance" localSheetId="44">'[13]Calculo del Exceso'!#REF!</definedName>
    <definedName name="Account_Balance" localSheetId="45">'[13]Calculo del Exceso'!#REF!</definedName>
    <definedName name="Account_Balance" localSheetId="46">'[13]Calculo del Exceso'!#REF!</definedName>
    <definedName name="Account_Balance" localSheetId="47">'[13]Calculo del Exceso'!#REF!</definedName>
    <definedName name="Account_Balance" localSheetId="48">'[13]Calculo del Exceso'!#REF!</definedName>
    <definedName name="Account_Balance" localSheetId="49">'[13]Calculo del Exceso'!#REF!</definedName>
    <definedName name="Account_Balance" localSheetId="26">'[13]Calculo del Exceso'!#REF!</definedName>
    <definedName name="Account_Balance" localSheetId="27">'[13]Calculo del Exceso'!#REF!</definedName>
    <definedName name="Account_Balance" localSheetId="28">'[13]Calculo del Exceso'!#REF!</definedName>
    <definedName name="Account_Balance" localSheetId="29">'[13]Calculo del Exceso'!#REF!</definedName>
    <definedName name="Account_Balance" localSheetId="30">'[13]Calculo del Exceso'!#REF!</definedName>
    <definedName name="Account_Balance" localSheetId="31">'[13]Calculo del Exceso'!#REF!</definedName>
    <definedName name="Account_Balance" localSheetId="32">'[13]Calculo del Exceso'!#REF!</definedName>
    <definedName name="Account_Balance" localSheetId="24">'[13]Calculo del Exceso'!#REF!</definedName>
    <definedName name="Account_Balance">'[13]Calculo del Exceso'!#REF!</definedName>
    <definedName name="ACT_CORR_07">[14]Ratios!$C$2</definedName>
    <definedName name="activo_total">'[15]Enfoque DTT'!$D$20</definedName>
    <definedName name="ACTIVO_TOTAL_1">'[16]Comparativo BG'!$F$5</definedName>
    <definedName name="ACTIVO_TOTAL_2">'[16]Comparativo BG'!$H$5</definedName>
    <definedName name="Activo_Total_Dic_07">'[14]Comparativo BG'!$H$6</definedName>
    <definedName name="ACTUALIZADO" localSheetId="20">#REF!</definedName>
    <definedName name="ACTUALIZADO" localSheetId="9">#REF!</definedName>
    <definedName name="ACTUALIZADO" localSheetId="22">#REF!</definedName>
    <definedName name="ACTUALIZADO" localSheetId="21">#REF!</definedName>
    <definedName name="ACTUALIZADO" localSheetId="23">#REF!</definedName>
    <definedName name="ACTUALIZADO" localSheetId="15">#REF!</definedName>
    <definedName name="ACTUALIZADO" localSheetId="17">#REF!</definedName>
    <definedName name="ACTUALIZADO" localSheetId="33">#REF!</definedName>
    <definedName name="ACTUALIZADO" localSheetId="34">#REF!</definedName>
    <definedName name="ACTUALIZADO" localSheetId="35">#REF!</definedName>
    <definedName name="ACTUALIZADO" localSheetId="36">#REF!</definedName>
    <definedName name="ACTUALIZADO" localSheetId="37">#REF!</definedName>
    <definedName name="ACTUALIZADO" localSheetId="38">#REF!</definedName>
    <definedName name="ACTUALIZADO" localSheetId="39">#REF!</definedName>
    <definedName name="ACTUALIZADO" localSheetId="40">#REF!</definedName>
    <definedName name="ACTUALIZADO" localSheetId="41">#REF!</definedName>
    <definedName name="ACTUALIZADO" localSheetId="42">#REF!</definedName>
    <definedName name="ACTUALIZADO" localSheetId="25">#REF!</definedName>
    <definedName name="ACTUALIZADO" localSheetId="43">#REF!</definedName>
    <definedName name="ACTUALIZADO" localSheetId="44">#REF!</definedName>
    <definedName name="ACTUALIZADO" localSheetId="45">#REF!</definedName>
    <definedName name="ACTUALIZADO" localSheetId="46">#REF!</definedName>
    <definedName name="ACTUALIZADO" localSheetId="47">#REF!</definedName>
    <definedName name="ACTUALIZADO" localSheetId="48">#REF!</definedName>
    <definedName name="ACTUALIZADO" localSheetId="49">#REF!</definedName>
    <definedName name="ACTUALIZADO" localSheetId="26">#REF!</definedName>
    <definedName name="ACTUALIZADO" localSheetId="27">#REF!</definedName>
    <definedName name="ACTUALIZADO" localSheetId="28">#REF!</definedName>
    <definedName name="ACTUALIZADO" localSheetId="29">#REF!</definedName>
    <definedName name="ACTUALIZADO" localSheetId="30">#REF!</definedName>
    <definedName name="ACTUALIZADO" localSheetId="31">#REF!</definedName>
    <definedName name="ACTUALIZADO" localSheetId="32">#REF!</definedName>
    <definedName name="ACTUALIZADO" localSheetId="24">#REF!</definedName>
    <definedName name="ACTUALIZADO">#REF!</definedName>
    <definedName name="AcumuladoporMes" localSheetId="22">#REF!</definedName>
    <definedName name="AcumuladoporMes" localSheetId="16">#REF!</definedName>
    <definedName name="AcumuladoporMes" localSheetId="15">#REF!</definedName>
    <definedName name="AcumuladoporMes" localSheetId="49">#REF!</definedName>
    <definedName name="AcumuladoporMes" localSheetId="30">#REF!</definedName>
    <definedName name="AcumuladoporMes" localSheetId="2">#REF!</definedName>
    <definedName name="AcumuladoporMes" localSheetId="6">#REF!</definedName>
    <definedName name="AcumuladoporMes">#REF!</definedName>
    <definedName name="AcumuladoporRubro" localSheetId="22">#REF!</definedName>
    <definedName name="AcumuladoporRubro" localSheetId="16">#REF!</definedName>
    <definedName name="AcumuladoporRubro" localSheetId="15">#REF!</definedName>
    <definedName name="AcumuladoporRubro" localSheetId="49">#REF!</definedName>
    <definedName name="AcumuladoporRubro" localSheetId="2">#REF!</definedName>
    <definedName name="AcumuladoporRubro" localSheetId="6">#REF!</definedName>
    <definedName name="AcumuladoporRubro">#REF!</definedName>
    <definedName name="Aging_clientes_Imperial_Dic_201" localSheetId="22">#REF!</definedName>
    <definedName name="Aging_clientes_Imperial_Dic_201" localSheetId="16">#REF!</definedName>
    <definedName name="Aging_clientes_Imperial_Dic_201" localSheetId="15">#REF!</definedName>
    <definedName name="Aging_clientes_Imperial_Dic_201" localSheetId="2">#REF!</definedName>
    <definedName name="Aging_clientes_Imperial_Dic_201" localSheetId="6">#REF!</definedName>
    <definedName name="Aging_clientes_Imperial_Dic_201">#REF!</definedName>
    <definedName name="AJUST_AL_PATRIM">#REF!</definedName>
    <definedName name="ajustebajas" localSheetId="22">#REF!</definedName>
    <definedName name="ajustebajas" localSheetId="16">#REF!</definedName>
    <definedName name="ajustebajas" localSheetId="15">#REF!</definedName>
    <definedName name="ajustebajas" localSheetId="2">#REF!</definedName>
    <definedName name="ajustebajas" localSheetId="6">#REF!</definedName>
    <definedName name="ajustebajas">#REF!</definedName>
    <definedName name="Alarma">[17]Alarma!$A$7:$W$133</definedName>
    <definedName name="AMORT_CARGOS_DIFERIDOS" localSheetId="22">#REF!</definedName>
    <definedName name="AMORT_CARGOS_DIFERIDOS" localSheetId="16">#REF!</definedName>
    <definedName name="AMORT_CARGOS_DIFERIDOS" localSheetId="15">#REF!</definedName>
    <definedName name="AMORT_CARGOS_DIFERIDOS" localSheetId="49">#REF!</definedName>
    <definedName name="AMORT_CARGOS_DIFERIDOS" localSheetId="30">#REF!</definedName>
    <definedName name="AMORT_CARGOS_DIFERIDOS" localSheetId="2">#REF!</definedName>
    <definedName name="AMORT_CARGOS_DIFERIDOS" localSheetId="6">#REF!</definedName>
    <definedName name="AMORT_CARGOS_DIFERIDOS">#REF!</definedName>
    <definedName name="AMORT_CGOS_INV_Y_DES" localSheetId="22">#REF!</definedName>
    <definedName name="AMORT_CGOS_INV_Y_DES" localSheetId="16">#REF!</definedName>
    <definedName name="AMORT_CGOS_INV_Y_DES" localSheetId="15">#REF!</definedName>
    <definedName name="AMORT_CGOS_INV_Y_DES" localSheetId="49">#REF!</definedName>
    <definedName name="AMORT_CGOS_INV_Y_DES" localSheetId="30">#REF!</definedName>
    <definedName name="AMORT_CGOS_INV_Y_DES" localSheetId="2">#REF!</definedName>
    <definedName name="AMORT_CGOS_INV_Y_DES" localSheetId="6">#REF!</definedName>
    <definedName name="AMORT_CGOS_INV_Y_DES">#REF!</definedName>
    <definedName name="AMORT_EESS_PROPIAS" localSheetId="22">#REF!</definedName>
    <definedName name="AMORT_EESS_PROPIAS" localSheetId="16">#REF!</definedName>
    <definedName name="AMORT_EESS_PROPIAS" localSheetId="15">#REF!</definedName>
    <definedName name="AMORT_EESS_PROPIAS" localSheetId="49">#REF!</definedName>
    <definedName name="AMORT_EESS_PROPIAS" localSheetId="30">#REF!</definedName>
    <definedName name="AMORT_EESS_PROPIAS" localSheetId="2">#REF!</definedName>
    <definedName name="AMORT_EESS_PROPIAS" localSheetId="6">#REF!</definedName>
    <definedName name="AMORT_EESS_PROPIAS">#REF!</definedName>
    <definedName name="AMORT_LLAVES_NEGOCIO" localSheetId="22">#REF!</definedName>
    <definedName name="AMORT_LLAVES_NEGOCIO" localSheetId="16">#REF!</definedName>
    <definedName name="AMORT_LLAVES_NEGOCIO" localSheetId="15">#REF!</definedName>
    <definedName name="AMORT_LLAVES_NEGOCIO" localSheetId="2">#REF!</definedName>
    <definedName name="AMORT_LLAVES_NEGOCIO" localSheetId="6">#REF!</definedName>
    <definedName name="AMORT_LLAVES_NEGOCIO">#REF!</definedName>
    <definedName name="APORT_NO_CAPITAL">#REF!</definedName>
    <definedName name="APORTES_1">'[16]Comparativo BG'!$F$142</definedName>
    <definedName name="APORTES_CAPITAL_1" localSheetId="20">'[14]Comparativo BG'!#REF!</definedName>
    <definedName name="APORTES_CAPITAL_1" localSheetId="9">'[14]Comparativo BG'!#REF!</definedName>
    <definedName name="APORTES_CAPITAL_1" localSheetId="22">'[14]Comparativo BG'!#REF!</definedName>
    <definedName name="APORTES_CAPITAL_1" localSheetId="21">'[14]Comparativo BG'!#REF!</definedName>
    <definedName name="APORTES_CAPITAL_1" localSheetId="23">'[14]Comparativo BG'!#REF!</definedName>
    <definedName name="APORTES_CAPITAL_1" localSheetId="15">'[14]Comparativo BG'!#REF!</definedName>
    <definedName name="APORTES_CAPITAL_1" localSheetId="17">'[14]Comparativo BG'!#REF!</definedName>
    <definedName name="APORTES_CAPITAL_1" localSheetId="33">'[14]Comparativo BG'!#REF!</definedName>
    <definedName name="APORTES_CAPITAL_1" localSheetId="34">'[14]Comparativo BG'!#REF!</definedName>
    <definedName name="APORTES_CAPITAL_1" localSheetId="35">'[14]Comparativo BG'!#REF!</definedName>
    <definedName name="APORTES_CAPITAL_1" localSheetId="36">'[14]Comparativo BG'!#REF!</definedName>
    <definedName name="APORTES_CAPITAL_1" localSheetId="37">'[14]Comparativo BG'!#REF!</definedName>
    <definedName name="APORTES_CAPITAL_1" localSheetId="38">'[14]Comparativo BG'!#REF!</definedName>
    <definedName name="APORTES_CAPITAL_1" localSheetId="39">'[14]Comparativo BG'!#REF!</definedName>
    <definedName name="APORTES_CAPITAL_1" localSheetId="40">'[14]Comparativo BG'!#REF!</definedName>
    <definedName name="APORTES_CAPITAL_1" localSheetId="41">'[14]Comparativo BG'!#REF!</definedName>
    <definedName name="APORTES_CAPITAL_1" localSheetId="42">'[14]Comparativo BG'!#REF!</definedName>
    <definedName name="APORTES_CAPITAL_1" localSheetId="25">'[14]Comparativo BG'!#REF!</definedName>
    <definedName name="APORTES_CAPITAL_1" localSheetId="43">'[14]Comparativo BG'!#REF!</definedName>
    <definedName name="APORTES_CAPITAL_1" localSheetId="44">'[14]Comparativo BG'!#REF!</definedName>
    <definedName name="APORTES_CAPITAL_1" localSheetId="45">'[14]Comparativo BG'!#REF!</definedName>
    <definedName name="APORTES_CAPITAL_1" localSheetId="46">'[14]Comparativo BG'!#REF!</definedName>
    <definedName name="APORTES_CAPITAL_1" localSheetId="47">'[14]Comparativo BG'!#REF!</definedName>
    <definedName name="APORTES_CAPITAL_1" localSheetId="48">'[14]Comparativo BG'!#REF!</definedName>
    <definedName name="APORTES_CAPITAL_1" localSheetId="49">'[14]Comparativo BG'!#REF!</definedName>
    <definedName name="APORTES_CAPITAL_1" localSheetId="26">'[14]Comparativo BG'!#REF!</definedName>
    <definedName name="APORTES_CAPITAL_1" localSheetId="27">'[14]Comparativo BG'!#REF!</definedName>
    <definedName name="APORTES_CAPITAL_1" localSheetId="28">'[14]Comparativo BG'!#REF!</definedName>
    <definedName name="APORTES_CAPITAL_1" localSheetId="29">'[14]Comparativo BG'!#REF!</definedName>
    <definedName name="APORTES_CAPITAL_1" localSheetId="30">'[14]Comparativo BG'!#REF!</definedName>
    <definedName name="APORTES_CAPITAL_1" localSheetId="31">'[14]Comparativo BG'!#REF!</definedName>
    <definedName name="APORTES_CAPITAL_1" localSheetId="32">'[14]Comparativo BG'!#REF!</definedName>
    <definedName name="APORTES_CAPITAL_1" localSheetId="24">'[14]Comparativo BG'!#REF!</definedName>
    <definedName name="APORTES_CAPITAL_1">'[14]Comparativo BG'!#REF!</definedName>
    <definedName name="APORTES_CAPITAL_2">'[14]Comparativo BG'!$J$170</definedName>
    <definedName name="APSUMMARY" localSheetId="20">#REF!</definedName>
    <definedName name="APSUMMARY" localSheetId="9">#REF!</definedName>
    <definedName name="APSUMMARY" localSheetId="22">#REF!</definedName>
    <definedName name="APSUMMARY" localSheetId="21">#REF!</definedName>
    <definedName name="APSUMMARY" localSheetId="23">#REF!</definedName>
    <definedName name="APSUMMARY" localSheetId="17">#REF!</definedName>
    <definedName name="APSUMMARY" localSheetId="33">#REF!</definedName>
    <definedName name="APSUMMARY" localSheetId="34">#REF!</definedName>
    <definedName name="APSUMMARY" localSheetId="35">#REF!</definedName>
    <definedName name="APSUMMARY" localSheetId="36">#REF!</definedName>
    <definedName name="APSUMMARY" localSheetId="37">#REF!</definedName>
    <definedName name="APSUMMARY" localSheetId="38">#REF!</definedName>
    <definedName name="APSUMMARY" localSheetId="39">#REF!</definedName>
    <definedName name="APSUMMARY" localSheetId="40">#REF!</definedName>
    <definedName name="APSUMMARY" localSheetId="41">#REF!</definedName>
    <definedName name="APSUMMARY" localSheetId="42">#REF!</definedName>
    <definedName name="APSUMMARY" localSheetId="25">#REF!</definedName>
    <definedName name="APSUMMARY" localSheetId="43">#REF!</definedName>
    <definedName name="APSUMMARY" localSheetId="44">#REF!</definedName>
    <definedName name="APSUMMARY" localSheetId="45">#REF!</definedName>
    <definedName name="APSUMMARY" localSheetId="46">#REF!</definedName>
    <definedName name="APSUMMARY" localSheetId="47">#REF!</definedName>
    <definedName name="APSUMMARY" localSheetId="48">#REF!</definedName>
    <definedName name="APSUMMARY" localSheetId="49">#REF!</definedName>
    <definedName name="APSUMMARY" localSheetId="26">#REF!</definedName>
    <definedName name="APSUMMARY" localSheetId="27">#REF!</definedName>
    <definedName name="APSUMMARY" localSheetId="28">#REF!</definedName>
    <definedName name="APSUMMARY" localSheetId="29">#REF!</definedName>
    <definedName name="APSUMMARY" localSheetId="30">#REF!</definedName>
    <definedName name="APSUMMARY" localSheetId="31">#REF!</definedName>
    <definedName name="APSUMMARY" localSheetId="32">#REF!</definedName>
    <definedName name="APSUMMARY" localSheetId="24">#REF!</definedName>
    <definedName name="APSUMMARY">#REF!</definedName>
    <definedName name="aqaq" localSheetId="20">#REF!</definedName>
    <definedName name="aqaq" localSheetId="9">#REF!</definedName>
    <definedName name="aqaq" localSheetId="22">#REF!</definedName>
    <definedName name="aqaq" localSheetId="21">#REF!</definedName>
    <definedName name="aqaq" localSheetId="23">#REF!</definedName>
    <definedName name="aqaq" localSheetId="15">#REF!</definedName>
    <definedName name="aqaq" localSheetId="17">#REF!</definedName>
    <definedName name="aqaq" localSheetId="33">#REF!</definedName>
    <definedName name="aqaq" localSheetId="34">#REF!</definedName>
    <definedName name="aqaq" localSheetId="35">#REF!</definedName>
    <definedName name="aqaq" localSheetId="36">#REF!</definedName>
    <definedName name="aqaq" localSheetId="37">#REF!</definedName>
    <definedName name="aqaq" localSheetId="38">#REF!</definedName>
    <definedName name="aqaq" localSheetId="39">#REF!</definedName>
    <definedName name="aqaq" localSheetId="40">#REF!</definedName>
    <definedName name="aqaq" localSheetId="41">#REF!</definedName>
    <definedName name="aqaq" localSheetId="42">#REF!</definedName>
    <definedName name="aqaq" localSheetId="25">#REF!</definedName>
    <definedName name="aqaq" localSheetId="43">#REF!</definedName>
    <definedName name="aqaq" localSheetId="44">#REF!</definedName>
    <definedName name="aqaq" localSheetId="45">#REF!</definedName>
    <definedName name="aqaq" localSheetId="46">#REF!</definedName>
    <definedName name="aqaq" localSheetId="47">#REF!</definedName>
    <definedName name="aqaq" localSheetId="48">#REF!</definedName>
    <definedName name="aqaq" localSheetId="49">#REF!</definedName>
    <definedName name="aqaq" localSheetId="26">#REF!</definedName>
    <definedName name="aqaq" localSheetId="27">#REF!</definedName>
    <definedName name="aqaq" localSheetId="28">#REF!</definedName>
    <definedName name="aqaq" localSheetId="29">#REF!</definedName>
    <definedName name="aqaq" localSheetId="30">#REF!</definedName>
    <definedName name="aqaq" localSheetId="31">#REF!</definedName>
    <definedName name="aqaq" localSheetId="32">#REF!</definedName>
    <definedName name="aqaq" localSheetId="24">#REF!</definedName>
    <definedName name="aqaq">#REF!</definedName>
    <definedName name="ARA_Threshold" localSheetId="15">[18]Lead!$O$2</definedName>
    <definedName name="ARA_Threshold">[19]Lead!$O$2</definedName>
    <definedName name="_xlnm.Print_Area" localSheetId="10">'Balance imperial'!$A$1:$E$133</definedName>
    <definedName name="_xlnm.Print_Area" localSheetId="20">BG!$A$1:$G$74</definedName>
    <definedName name="_xlnm.Print_Area" localSheetId="19">'Dictamen del auditor'!$A$1:$K$37</definedName>
    <definedName name="_xlnm.Print_Area" localSheetId="22">'EFE '!$A$1:$F$54</definedName>
    <definedName name="_xlnm.Print_Area" localSheetId="21">ER!$B$1:$E$46</definedName>
    <definedName name="_xlnm.Print_Area" localSheetId="23">EVPN!$A$1:$T$41</definedName>
    <definedName name="_xlnm.Print_Area" localSheetId="13">Imp.Base!$B$1:$G$235</definedName>
    <definedName name="_xlnm.Print_Area" localSheetId="17">Indice!$A$1:$D$47</definedName>
    <definedName name="_xlnm.Print_Area" localSheetId="34">'Nota 11'!$B$1:$D$23</definedName>
    <definedName name="_xlnm.Print_Area" localSheetId="35">'Nota 12'!$B$1:$D$21</definedName>
    <definedName name="_xlnm.Print_Area" localSheetId="36">'Nota 13'!$B$1:$D$31</definedName>
    <definedName name="_xlnm.Print_Area" localSheetId="37">'Nota 14'!$B$1:$D$24</definedName>
    <definedName name="_xlnm.Print_Area" localSheetId="38">'Nota 15'!$B$1:$J$30</definedName>
    <definedName name="_xlnm.Print_Area" localSheetId="39">'Nota 16'!$A$1:$G$22</definedName>
    <definedName name="_xlnm.Print_Area" localSheetId="40">'Nota 17'!$B$1:$E$25</definedName>
    <definedName name="_xlnm.Print_Area" localSheetId="41">'Nota 18'!$A$1:$E$25</definedName>
    <definedName name="_xlnm.Print_Area" localSheetId="42">'Nota 19'!$A$1:$H$44</definedName>
    <definedName name="_xlnm.Print_Area" localSheetId="25">'Nota 2'!$A$1:$J$87</definedName>
    <definedName name="_xlnm.Print_Area" localSheetId="43">'Nota 20'!$B$1:$H$26</definedName>
    <definedName name="_xlnm.Print_Area" localSheetId="44">'Nota 21'!$B$1:$H$24</definedName>
    <definedName name="_xlnm.Print_Area" localSheetId="45">'Nota 22'!$B$1:$D$16</definedName>
    <definedName name="_xlnm.Print_Area" localSheetId="46">'Nota 23'!$B$1:$D$21</definedName>
    <definedName name="_xlnm.Print_Area" localSheetId="47">'Nota 24'!$B$1:$I$16</definedName>
    <definedName name="_xlnm.Print_Area" localSheetId="48">'Nota 25'!$A$1:$J$19</definedName>
    <definedName name="_xlnm.Print_Area" localSheetId="49">'Nota 26'!$B$1:$D$57</definedName>
    <definedName name="_xlnm.Print_Area" localSheetId="27">'Nota 4'!$A$1:$F$56</definedName>
    <definedName name="_xlnm.Print_Area" localSheetId="28">'Nota 5'!$A$1:$D$39</definedName>
    <definedName name="_xlnm.Print_Area" localSheetId="29">'Nota 6'!$A$1:$D$24</definedName>
    <definedName name="_xlnm.Print_Area" localSheetId="30">'Nota 7'!$A$1:$N$29</definedName>
    <definedName name="_xlnm.Print_Area" localSheetId="31">'Nota 8'!$B$1:$F$22</definedName>
    <definedName name="_xlnm.Print_Area" localSheetId="32">'Nota 9'!$B$1:$F$24</definedName>
    <definedName name="AREA_GANAN" localSheetId="20">#REF!</definedName>
    <definedName name="AREA_GANAN" localSheetId="9">#REF!</definedName>
    <definedName name="AREA_GANAN" localSheetId="22">#REF!</definedName>
    <definedName name="AREA_GANAN" localSheetId="21">#REF!</definedName>
    <definedName name="AREA_GANAN" localSheetId="23">#REF!</definedName>
    <definedName name="AREA_GANAN" localSheetId="17">#REF!</definedName>
    <definedName name="AREA_GANAN" localSheetId="33">#REF!</definedName>
    <definedName name="AREA_GANAN" localSheetId="34">#REF!</definedName>
    <definedName name="AREA_GANAN" localSheetId="35">#REF!</definedName>
    <definedName name="AREA_GANAN" localSheetId="36">#REF!</definedName>
    <definedName name="AREA_GANAN" localSheetId="37">#REF!</definedName>
    <definedName name="AREA_GANAN" localSheetId="38">#REF!</definedName>
    <definedName name="AREA_GANAN" localSheetId="39">#REF!</definedName>
    <definedName name="AREA_GANAN" localSheetId="40">#REF!</definedName>
    <definedName name="AREA_GANAN" localSheetId="41">#REF!</definedName>
    <definedName name="AREA_GANAN" localSheetId="42">#REF!</definedName>
    <definedName name="AREA_GANAN" localSheetId="25">#REF!</definedName>
    <definedName name="AREA_GANAN" localSheetId="43">#REF!</definedName>
    <definedName name="AREA_GANAN" localSheetId="44">#REF!</definedName>
    <definedName name="AREA_GANAN" localSheetId="45">#REF!</definedName>
    <definedName name="AREA_GANAN" localSheetId="46">#REF!</definedName>
    <definedName name="AREA_GANAN" localSheetId="47">#REF!</definedName>
    <definedName name="AREA_GANAN" localSheetId="48">#REF!</definedName>
    <definedName name="AREA_GANAN" localSheetId="49">#REF!</definedName>
    <definedName name="AREA_GANAN" localSheetId="26">#REF!</definedName>
    <definedName name="AREA_GANAN" localSheetId="27">#REF!</definedName>
    <definedName name="AREA_GANAN" localSheetId="28">#REF!</definedName>
    <definedName name="AREA_GANAN" localSheetId="29">#REF!</definedName>
    <definedName name="AREA_GANAN" localSheetId="30">#REF!</definedName>
    <definedName name="AREA_GANAN" localSheetId="31">#REF!</definedName>
    <definedName name="AREA_GANAN" localSheetId="32">#REF!</definedName>
    <definedName name="AREA_GANAN" localSheetId="24">#REF!</definedName>
    <definedName name="AREA_GANAN">#REF!</definedName>
    <definedName name="AREA_PERDID" localSheetId="20">#REF!</definedName>
    <definedName name="AREA_PERDID" localSheetId="9">#REF!</definedName>
    <definedName name="AREA_PERDID" localSheetId="22">#REF!</definedName>
    <definedName name="AREA_PERDID" localSheetId="21">#REF!</definedName>
    <definedName name="AREA_PERDID" localSheetId="23">#REF!</definedName>
    <definedName name="AREA_PERDID" localSheetId="17">#REF!</definedName>
    <definedName name="AREA_PERDID" localSheetId="33">#REF!</definedName>
    <definedName name="AREA_PERDID" localSheetId="34">#REF!</definedName>
    <definedName name="AREA_PERDID" localSheetId="35">#REF!</definedName>
    <definedName name="AREA_PERDID" localSheetId="36">#REF!</definedName>
    <definedName name="AREA_PERDID" localSheetId="37">#REF!</definedName>
    <definedName name="AREA_PERDID" localSheetId="38">#REF!</definedName>
    <definedName name="AREA_PERDID" localSheetId="39">#REF!</definedName>
    <definedName name="AREA_PERDID" localSheetId="40">#REF!</definedName>
    <definedName name="AREA_PERDID" localSheetId="41">#REF!</definedName>
    <definedName name="AREA_PERDID" localSheetId="42">#REF!</definedName>
    <definedName name="AREA_PERDID" localSheetId="25">#REF!</definedName>
    <definedName name="AREA_PERDID" localSheetId="43">#REF!</definedName>
    <definedName name="AREA_PERDID" localSheetId="44">#REF!</definedName>
    <definedName name="AREA_PERDID" localSheetId="45">#REF!</definedName>
    <definedName name="AREA_PERDID" localSheetId="46">#REF!</definedName>
    <definedName name="AREA_PERDID" localSheetId="47">#REF!</definedName>
    <definedName name="AREA_PERDID" localSheetId="48">#REF!</definedName>
    <definedName name="AREA_PERDID" localSheetId="49">#REF!</definedName>
    <definedName name="AREA_PERDID" localSheetId="26">#REF!</definedName>
    <definedName name="AREA_PERDID" localSheetId="27">#REF!</definedName>
    <definedName name="AREA_PERDID" localSheetId="28">#REF!</definedName>
    <definedName name="AREA_PERDID" localSheetId="29">#REF!</definedName>
    <definedName name="AREA_PERDID" localSheetId="30">#REF!</definedName>
    <definedName name="AREA_PERDID" localSheetId="31">#REF!</definedName>
    <definedName name="AREA_PERDID" localSheetId="32">#REF!</definedName>
    <definedName name="AREA_PERDID" localSheetId="24">#REF!</definedName>
    <definedName name="AREA_PERDID">#REF!</definedName>
    <definedName name="ARP_Threshold" localSheetId="15">[18]Lead!$N$2</definedName>
    <definedName name="ARP_Threshold">[19]Lead!$N$2</definedName>
    <definedName name="AS2DocOpenMode" localSheetId="15" hidden="1">"AS2DocumentBrowse"</definedName>
    <definedName name="AS2DocOpenMode" hidden="1">"AS2DocumentEdit"</definedName>
    <definedName name="AS2HasNoAutoHeaderFooter" hidden="1">" "</definedName>
    <definedName name="AS2LinkLS" localSheetId="15" hidden="1">#REF!</definedName>
    <definedName name="AS2ReportLS" hidden="1">1</definedName>
    <definedName name="AS2StaticLS" localSheetId="15" hidden="1">#REF!</definedName>
    <definedName name="AS2StaticLS" localSheetId="49" hidden="1">#REF!</definedName>
    <definedName name="AS2StaticLS" localSheetId="30" hidden="1">#REF!</definedName>
    <definedName name="AS2StaticLS" hidden="1">#REF!</definedName>
    <definedName name="AS2SyncStepLS" hidden="1">0</definedName>
    <definedName name="AS2TickmarkLS" localSheetId="20" hidden="1">#REF!</definedName>
    <definedName name="AS2TickmarkLS" localSheetId="9" hidden="1">#REF!</definedName>
    <definedName name="AS2TickmarkLS" localSheetId="22" hidden="1">#REF!</definedName>
    <definedName name="AS2TickmarkLS" localSheetId="21" hidden="1">#REF!</definedName>
    <definedName name="AS2TickmarkLS" localSheetId="23" hidden="1">#REF!</definedName>
    <definedName name="AS2TickmarkLS" localSheetId="15" hidden="1">#REF!</definedName>
    <definedName name="AS2TickmarkLS" localSheetId="17" hidden="1">#REF!</definedName>
    <definedName name="AS2TickmarkLS" localSheetId="33" hidden="1">#REF!</definedName>
    <definedName name="AS2TickmarkLS" localSheetId="34" hidden="1">#REF!</definedName>
    <definedName name="AS2TickmarkLS" localSheetId="35" hidden="1">#REF!</definedName>
    <definedName name="AS2TickmarkLS" localSheetId="36" hidden="1">#REF!</definedName>
    <definedName name="AS2TickmarkLS" localSheetId="37" hidden="1">#REF!</definedName>
    <definedName name="AS2TickmarkLS" localSheetId="38" hidden="1">#REF!</definedName>
    <definedName name="AS2TickmarkLS" localSheetId="39" hidden="1">#REF!</definedName>
    <definedName name="AS2TickmarkLS" localSheetId="40" hidden="1">#REF!</definedName>
    <definedName name="AS2TickmarkLS" localSheetId="41" hidden="1">#REF!</definedName>
    <definedName name="AS2TickmarkLS" localSheetId="42" hidden="1">#REF!</definedName>
    <definedName name="AS2TickmarkLS" localSheetId="25" hidden="1">#REF!</definedName>
    <definedName name="AS2TickmarkLS" localSheetId="43" hidden="1">#REF!</definedName>
    <definedName name="AS2TickmarkLS" localSheetId="44" hidden="1">#REF!</definedName>
    <definedName name="AS2TickmarkLS" localSheetId="45" hidden="1">#REF!</definedName>
    <definedName name="AS2TickmarkLS" localSheetId="46" hidden="1">#REF!</definedName>
    <definedName name="AS2TickmarkLS" localSheetId="47" hidden="1">#REF!</definedName>
    <definedName name="AS2TickmarkLS" localSheetId="48" hidden="1">#REF!</definedName>
    <definedName name="AS2TickmarkLS" localSheetId="49" hidden="1">#REF!</definedName>
    <definedName name="AS2TickmarkLS" localSheetId="26" hidden="1">#REF!</definedName>
    <definedName name="AS2TickmarkLS" localSheetId="27" hidden="1">#REF!</definedName>
    <definedName name="AS2TickmarkLS" localSheetId="28" hidden="1">#REF!</definedName>
    <definedName name="AS2TickmarkLS" localSheetId="29" hidden="1">#REF!</definedName>
    <definedName name="AS2TickmarkLS" localSheetId="30" hidden="1">#REF!</definedName>
    <definedName name="AS2TickmarkLS" localSheetId="31" hidden="1">#REF!</definedName>
    <definedName name="AS2TickmarkLS" localSheetId="32" hidden="1">#REF!</definedName>
    <definedName name="AS2TickmarkLS" localSheetId="24" hidden="1">#REF!</definedName>
    <definedName name="AS2TickmarkLS" hidden="1">#REF!</definedName>
    <definedName name="AS2VersionLS" hidden="1">300</definedName>
    <definedName name="asdww" localSheetId="20">#REF!</definedName>
    <definedName name="asdww" localSheetId="9">#REF!</definedName>
    <definedName name="asdww" localSheetId="22">#REF!</definedName>
    <definedName name="asdww" localSheetId="21">#REF!</definedName>
    <definedName name="asdww" localSheetId="23">#REF!</definedName>
    <definedName name="asdww" localSheetId="15">#REF!</definedName>
    <definedName name="asdww" localSheetId="17">#REF!</definedName>
    <definedName name="asdww" localSheetId="33">#REF!</definedName>
    <definedName name="asdww" localSheetId="34">#REF!</definedName>
    <definedName name="asdww" localSheetId="35">#REF!</definedName>
    <definedName name="asdww" localSheetId="36">#REF!</definedName>
    <definedName name="asdww" localSheetId="37">#REF!</definedName>
    <definedName name="asdww" localSheetId="38">#REF!</definedName>
    <definedName name="asdww" localSheetId="39">#REF!</definedName>
    <definedName name="asdww" localSheetId="40">#REF!</definedName>
    <definedName name="asdww" localSheetId="41">#REF!</definedName>
    <definedName name="asdww" localSheetId="42">#REF!</definedName>
    <definedName name="asdww" localSheetId="25">#REF!</definedName>
    <definedName name="asdww" localSheetId="43">#REF!</definedName>
    <definedName name="asdww" localSheetId="44">#REF!</definedName>
    <definedName name="asdww" localSheetId="45">#REF!</definedName>
    <definedName name="asdww" localSheetId="46">#REF!</definedName>
    <definedName name="asdww" localSheetId="47">#REF!</definedName>
    <definedName name="asdww" localSheetId="48">#REF!</definedName>
    <definedName name="asdww" localSheetId="49">#REF!</definedName>
    <definedName name="asdww" localSheetId="26">#REF!</definedName>
    <definedName name="asdww" localSheetId="27">#REF!</definedName>
    <definedName name="asdww" localSheetId="28">#REF!</definedName>
    <definedName name="asdww" localSheetId="29">#REF!</definedName>
    <definedName name="asdww" localSheetId="30">#REF!</definedName>
    <definedName name="asdww" localSheetId="31">#REF!</definedName>
    <definedName name="asdww" localSheetId="32">#REF!</definedName>
    <definedName name="asdww" localSheetId="24">#REF!</definedName>
    <definedName name="asdww">#REF!</definedName>
    <definedName name="ASIENTO_COSTOS" localSheetId="22">#REF!</definedName>
    <definedName name="ASIENTO_COSTOS" localSheetId="16">#REF!</definedName>
    <definedName name="ASIENTO_COSTOS" localSheetId="15">#REF!</definedName>
    <definedName name="ASIENTO_COSTOS" localSheetId="49">#REF!</definedName>
    <definedName name="ASIENTO_COSTOS" localSheetId="30">#REF!</definedName>
    <definedName name="ASIENTO_COSTOS" localSheetId="2">#REF!</definedName>
    <definedName name="ASIENTO_COSTOS" localSheetId="6">#REF!</definedName>
    <definedName name="ASIENTO_COSTOS">#REF!</definedName>
    <definedName name="AUDITORIA_EXTERNA" localSheetId="22">#REF!</definedName>
    <definedName name="AUDITORIA_EXTERNA" localSheetId="16">#REF!</definedName>
    <definedName name="AUDITORIA_EXTERNA" localSheetId="15">#REF!</definedName>
    <definedName name="AUDITORIA_EXTERNA" localSheetId="49">#REF!</definedName>
    <definedName name="AUDITORIA_EXTERNA" localSheetId="2">#REF!</definedName>
    <definedName name="AUDITORIA_EXTERNA" localSheetId="6">#REF!</definedName>
    <definedName name="AUDITORIA_EXTERNA">#REF!</definedName>
    <definedName name="AUDITORIA_INTERNA" localSheetId="22">#REF!</definedName>
    <definedName name="AUDITORIA_INTERNA" localSheetId="16">#REF!</definedName>
    <definedName name="AUDITORIA_INTERNA" localSheetId="15">#REF!</definedName>
    <definedName name="AUDITORIA_INTERNA" localSheetId="2">#REF!</definedName>
    <definedName name="AUDITORIA_INTERNA" localSheetId="6">#REF!</definedName>
    <definedName name="AUDITORIA_INTERNA">#REF!</definedName>
    <definedName name="B">#REF!</definedName>
    <definedName name="BAJAS698" localSheetId="22">#REF!</definedName>
    <definedName name="BAJAS698" localSheetId="16">#REF!</definedName>
    <definedName name="BAJAS698" localSheetId="15">#REF!</definedName>
    <definedName name="BAJAS698" localSheetId="2">#REF!</definedName>
    <definedName name="BAJAS698" localSheetId="6">#REF!</definedName>
    <definedName name="BAJAS698">#REF!</definedName>
    <definedName name="BAL" localSheetId="15">#REF!</definedName>
    <definedName name="BAL">#REF!</definedName>
    <definedName name="BALL" localSheetId="20">'[20]Balance (2)'!$A$1:$C$88</definedName>
    <definedName name="BALL" localSheetId="9">'[20]Balance (2)'!$A$1:$C$88</definedName>
    <definedName name="BALL" localSheetId="22">'[21]Balance (2)'!$A$1:$C$88</definedName>
    <definedName name="BALL" localSheetId="21">'[20]Balance (2)'!$A$1:$C$88</definedName>
    <definedName name="BALL" localSheetId="23">'[20]Balance (2)'!$A$1:$C$88</definedName>
    <definedName name="BALL" localSheetId="17">'[20]Balance (2)'!$A$1:$C$88</definedName>
    <definedName name="BALL" localSheetId="33">'[20]Balance (2)'!$A$1:$C$88</definedName>
    <definedName name="BALL" localSheetId="34">'[20]Balance (2)'!$A$1:$C$88</definedName>
    <definedName name="BALL" localSheetId="35">'[20]Balance (2)'!$A$1:$C$88</definedName>
    <definedName name="BALL" localSheetId="36">'[20]Balance (2)'!$A$1:$C$88</definedName>
    <definedName name="BALL" localSheetId="37">'[20]Balance (2)'!$A$1:$C$88</definedName>
    <definedName name="BALL" localSheetId="38">'[20]Balance (2)'!$A$1:$C$88</definedName>
    <definedName name="BALL" localSheetId="39">'[20]Balance (2)'!$A$1:$C$88</definedName>
    <definedName name="BALL" localSheetId="40">'[20]Balance (2)'!$A$1:$C$88</definedName>
    <definedName name="BALL" localSheetId="41">'[20]Balance (2)'!$A$1:$C$88</definedName>
    <definedName name="BALL" localSheetId="42">'[20]Balance (2)'!$A$1:$C$88</definedName>
    <definedName name="BALL" localSheetId="25">'[20]Balance (2)'!$A$1:$C$88</definedName>
    <definedName name="BALL" localSheetId="43">'[20]Balance (2)'!$A$1:$C$88</definedName>
    <definedName name="BALL" localSheetId="44">'[20]Balance (2)'!$A$1:$C$88</definedName>
    <definedName name="BALL" localSheetId="45">'[20]Balance (2)'!$A$1:$C$88</definedName>
    <definedName name="BALL" localSheetId="46">'[20]Balance (2)'!$A$1:$C$88</definedName>
    <definedName name="BALL" localSheetId="47">'[20]Balance (2)'!$A$1:$C$88</definedName>
    <definedName name="BALL" localSheetId="48">'[20]Balance (2)'!$A$1:$C$88</definedName>
    <definedName name="BALL" localSheetId="49">'[20]Balance (2)'!$A$1:$C$88</definedName>
    <definedName name="BALL" localSheetId="26">'[20]Balance (2)'!$A$1:$C$88</definedName>
    <definedName name="BALL" localSheetId="27">'[20]Balance (2)'!$A$1:$C$88</definedName>
    <definedName name="BALL" localSheetId="28">'[20]Balance (2)'!$A$1:$C$88</definedName>
    <definedName name="BALL" localSheetId="29">'[20]Balance (2)'!$A$1:$C$88</definedName>
    <definedName name="BALL" localSheetId="30">'[20]Balance (2)'!$A$1:$C$88</definedName>
    <definedName name="BALL" localSheetId="31">'[20]Balance (2)'!$A$1:$C$88</definedName>
    <definedName name="BALL" localSheetId="32">'[20]Balance (2)'!$A$1:$C$88</definedName>
    <definedName name="BALL" localSheetId="24">'[20]Balance (2)'!$A$1:$C$88</definedName>
    <definedName name="BALL">'[21]Balance (2)'!$A$1:$C$88</definedName>
    <definedName name="Base">[22]Base!$A$3:$AN$2134</definedName>
    <definedName name="_xlnm.Database" localSheetId="20">#REF!</definedName>
    <definedName name="_xlnm.Database" localSheetId="9">#REF!</definedName>
    <definedName name="_xlnm.Database" localSheetId="22">#REF!</definedName>
    <definedName name="_xlnm.Database" localSheetId="21">#REF!</definedName>
    <definedName name="_xlnm.Database" localSheetId="23">#REF!</definedName>
    <definedName name="_xlnm.Database" localSheetId="17">#REF!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25">#REF!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48">#REF!</definedName>
    <definedName name="_xlnm.Database" localSheetId="49">#REF!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24">#REF!</definedName>
    <definedName name="_xlnm.Database">#REF!</definedName>
    <definedName name="basemeta" localSheetId="20">#REF!</definedName>
    <definedName name="basemeta" localSheetId="9">#REF!</definedName>
    <definedName name="basemeta" localSheetId="22">#REF!</definedName>
    <definedName name="basemeta" localSheetId="21">#REF!</definedName>
    <definedName name="basemeta" localSheetId="23">#REF!</definedName>
    <definedName name="basemeta" localSheetId="17">#REF!</definedName>
    <definedName name="basemeta" localSheetId="33">#REF!</definedName>
    <definedName name="basemeta" localSheetId="34">#REF!</definedName>
    <definedName name="basemeta" localSheetId="35">#REF!</definedName>
    <definedName name="basemeta" localSheetId="36">#REF!</definedName>
    <definedName name="basemeta" localSheetId="37">#REF!</definedName>
    <definedName name="basemeta" localSheetId="38">#REF!</definedName>
    <definedName name="basemeta" localSheetId="39">#REF!</definedName>
    <definedName name="basemeta" localSheetId="40">#REF!</definedName>
    <definedName name="basemeta" localSheetId="41">#REF!</definedName>
    <definedName name="basemeta" localSheetId="42">#REF!</definedName>
    <definedName name="basemeta" localSheetId="25">#REF!</definedName>
    <definedName name="basemeta" localSheetId="43">#REF!</definedName>
    <definedName name="basemeta" localSheetId="44">#REF!</definedName>
    <definedName name="basemeta" localSheetId="45">#REF!</definedName>
    <definedName name="basemeta" localSheetId="46">#REF!</definedName>
    <definedName name="basemeta" localSheetId="47">#REF!</definedName>
    <definedName name="basemeta" localSheetId="48">#REF!</definedName>
    <definedName name="basemeta" localSheetId="49">#REF!</definedName>
    <definedName name="basemeta" localSheetId="26">#REF!</definedName>
    <definedName name="basemeta" localSheetId="27">#REF!</definedName>
    <definedName name="basemeta" localSheetId="28">#REF!</definedName>
    <definedName name="basemeta" localSheetId="29">#REF!</definedName>
    <definedName name="basemeta" localSheetId="30">#REF!</definedName>
    <definedName name="basemeta" localSheetId="31">#REF!</definedName>
    <definedName name="basemeta" localSheetId="32">#REF!</definedName>
    <definedName name="basemeta" localSheetId="24">#REF!</definedName>
    <definedName name="basemeta">#REF!</definedName>
    <definedName name="basenueva" localSheetId="20">#REF!</definedName>
    <definedName name="basenueva" localSheetId="9">#REF!</definedName>
    <definedName name="basenueva" localSheetId="22">#REF!</definedName>
    <definedName name="basenueva" localSheetId="21">#REF!</definedName>
    <definedName name="basenueva" localSheetId="23">#REF!</definedName>
    <definedName name="basenueva" localSheetId="17">#REF!</definedName>
    <definedName name="basenueva" localSheetId="33">#REF!</definedName>
    <definedName name="basenueva" localSheetId="34">#REF!</definedName>
    <definedName name="basenueva" localSheetId="35">#REF!</definedName>
    <definedName name="basenueva" localSheetId="36">#REF!</definedName>
    <definedName name="basenueva" localSheetId="37">#REF!</definedName>
    <definedName name="basenueva" localSheetId="38">#REF!</definedName>
    <definedName name="basenueva" localSheetId="39">#REF!</definedName>
    <definedName name="basenueva" localSheetId="40">#REF!</definedName>
    <definedName name="basenueva" localSheetId="41">#REF!</definedName>
    <definedName name="basenueva" localSheetId="42">#REF!</definedName>
    <definedName name="basenueva" localSheetId="25">#REF!</definedName>
    <definedName name="basenueva" localSheetId="43">#REF!</definedName>
    <definedName name="basenueva" localSheetId="44">#REF!</definedName>
    <definedName name="basenueva" localSheetId="45">#REF!</definedName>
    <definedName name="basenueva" localSheetId="46">#REF!</definedName>
    <definedName name="basenueva" localSheetId="47">#REF!</definedName>
    <definedName name="basenueva" localSheetId="48">#REF!</definedName>
    <definedName name="basenueva" localSheetId="49">#REF!</definedName>
    <definedName name="basenueva" localSheetId="26">#REF!</definedName>
    <definedName name="basenueva" localSheetId="27">#REF!</definedName>
    <definedName name="basenueva" localSheetId="28">#REF!</definedName>
    <definedName name="basenueva" localSheetId="29">#REF!</definedName>
    <definedName name="basenueva" localSheetId="30">#REF!</definedName>
    <definedName name="basenueva" localSheetId="31">#REF!</definedName>
    <definedName name="basenueva" localSheetId="32">#REF!</definedName>
    <definedName name="basenueva" localSheetId="24">#REF!</definedName>
    <definedName name="basenueva">#REF!</definedName>
    <definedName name="BCP">#REF!</definedName>
    <definedName name="BEE" localSheetId="20">[23]Balance!$A$2:$B$142</definedName>
    <definedName name="BEE" localSheetId="9">[23]Balance!$A$2:$B$142</definedName>
    <definedName name="BEE" localSheetId="22">[24]Balance!$A$2:$B$142</definedName>
    <definedName name="BEE" localSheetId="21">[23]Balance!$A$2:$B$142</definedName>
    <definedName name="BEE" localSheetId="23">[23]Balance!$A$2:$B$142</definedName>
    <definedName name="BEE" localSheetId="17">[23]Balance!$A$2:$B$142</definedName>
    <definedName name="BEE" localSheetId="33">[23]Balance!$A$2:$B$142</definedName>
    <definedName name="BEE" localSheetId="34">[23]Balance!$A$2:$B$142</definedName>
    <definedName name="BEE" localSheetId="35">[23]Balance!$A$2:$B$142</definedName>
    <definedName name="BEE" localSheetId="36">[23]Balance!$A$2:$B$142</definedName>
    <definedName name="BEE" localSheetId="37">[23]Balance!$A$2:$B$142</definedName>
    <definedName name="BEE" localSheetId="38">[23]Balance!$A$2:$B$142</definedName>
    <definedName name="BEE" localSheetId="39">[23]Balance!$A$2:$B$142</definedName>
    <definedName name="BEE" localSheetId="40">[23]Balance!$A$2:$B$142</definedName>
    <definedName name="BEE" localSheetId="41">[23]Balance!$A$2:$B$142</definedName>
    <definedName name="BEE" localSheetId="42">[23]Balance!$A$2:$B$142</definedName>
    <definedName name="BEE" localSheetId="25">[23]Balance!$A$2:$B$142</definedName>
    <definedName name="BEE" localSheetId="43">[23]Balance!$A$2:$B$142</definedName>
    <definedName name="BEE" localSheetId="44">[23]Balance!$A$2:$B$142</definedName>
    <definedName name="BEE" localSheetId="45">[23]Balance!$A$2:$B$142</definedName>
    <definedName name="BEE" localSheetId="46">[23]Balance!$A$2:$B$142</definedName>
    <definedName name="BEE" localSheetId="47">[23]Balance!$A$2:$B$142</definedName>
    <definedName name="BEE" localSheetId="48">[23]Balance!$A$2:$B$142</definedName>
    <definedName name="BEE" localSheetId="49">[23]Balance!$A$2:$B$142</definedName>
    <definedName name="BEE" localSheetId="26">[23]Balance!$A$2:$B$142</definedName>
    <definedName name="BEE" localSheetId="27">[23]Balance!$A$2:$B$142</definedName>
    <definedName name="BEE" localSheetId="28">[23]Balance!$A$2:$B$142</definedName>
    <definedName name="BEE" localSheetId="29">[23]Balance!$A$2:$B$142</definedName>
    <definedName name="BEE" localSheetId="30">[23]Balance!$A$2:$B$142</definedName>
    <definedName name="BEE" localSheetId="31">[23]Balance!$A$2:$B$142</definedName>
    <definedName name="BEE" localSheetId="32">[23]Balance!$A$2:$B$142</definedName>
    <definedName name="BEE" localSheetId="24">[23]Balance!$A$2:$B$142</definedName>
    <definedName name="BEE">[24]Balance!$A$2:$B$142</definedName>
    <definedName name="BEN" localSheetId="20">[25]Balance!$A$2:$B$136</definedName>
    <definedName name="BEN" localSheetId="9">[25]Balance!$A$2:$B$136</definedName>
    <definedName name="BEN" localSheetId="22">[26]Balance!$A$2:$B$136</definedName>
    <definedName name="BEN" localSheetId="21">[25]Balance!$A$2:$B$136</definedName>
    <definedName name="BEN" localSheetId="23">[25]Balance!$A$2:$B$136</definedName>
    <definedName name="BEN" localSheetId="17">[25]Balance!$A$2:$B$136</definedName>
    <definedName name="BEN" localSheetId="33">[25]Balance!$A$2:$B$136</definedName>
    <definedName name="BEN" localSheetId="34">[25]Balance!$A$2:$B$136</definedName>
    <definedName name="BEN" localSheetId="35">[25]Balance!$A$2:$B$136</definedName>
    <definedName name="BEN" localSheetId="36">[25]Balance!$A$2:$B$136</definedName>
    <definedName name="BEN" localSheetId="37">[25]Balance!$A$2:$B$136</definedName>
    <definedName name="BEN" localSheetId="38">[25]Balance!$A$2:$B$136</definedName>
    <definedName name="BEN" localSheetId="39">[25]Balance!$A$2:$B$136</definedName>
    <definedName name="BEN" localSheetId="40">[25]Balance!$A$2:$B$136</definedName>
    <definedName name="BEN" localSheetId="41">[25]Balance!$A$2:$B$136</definedName>
    <definedName name="BEN" localSheetId="42">[25]Balance!$A$2:$B$136</definedName>
    <definedName name="BEN" localSheetId="25">[25]Balance!$A$2:$B$136</definedName>
    <definedName name="BEN" localSheetId="43">[25]Balance!$A$2:$B$136</definedName>
    <definedName name="BEN" localSheetId="44">[25]Balance!$A$2:$B$136</definedName>
    <definedName name="BEN" localSheetId="45">[25]Balance!$A$2:$B$136</definedName>
    <definedName name="BEN" localSheetId="46">[25]Balance!$A$2:$B$136</definedName>
    <definedName name="BEN" localSheetId="47">[25]Balance!$A$2:$B$136</definedName>
    <definedName name="BEN" localSheetId="48">[25]Balance!$A$2:$B$136</definedName>
    <definedName name="BEN" localSheetId="49">[25]Balance!$A$2:$B$136</definedName>
    <definedName name="BEN" localSheetId="26">[25]Balance!$A$2:$B$136</definedName>
    <definedName name="BEN" localSheetId="27">[25]Balance!$A$2:$B$136</definedName>
    <definedName name="BEN" localSheetId="28">[25]Balance!$A$2:$B$136</definedName>
    <definedName name="BEN" localSheetId="29">[25]Balance!$A$2:$B$136</definedName>
    <definedName name="BEN" localSheetId="30">[25]Balance!$A$2:$B$136</definedName>
    <definedName name="BEN" localSheetId="31">[25]Balance!$A$2:$B$136</definedName>
    <definedName name="BEN" localSheetId="32">[25]Balance!$A$2:$B$136</definedName>
    <definedName name="BEN" localSheetId="24">[25]Balance!$A$2:$B$136</definedName>
    <definedName name="BEN">[26]Balance!$A$2:$B$136</definedName>
    <definedName name="BERNOV" localSheetId="20">#REF!</definedName>
    <definedName name="BERNOV" localSheetId="9">#REF!</definedName>
    <definedName name="BERNOV" localSheetId="22">#REF!</definedName>
    <definedName name="BERNOV" localSheetId="21">#REF!</definedName>
    <definedName name="BERNOV" localSheetId="23">#REF!</definedName>
    <definedName name="BERNOV" localSheetId="15">#REF!</definedName>
    <definedName name="BERNOV" localSheetId="17">#REF!</definedName>
    <definedName name="BERNOV" localSheetId="33">#REF!</definedName>
    <definedName name="BERNOV" localSheetId="34">#REF!</definedName>
    <definedName name="BERNOV" localSheetId="35">#REF!</definedName>
    <definedName name="BERNOV" localSheetId="36">#REF!</definedName>
    <definedName name="BERNOV" localSheetId="37">#REF!</definedName>
    <definedName name="BERNOV" localSheetId="38">#REF!</definedName>
    <definedName name="BERNOV" localSheetId="39">#REF!</definedName>
    <definedName name="BERNOV" localSheetId="40">#REF!</definedName>
    <definedName name="BERNOV" localSheetId="41">#REF!</definedName>
    <definedName name="BERNOV" localSheetId="42">#REF!</definedName>
    <definedName name="BERNOV" localSheetId="25">#REF!</definedName>
    <definedName name="BERNOV" localSheetId="43">#REF!</definedName>
    <definedName name="BERNOV" localSheetId="44">#REF!</definedName>
    <definedName name="BERNOV" localSheetId="45">#REF!</definedName>
    <definedName name="BERNOV" localSheetId="46">#REF!</definedName>
    <definedName name="BERNOV" localSheetId="47">#REF!</definedName>
    <definedName name="BERNOV" localSheetId="48">#REF!</definedName>
    <definedName name="BERNOV" localSheetId="49">#REF!</definedName>
    <definedName name="BERNOV" localSheetId="26">#REF!</definedName>
    <definedName name="BERNOV" localSheetId="27">#REF!</definedName>
    <definedName name="BERNOV" localSheetId="28">#REF!</definedName>
    <definedName name="BERNOV" localSheetId="29">#REF!</definedName>
    <definedName name="BERNOV" localSheetId="30">#REF!</definedName>
    <definedName name="BERNOV" localSheetId="31">#REF!</definedName>
    <definedName name="BERNOV" localSheetId="32">#REF!</definedName>
    <definedName name="BERNOV" localSheetId="24">#REF!</definedName>
    <definedName name="BERNOV">#REF!</definedName>
    <definedName name="bernovi" localSheetId="15">#REF!</definedName>
    <definedName name="bernovi" localSheetId="49">#REF!</definedName>
    <definedName name="bernovi" localSheetId="30">#REF!</definedName>
    <definedName name="bernovi">#REF!</definedName>
    <definedName name="BERNOVIE" localSheetId="15">#REF!</definedName>
    <definedName name="BERNOVIE" localSheetId="49">#REF!</definedName>
    <definedName name="BERNOVIE">#REF!</definedName>
    <definedName name="berset" localSheetId="15">#REF!</definedName>
    <definedName name="berset">#REF!</definedName>
    <definedName name="BG_Del" hidden="1">15</definedName>
    <definedName name="BG_Ins" hidden="1">4</definedName>
    <definedName name="BG_Mod" hidden="1">6</definedName>
    <definedName name="BI" localSheetId="20">[27]Hoja1!$A$1:$B$137</definedName>
    <definedName name="BI" localSheetId="9">[27]Hoja1!$A$1:$B$137</definedName>
    <definedName name="BI" localSheetId="22">[28]Hoja1!$A$1:$B$137</definedName>
    <definedName name="BI" localSheetId="21">[27]Hoja1!$A$1:$B$137</definedName>
    <definedName name="BI" localSheetId="23">[27]Hoja1!$A$1:$B$137</definedName>
    <definedName name="BI" localSheetId="17">[27]Hoja1!$A$1:$B$137</definedName>
    <definedName name="BI" localSheetId="33">[27]Hoja1!$A$1:$B$137</definedName>
    <definedName name="BI" localSheetId="34">[27]Hoja1!$A$1:$B$137</definedName>
    <definedName name="BI" localSheetId="35">[27]Hoja1!$A$1:$B$137</definedName>
    <definedName name="BI" localSheetId="36">[27]Hoja1!$A$1:$B$137</definedName>
    <definedName name="BI" localSheetId="37">[27]Hoja1!$A$1:$B$137</definedName>
    <definedName name="BI" localSheetId="38">[27]Hoja1!$A$1:$B$137</definedName>
    <definedName name="BI" localSheetId="39">[27]Hoja1!$A$1:$B$137</definedName>
    <definedName name="BI" localSheetId="40">[27]Hoja1!$A$1:$B$137</definedName>
    <definedName name="BI" localSheetId="41">[27]Hoja1!$A$1:$B$137</definedName>
    <definedName name="BI" localSheetId="42">[27]Hoja1!$A$1:$B$137</definedName>
    <definedName name="BI" localSheetId="25">[27]Hoja1!$A$1:$B$137</definedName>
    <definedName name="BI" localSheetId="43">[27]Hoja1!$A$1:$B$137</definedName>
    <definedName name="BI" localSheetId="44">[27]Hoja1!$A$1:$B$137</definedName>
    <definedName name="BI" localSheetId="45">[27]Hoja1!$A$1:$B$137</definedName>
    <definedName name="BI" localSheetId="46">[27]Hoja1!$A$1:$B$137</definedName>
    <definedName name="BI" localSheetId="47">[27]Hoja1!$A$1:$B$137</definedName>
    <definedName name="BI" localSheetId="48">[27]Hoja1!$A$1:$B$137</definedName>
    <definedName name="BI" localSheetId="49">[27]Hoja1!$A$1:$B$137</definedName>
    <definedName name="BI" localSheetId="26">[27]Hoja1!$A$1:$B$137</definedName>
    <definedName name="BI" localSheetId="27">[27]Hoja1!$A$1:$B$137</definedName>
    <definedName name="BI" localSheetId="28">[27]Hoja1!$A$1:$B$137</definedName>
    <definedName name="BI" localSheetId="29">[27]Hoja1!$A$1:$B$137</definedName>
    <definedName name="BI" localSheetId="30">[27]Hoja1!$A$1:$B$137</definedName>
    <definedName name="BI" localSheetId="31">[27]Hoja1!$A$1:$B$137</definedName>
    <definedName name="BI" localSheetId="32">[27]Hoja1!$A$1:$B$137</definedName>
    <definedName name="BI" localSheetId="24">[27]Hoja1!$A$1:$B$137</definedName>
    <definedName name="BI">[28]Hoja1!$A$1:$B$137</definedName>
    <definedName name="BNOVI" localSheetId="20">[29]Balance!$A$2:$B$151</definedName>
    <definedName name="BNOVI" localSheetId="9">[29]Balance!$A$2:$B$151</definedName>
    <definedName name="BNOVI" localSheetId="22">[30]Balance!$A$2:$B$151</definedName>
    <definedName name="BNOVI" localSheetId="21">[29]Balance!$A$2:$B$151</definedName>
    <definedName name="BNOVI" localSheetId="23">[29]Balance!$A$2:$B$151</definedName>
    <definedName name="BNOVI" localSheetId="17">[29]Balance!$A$2:$B$151</definedName>
    <definedName name="BNOVI" localSheetId="33">[29]Balance!$A$2:$B$151</definedName>
    <definedName name="BNOVI" localSheetId="34">[29]Balance!$A$2:$B$151</definedName>
    <definedName name="BNOVI" localSheetId="35">[29]Balance!$A$2:$B$151</definedName>
    <definedName name="BNOVI" localSheetId="36">[29]Balance!$A$2:$B$151</definedName>
    <definedName name="BNOVI" localSheetId="37">[29]Balance!$A$2:$B$151</definedName>
    <definedName name="BNOVI" localSheetId="38">[29]Balance!$A$2:$B$151</definedName>
    <definedName name="BNOVI" localSheetId="39">[29]Balance!$A$2:$B$151</definedName>
    <definedName name="BNOVI" localSheetId="40">[29]Balance!$A$2:$B$151</definedName>
    <definedName name="BNOVI" localSheetId="41">[29]Balance!$A$2:$B$151</definedName>
    <definedName name="BNOVI" localSheetId="42">[29]Balance!$A$2:$B$151</definedName>
    <definedName name="BNOVI" localSheetId="25">[29]Balance!$A$2:$B$151</definedName>
    <definedName name="BNOVI" localSheetId="43">[29]Balance!$A$2:$B$151</definedName>
    <definedName name="BNOVI" localSheetId="44">[29]Balance!$A$2:$B$151</definedName>
    <definedName name="BNOVI" localSheetId="45">[29]Balance!$A$2:$B$151</definedName>
    <definedName name="BNOVI" localSheetId="46">[29]Balance!$A$2:$B$151</definedName>
    <definedName name="BNOVI" localSheetId="47">[29]Balance!$A$2:$B$151</definedName>
    <definedName name="BNOVI" localSheetId="48">[29]Balance!$A$2:$B$151</definedName>
    <definedName name="BNOVI" localSheetId="49">[29]Balance!$A$2:$B$151</definedName>
    <definedName name="BNOVI" localSheetId="26">[29]Balance!$A$2:$B$151</definedName>
    <definedName name="BNOVI" localSheetId="27">[29]Balance!$A$2:$B$151</definedName>
    <definedName name="BNOVI" localSheetId="28">[29]Balance!$A$2:$B$151</definedName>
    <definedName name="BNOVI" localSheetId="29">[29]Balance!$A$2:$B$151</definedName>
    <definedName name="BNOVI" localSheetId="30">[29]Balance!$A$2:$B$151</definedName>
    <definedName name="BNOVI" localSheetId="31">[29]Balance!$A$2:$B$151</definedName>
    <definedName name="BNOVI" localSheetId="32">[29]Balance!$A$2:$B$151</definedName>
    <definedName name="BNOVI" localSheetId="24">[29]Balance!$A$2:$B$151</definedName>
    <definedName name="BNOVI">[30]Balance!$A$2:$B$151</definedName>
    <definedName name="BsTotAmort" localSheetId="22">#REF!</definedName>
    <definedName name="BsTotAmort" localSheetId="16">#REF!</definedName>
    <definedName name="BsTotAmort" localSheetId="15">#REF!</definedName>
    <definedName name="BsTotAmort" localSheetId="49">#REF!</definedName>
    <definedName name="BsTotAmort" localSheetId="30">#REF!</definedName>
    <definedName name="BsTotAmort" localSheetId="2">#REF!</definedName>
    <definedName name="BsTotAmort" localSheetId="6">#REF!</definedName>
    <definedName name="BsTotAmort">#REF!</definedName>
    <definedName name="BSTOTAMORT698" localSheetId="22">#REF!</definedName>
    <definedName name="BSTOTAMORT698" localSheetId="16">#REF!</definedName>
    <definedName name="BSTOTAMORT698" localSheetId="15">#REF!</definedName>
    <definedName name="BSTOTAMORT698" localSheetId="49">#REF!</definedName>
    <definedName name="BSTOTAMORT698" localSheetId="30">#REF!</definedName>
    <definedName name="BSTOTAMORT698" localSheetId="2">#REF!</definedName>
    <definedName name="BSTOTAMORT698" localSheetId="6">#REF!</definedName>
    <definedName name="BSTOTAMORT698">#REF!</definedName>
    <definedName name="BU_NETO" localSheetId="49">#REF!</definedName>
    <definedName name="BU_NETO" localSheetId="30">#REF!</definedName>
    <definedName name="BU_NETO">#REF!</definedName>
    <definedName name="BuiltIn_Print_Area">#REF!</definedName>
    <definedName name="BuiltIn_Print_Area___0___0___0___0___0">#REF!</definedName>
    <definedName name="BuiltIn_Print_Area___0___0___0___0___0___0">'[31]PPC Provis.Varias'!$C$8:$D$35</definedName>
    <definedName name="BuiltIn_Print_Area___0___0___0___0___0___0___0___0" localSheetId="20">#REF!</definedName>
    <definedName name="BuiltIn_Print_Area___0___0___0___0___0___0___0___0" localSheetId="9">#REF!</definedName>
    <definedName name="BuiltIn_Print_Area___0___0___0___0___0___0___0___0" localSheetId="22">#REF!</definedName>
    <definedName name="BuiltIn_Print_Area___0___0___0___0___0___0___0___0" localSheetId="21">#REF!</definedName>
    <definedName name="BuiltIn_Print_Area___0___0___0___0___0___0___0___0" localSheetId="23">#REF!</definedName>
    <definedName name="BuiltIn_Print_Area___0___0___0___0___0___0___0___0" localSheetId="17">#REF!</definedName>
    <definedName name="BuiltIn_Print_Area___0___0___0___0___0___0___0___0" localSheetId="33">#REF!</definedName>
    <definedName name="BuiltIn_Print_Area___0___0___0___0___0___0___0___0" localSheetId="34">#REF!</definedName>
    <definedName name="BuiltIn_Print_Area___0___0___0___0___0___0___0___0" localSheetId="35">#REF!</definedName>
    <definedName name="BuiltIn_Print_Area___0___0___0___0___0___0___0___0" localSheetId="36">#REF!</definedName>
    <definedName name="BuiltIn_Print_Area___0___0___0___0___0___0___0___0" localSheetId="37">#REF!</definedName>
    <definedName name="BuiltIn_Print_Area___0___0___0___0___0___0___0___0" localSheetId="38">#REF!</definedName>
    <definedName name="BuiltIn_Print_Area___0___0___0___0___0___0___0___0" localSheetId="39">#REF!</definedName>
    <definedName name="BuiltIn_Print_Area___0___0___0___0___0___0___0___0" localSheetId="40">#REF!</definedName>
    <definedName name="BuiltIn_Print_Area___0___0___0___0___0___0___0___0" localSheetId="41">#REF!</definedName>
    <definedName name="BuiltIn_Print_Area___0___0___0___0___0___0___0___0" localSheetId="42">#REF!</definedName>
    <definedName name="BuiltIn_Print_Area___0___0___0___0___0___0___0___0" localSheetId="25">#REF!</definedName>
    <definedName name="BuiltIn_Print_Area___0___0___0___0___0___0___0___0" localSheetId="43">#REF!</definedName>
    <definedName name="BuiltIn_Print_Area___0___0___0___0___0___0___0___0" localSheetId="44">#REF!</definedName>
    <definedName name="BuiltIn_Print_Area___0___0___0___0___0___0___0___0" localSheetId="45">#REF!</definedName>
    <definedName name="BuiltIn_Print_Area___0___0___0___0___0___0___0___0" localSheetId="46">#REF!</definedName>
    <definedName name="BuiltIn_Print_Area___0___0___0___0___0___0___0___0" localSheetId="47">#REF!</definedName>
    <definedName name="BuiltIn_Print_Area___0___0___0___0___0___0___0___0" localSheetId="48">#REF!</definedName>
    <definedName name="BuiltIn_Print_Area___0___0___0___0___0___0___0___0" localSheetId="49">#REF!</definedName>
    <definedName name="BuiltIn_Print_Area___0___0___0___0___0___0___0___0" localSheetId="26">#REF!</definedName>
    <definedName name="BuiltIn_Print_Area___0___0___0___0___0___0___0___0" localSheetId="27">#REF!</definedName>
    <definedName name="BuiltIn_Print_Area___0___0___0___0___0___0___0___0" localSheetId="28">#REF!</definedName>
    <definedName name="BuiltIn_Print_Area___0___0___0___0___0___0___0___0" localSheetId="29">#REF!</definedName>
    <definedName name="BuiltIn_Print_Area___0___0___0___0___0___0___0___0" localSheetId="30">#REF!</definedName>
    <definedName name="BuiltIn_Print_Area___0___0___0___0___0___0___0___0" localSheetId="31">#REF!</definedName>
    <definedName name="BuiltIn_Print_Area___0___0___0___0___0___0___0___0" localSheetId="32">#REF!</definedName>
    <definedName name="BuiltIn_Print_Area___0___0___0___0___0___0___0___0" localSheetId="24">#REF!</definedName>
    <definedName name="BuiltIn_Print_Area___0___0___0___0___0___0___0___0">#REF!</definedName>
    <definedName name="C_C_Balance" localSheetId="20">#REF!</definedName>
    <definedName name="C_C_Balance" localSheetId="9">#REF!</definedName>
    <definedName name="C_C_Balance" localSheetId="22">#REF!</definedName>
    <definedName name="C_C_Balance" localSheetId="21">#REF!</definedName>
    <definedName name="C_C_Balance" localSheetId="23">#REF!</definedName>
    <definedName name="C_C_Balance" localSheetId="17">#REF!</definedName>
    <definedName name="C_C_Balance" localSheetId="33">#REF!</definedName>
    <definedName name="C_C_Balance" localSheetId="34">#REF!</definedName>
    <definedName name="C_C_Balance" localSheetId="35">#REF!</definedName>
    <definedName name="C_C_Balance" localSheetId="36">#REF!</definedName>
    <definedName name="C_C_Balance" localSheetId="37">#REF!</definedName>
    <definedName name="C_C_Balance" localSheetId="38">#REF!</definedName>
    <definedName name="C_C_Balance" localSheetId="39">#REF!</definedName>
    <definedName name="C_C_Balance" localSheetId="40">#REF!</definedName>
    <definedName name="C_C_Balance" localSheetId="41">#REF!</definedName>
    <definedName name="C_C_Balance" localSheetId="42">#REF!</definedName>
    <definedName name="C_C_Balance" localSheetId="25">#REF!</definedName>
    <definedName name="C_C_Balance" localSheetId="43">#REF!</definedName>
    <definedName name="C_C_Balance" localSheetId="44">#REF!</definedName>
    <definedName name="C_C_Balance" localSheetId="45">#REF!</definedName>
    <definedName name="C_C_Balance" localSheetId="46">#REF!</definedName>
    <definedName name="C_C_Balance" localSheetId="47">#REF!</definedName>
    <definedName name="C_C_Balance" localSheetId="48">#REF!</definedName>
    <definedName name="C_C_Balance" localSheetId="49">#REF!</definedName>
    <definedName name="C_C_Balance" localSheetId="26">#REF!</definedName>
    <definedName name="C_C_Balance" localSheetId="27">#REF!</definedName>
    <definedName name="C_C_Balance" localSheetId="28">#REF!</definedName>
    <definedName name="C_C_Balance" localSheetId="29">#REF!</definedName>
    <definedName name="C_C_Balance" localSheetId="30">#REF!</definedName>
    <definedName name="C_C_Balance" localSheetId="31">#REF!</definedName>
    <definedName name="C_C_Balance" localSheetId="32">#REF!</definedName>
    <definedName name="C_C_Balance" localSheetId="24">#REF!</definedName>
    <definedName name="C_C_Balance">#REF!</definedName>
    <definedName name="C_C_BalanceA" localSheetId="20">'[15]Input &amp; Summary'!#REF!</definedName>
    <definedName name="C_C_BalanceA" localSheetId="9">'[15]Input &amp; Summary'!#REF!</definedName>
    <definedName name="C_C_BalanceA" localSheetId="22">'[15]Input &amp; Summary'!#REF!</definedName>
    <definedName name="C_C_BalanceA" localSheetId="21">'[15]Input &amp; Summary'!#REF!</definedName>
    <definedName name="C_C_BalanceA" localSheetId="23">'[15]Input &amp; Summary'!#REF!</definedName>
    <definedName name="C_C_BalanceA" localSheetId="15">'[15]Input &amp; Summary'!#REF!</definedName>
    <definedName name="C_C_BalanceA" localSheetId="17">'[15]Input &amp; Summary'!#REF!</definedName>
    <definedName name="C_C_BalanceA" localSheetId="33">'[15]Input &amp; Summary'!#REF!</definedName>
    <definedName name="C_C_BalanceA" localSheetId="34">'[15]Input &amp; Summary'!#REF!</definedName>
    <definedName name="C_C_BalanceA" localSheetId="35">'[15]Input &amp; Summary'!#REF!</definedName>
    <definedName name="C_C_BalanceA" localSheetId="36">'[15]Input &amp; Summary'!#REF!</definedName>
    <definedName name="C_C_BalanceA" localSheetId="37">'[15]Input &amp; Summary'!#REF!</definedName>
    <definedName name="C_C_BalanceA" localSheetId="38">'[15]Input &amp; Summary'!#REF!</definedName>
    <definedName name="C_C_BalanceA" localSheetId="39">'[15]Input &amp; Summary'!#REF!</definedName>
    <definedName name="C_C_BalanceA" localSheetId="40">'[15]Input &amp; Summary'!#REF!</definedName>
    <definedName name="C_C_BalanceA" localSheetId="41">'[15]Input &amp; Summary'!#REF!</definedName>
    <definedName name="C_C_BalanceA" localSheetId="42">'[15]Input &amp; Summary'!#REF!</definedName>
    <definedName name="C_C_BalanceA" localSheetId="25">'[15]Input &amp; Summary'!#REF!</definedName>
    <definedName name="C_C_BalanceA" localSheetId="43">'[15]Input &amp; Summary'!#REF!</definedName>
    <definedName name="C_C_BalanceA" localSheetId="44">'[15]Input &amp; Summary'!#REF!</definedName>
    <definedName name="C_C_BalanceA" localSheetId="45">'[15]Input &amp; Summary'!#REF!</definedName>
    <definedName name="C_C_BalanceA" localSheetId="46">'[15]Input &amp; Summary'!#REF!</definedName>
    <definedName name="C_C_BalanceA" localSheetId="47">'[15]Input &amp; Summary'!#REF!</definedName>
    <definedName name="C_C_BalanceA" localSheetId="48">'[15]Input &amp; Summary'!#REF!</definedName>
    <definedName name="C_C_BalanceA" localSheetId="49">'[15]Input &amp; Summary'!#REF!</definedName>
    <definedName name="C_C_BalanceA" localSheetId="26">'[15]Input &amp; Summary'!#REF!</definedName>
    <definedName name="C_C_BalanceA" localSheetId="27">'[15]Input &amp; Summary'!#REF!</definedName>
    <definedName name="C_C_BalanceA" localSheetId="28">'[15]Input &amp; Summary'!#REF!</definedName>
    <definedName name="C_C_BalanceA" localSheetId="29">'[15]Input &amp; Summary'!#REF!</definedName>
    <definedName name="C_C_BalanceA" localSheetId="30">'[15]Input &amp; Summary'!#REF!</definedName>
    <definedName name="C_C_BalanceA" localSheetId="31">'[15]Input &amp; Summary'!#REF!</definedName>
    <definedName name="C_C_BalanceA" localSheetId="32">'[15]Input &amp; Summary'!#REF!</definedName>
    <definedName name="C_C_BalanceA" localSheetId="24">'[15]Input &amp; Summary'!#REF!</definedName>
    <definedName name="C_C_BalanceA">'[15]Input &amp; Summary'!#REF!</definedName>
    <definedName name="C_C_BalanceF" localSheetId="20">'[15]Input &amp; Summary'!#REF!</definedName>
    <definedName name="C_C_BalanceF" localSheetId="9">'[15]Input &amp; Summary'!#REF!</definedName>
    <definedName name="C_C_BalanceF" localSheetId="22">'[15]Input &amp; Summary'!#REF!</definedName>
    <definedName name="C_C_BalanceF" localSheetId="21">'[15]Input &amp; Summary'!#REF!</definedName>
    <definedName name="C_C_BalanceF" localSheetId="23">'[15]Input &amp; Summary'!#REF!</definedName>
    <definedName name="C_C_BalanceF" localSheetId="15">'[15]Input &amp; Summary'!#REF!</definedName>
    <definedName name="C_C_BalanceF" localSheetId="17">'[15]Input &amp; Summary'!#REF!</definedName>
    <definedName name="C_C_BalanceF" localSheetId="33">'[15]Input &amp; Summary'!#REF!</definedName>
    <definedName name="C_C_BalanceF" localSheetId="34">'[15]Input &amp; Summary'!#REF!</definedName>
    <definedName name="C_C_BalanceF" localSheetId="35">'[15]Input &amp; Summary'!#REF!</definedName>
    <definedName name="C_C_BalanceF" localSheetId="36">'[15]Input &amp; Summary'!#REF!</definedName>
    <definedName name="C_C_BalanceF" localSheetId="37">'[15]Input &amp; Summary'!#REF!</definedName>
    <definedName name="C_C_BalanceF" localSheetId="38">'[15]Input &amp; Summary'!#REF!</definedName>
    <definedName name="C_C_BalanceF" localSheetId="39">'[15]Input &amp; Summary'!#REF!</definedName>
    <definedName name="C_C_BalanceF" localSheetId="40">'[15]Input &amp; Summary'!#REF!</definedName>
    <definedName name="C_C_BalanceF" localSheetId="41">'[15]Input &amp; Summary'!#REF!</definedName>
    <definedName name="C_C_BalanceF" localSheetId="42">'[15]Input &amp; Summary'!#REF!</definedName>
    <definedName name="C_C_BalanceF" localSheetId="25">'[15]Input &amp; Summary'!#REF!</definedName>
    <definedName name="C_C_BalanceF" localSheetId="43">'[15]Input &amp; Summary'!#REF!</definedName>
    <definedName name="C_C_BalanceF" localSheetId="44">'[15]Input &amp; Summary'!#REF!</definedName>
    <definedName name="C_C_BalanceF" localSheetId="45">'[15]Input &amp; Summary'!#REF!</definedName>
    <definedName name="C_C_BalanceF" localSheetId="46">'[15]Input &amp; Summary'!#REF!</definedName>
    <definedName name="C_C_BalanceF" localSheetId="47">'[15]Input &amp; Summary'!#REF!</definedName>
    <definedName name="C_C_BalanceF" localSheetId="48">'[15]Input &amp; Summary'!#REF!</definedName>
    <definedName name="C_C_BalanceF" localSheetId="49">'[15]Input &amp; Summary'!#REF!</definedName>
    <definedName name="C_C_BalanceF" localSheetId="26">'[15]Input &amp; Summary'!#REF!</definedName>
    <definedName name="C_C_BalanceF" localSheetId="27">'[15]Input &amp; Summary'!#REF!</definedName>
    <definedName name="C_C_BalanceF" localSheetId="28">'[15]Input &amp; Summary'!#REF!</definedName>
    <definedName name="C_C_BalanceF" localSheetId="29">'[15]Input &amp; Summary'!#REF!</definedName>
    <definedName name="C_C_BalanceF" localSheetId="30">'[15]Input &amp; Summary'!#REF!</definedName>
    <definedName name="C_C_BalanceF" localSheetId="31">'[15]Input &amp; Summary'!#REF!</definedName>
    <definedName name="C_C_BalanceF" localSheetId="32">'[15]Input &amp; Summary'!#REF!</definedName>
    <definedName name="C_C_BalanceF" localSheetId="24">'[15]Input &amp; Summary'!#REF!</definedName>
    <definedName name="C_C_BalanceF">'[15]Input &amp; Summary'!#REF!</definedName>
    <definedName name="C_C_BalanceH" localSheetId="15">'[15]Input &amp; Summary'!#REF!</definedName>
    <definedName name="C_C_BalanceH" localSheetId="49">'[15]Input &amp; Summary'!#REF!</definedName>
    <definedName name="C_C_BalanceH">'[15]Input &amp; Summary'!#REF!</definedName>
    <definedName name="C_C_BalanceJ" localSheetId="15">'[15]Input &amp; Summary'!#REF!</definedName>
    <definedName name="C_C_BalanceJ" localSheetId="49">'[15]Input &amp; Summary'!#REF!</definedName>
    <definedName name="C_C_BalanceJ">'[15]Input &amp; Summary'!#REF!</definedName>
    <definedName name="CAAB" localSheetId="20">#REF!</definedName>
    <definedName name="CAAB" localSheetId="9">#REF!</definedName>
    <definedName name="CAAB" localSheetId="22">#REF!</definedName>
    <definedName name="CAAB" localSheetId="21">#REF!</definedName>
    <definedName name="CAAB" localSheetId="23">#REF!</definedName>
    <definedName name="CAAB" localSheetId="15">#REF!</definedName>
    <definedName name="CAAB" localSheetId="17">#REF!</definedName>
    <definedName name="CAAB" localSheetId="33">#REF!</definedName>
    <definedName name="CAAB" localSheetId="34">#REF!</definedName>
    <definedName name="CAAB" localSheetId="35">#REF!</definedName>
    <definedName name="CAAB" localSheetId="36">#REF!</definedName>
    <definedName name="CAAB" localSheetId="37">#REF!</definedName>
    <definedName name="CAAB" localSheetId="38">#REF!</definedName>
    <definedName name="CAAB" localSheetId="39">#REF!</definedName>
    <definedName name="CAAB" localSheetId="40">#REF!</definedName>
    <definedName name="CAAB" localSheetId="41">#REF!</definedName>
    <definedName name="CAAB" localSheetId="42">#REF!</definedName>
    <definedName name="CAAB" localSheetId="25">#REF!</definedName>
    <definedName name="CAAB" localSheetId="43">#REF!</definedName>
    <definedName name="CAAB" localSheetId="44">#REF!</definedName>
    <definedName name="CAAB" localSheetId="45">#REF!</definedName>
    <definedName name="CAAB" localSheetId="46">#REF!</definedName>
    <definedName name="CAAB" localSheetId="47">#REF!</definedName>
    <definedName name="CAAB" localSheetId="48">#REF!</definedName>
    <definedName name="CAAB" localSheetId="49">#REF!</definedName>
    <definedName name="CAAB" localSheetId="26">#REF!</definedName>
    <definedName name="CAAB" localSheetId="27">#REF!</definedName>
    <definedName name="CAAB" localSheetId="28">#REF!</definedName>
    <definedName name="CAAB" localSheetId="29">#REF!</definedName>
    <definedName name="CAAB" localSheetId="30">#REF!</definedName>
    <definedName name="CAAB" localSheetId="31">#REF!</definedName>
    <definedName name="CAAB" localSheetId="32">#REF!</definedName>
    <definedName name="CAAB" localSheetId="24">#REF!</definedName>
    <definedName name="CAAB">#REF!</definedName>
    <definedName name="CAB" localSheetId="15">#REF!</definedName>
    <definedName name="CAB" localSheetId="49">#REF!</definedName>
    <definedName name="CAB" localSheetId="30">#REF!</definedName>
    <definedName name="CAB">#REF!</definedName>
    <definedName name="CAG" localSheetId="15">#REF!</definedName>
    <definedName name="CAG" localSheetId="49">#REF!</definedName>
    <definedName name="CAG">#REF!</definedName>
    <definedName name="CAJA">#REF!</definedName>
    <definedName name="cambio">#REF!</definedName>
    <definedName name="cambiop">#REF!</definedName>
    <definedName name="cambiox">#REF!</definedName>
    <definedName name="cambioy">#REF!</definedName>
    <definedName name="CAP_INTEGR">#REF!</definedName>
    <definedName name="CAPITAL_MINIMO_BCP" localSheetId="20">[32]Ratios!#REF!</definedName>
    <definedName name="CAPITAL_MINIMO_BCP" localSheetId="9">[32]Ratios!#REF!</definedName>
    <definedName name="CAPITAL_MINIMO_BCP" localSheetId="22">[32]Ratios!#REF!</definedName>
    <definedName name="CAPITAL_MINIMO_BCP" localSheetId="21">[32]Ratios!#REF!</definedName>
    <definedName name="CAPITAL_MINIMO_BCP" localSheetId="23">[32]Ratios!#REF!</definedName>
    <definedName name="CAPITAL_MINIMO_BCP" localSheetId="15">[32]Ratios!#REF!</definedName>
    <definedName name="CAPITAL_MINIMO_BCP" localSheetId="17">[32]Ratios!#REF!</definedName>
    <definedName name="CAPITAL_MINIMO_BCP" localSheetId="33">[32]Ratios!#REF!</definedName>
    <definedName name="CAPITAL_MINIMO_BCP" localSheetId="34">[32]Ratios!#REF!</definedName>
    <definedName name="CAPITAL_MINIMO_BCP" localSheetId="35">[32]Ratios!#REF!</definedName>
    <definedName name="CAPITAL_MINIMO_BCP" localSheetId="36">[32]Ratios!#REF!</definedName>
    <definedName name="CAPITAL_MINIMO_BCP" localSheetId="37">[32]Ratios!#REF!</definedName>
    <definedName name="CAPITAL_MINIMO_BCP" localSheetId="38">[32]Ratios!#REF!</definedName>
    <definedName name="CAPITAL_MINIMO_BCP" localSheetId="39">[32]Ratios!#REF!</definedName>
    <definedName name="CAPITAL_MINIMO_BCP" localSheetId="40">[32]Ratios!#REF!</definedName>
    <definedName name="CAPITAL_MINIMO_BCP" localSheetId="41">[32]Ratios!#REF!</definedName>
    <definedName name="CAPITAL_MINIMO_BCP" localSheetId="42">[32]Ratios!#REF!</definedName>
    <definedName name="CAPITAL_MINIMO_BCP" localSheetId="25">[32]Ratios!#REF!</definedName>
    <definedName name="CAPITAL_MINIMO_BCP" localSheetId="43">[32]Ratios!#REF!</definedName>
    <definedName name="CAPITAL_MINIMO_BCP" localSheetId="44">[32]Ratios!#REF!</definedName>
    <definedName name="CAPITAL_MINIMO_BCP" localSheetId="45">[32]Ratios!#REF!</definedName>
    <definedName name="CAPITAL_MINIMO_BCP" localSheetId="46">[32]Ratios!#REF!</definedName>
    <definedName name="CAPITAL_MINIMO_BCP" localSheetId="47">[32]Ratios!#REF!</definedName>
    <definedName name="CAPITAL_MINIMO_BCP" localSheetId="48">[32]Ratios!#REF!</definedName>
    <definedName name="CAPITAL_MINIMO_BCP" localSheetId="49">[32]Ratios!#REF!</definedName>
    <definedName name="CAPITAL_MINIMO_BCP" localSheetId="26">[32]Ratios!#REF!</definedName>
    <definedName name="CAPITAL_MINIMO_BCP" localSheetId="27">[32]Ratios!#REF!</definedName>
    <definedName name="CAPITAL_MINIMO_BCP" localSheetId="28">[32]Ratios!#REF!</definedName>
    <definedName name="CAPITAL_MINIMO_BCP" localSheetId="29">[32]Ratios!#REF!</definedName>
    <definedName name="CAPITAL_MINIMO_BCP" localSheetId="30">[32]Ratios!#REF!</definedName>
    <definedName name="CAPITAL_MINIMO_BCP" localSheetId="31">[32]Ratios!#REF!</definedName>
    <definedName name="CAPITAL_MINIMO_BCP" localSheetId="32">[32]Ratios!#REF!</definedName>
    <definedName name="CAPITAL_MINIMO_BCP" localSheetId="24">[32]Ratios!#REF!</definedName>
    <definedName name="CAPITAL_MINIMO_BCP">[32]Ratios!#REF!</definedName>
    <definedName name="CAPITAL_MINIMO_BCP_2">[33]Ratios!$B$17</definedName>
    <definedName name="CAPITAL_SOCIAL_1">'[16]Comparativo BG'!$F$141</definedName>
    <definedName name="CAPITAL_SOCIAL_2">'[14]Comparativo BG'!$J$169</definedName>
    <definedName name="CAR" localSheetId="20">#REF!</definedName>
    <definedName name="CAR" localSheetId="9">#REF!</definedName>
    <definedName name="CAR" localSheetId="22">#REF!</definedName>
    <definedName name="CAR" localSheetId="21">#REF!</definedName>
    <definedName name="CAR" localSheetId="23">#REF!</definedName>
    <definedName name="CAR" localSheetId="15">#REF!</definedName>
    <definedName name="CAR" localSheetId="17">#REF!</definedName>
    <definedName name="CAR" localSheetId="33">#REF!</definedName>
    <definedName name="CAR" localSheetId="34">#REF!</definedName>
    <definedName name="CAR" localSheetId="35">#REF!</definedName>
    <definedName name="CAR" localSheetId="36">#REF!</definedName>
    <definedName name="CAR" localSheetId="37">#REF!</definedName>
    <definedName name="CAR" localSheetId="38">#REF!</definedName>
    <definedName name="CAR" localSheetId="39">#REF!</definedName>
    <definedName name="CAR" localSheetId="40">#REF!</definedName>
    <definedName name="CAR" localSheetId="41">#REF!</definedName>
    <definedName name="CAR" localSheetId="42">#REF!</definedName>
    <definedName name="CAR" localSheetId="25">#REF!</definedName>
    <definedName name="CAR" localSheetId="43">#REF!</definedName>
    <definedName name="CAR" localSheetId="44">#REF!</definedName>
    <definedName name="CAR" localSheetId="45">#REF!</definedName>
    <definedName name="CAR" localSheetId="46">#REF!</definedName>
    <definedName name="CAR" localSheetId="47">#REF!</definedName>
    <definedName name="CAR" localSheetId="48">#REF!</definedName>
    <definedName name="CAR" localSheetId="49">#REF!</definedName>
    <definedName name="CAR" localSheetId="26">#REF!</definedName>
    <definedName name="CAR" localSheetId="27">#REF!</definedName>
    <definedName name="CAR" localSheetId="28">#REF!</definedName>
    <definedName name="CAR" localSheetId="29">#REF!</definedName>
    <definedName name="CAR" localSheetId="30">#REF!</definedName>
    <definedName name="CAR" localSheetId="31">#REF!</definedName>
    <definedName name="CAR" localSheetId="32">#REF!</definedName>
    <definedName name="CAR" localSheetId="24">#REF!</definedName>
    <definedName name="CAR">#REF!</definedName>
    <definedName name="CARG_DIFER" localSheetId="20">#REF!</definedName>
    <definedName name="CARG_DIFER" localSheetId="9">#REF!</definedName>
    <definedName name="CARG_DIFER" localSheetId="22">#REF!</definedName>
    <definedName name="CARG_DIFER" localSheetId="21">#REF!</definedName>
    <definedName name="CARG_DIFER" localSheetId="23">#REF!</definedName>
    <definedName name="CARG_DIFER" localSheetId="17">#REF!</definedName>
    <definedName name="CARG_DIFER" localSheetId="33">#REF!</definedName>
    <definedName name="CARG_DIFER" localSheetId="34">#REF!</definedName>
    <definedName name="CARG_DIFER" localSheetId="35">#REF!</definedName>
    <definedName name="CARG_DIFER" localSheetId="36">#REF!</definedName>
    <definedName name="CARG_DIFER" localSheetId="37">#REF!</definedName>
    <definedName name="CARG_DIFER" localSheetId="38">#REF!</definedName>
    <definedName name="CARG_DIFER" localSheetId="39">#REF!</definedName>
    <definedName name="CARG_DIFER" localSheetId="40">#REF!</definedName>
    <definedName name="CARG_DIFER" localSheetId="41">#REF!</definedName>
    <definedName name="CARG_DIFER" localSheetId="42">#REF!</definedName>
    <definedName name="CARG_DIFER" localSheetId="25">#REF!</definedName>
    <definedName name="CARG_DIFER" localSheetId="43">#REF!</definedName>
    <definedName name="CARG_DIFER" localSheetId="44">#REF!</definedName>
    <definedName name="CARG_DIFER" localSheetId="45">#REF!</definedName>
    <definedName name="CARG_DIFER" localSheetId="46">#REF!</definedName>
    <definedName name="CARG_DIFER" localSheetId="47">#REF!</definedName>
    <definedName name="CARG_DIFER" localSheetId="48">#REF!</definedName>
    <definedName name="CARG_DIFER" localSheetId="49">#REF!</definedName>
    <definedName name="CARG_DIFER" localSheetId="26">#REF!</definedName>
    <definedName name="CARG_DIFER" localSheetId="27">#REF!</definedName>
    <definedName name="CARG_DIFER" localSheetId="28">#REF!</definedName>
    <definedName name="CARG_DIFER" localSheetId="29">#REF!</definedName>
    <definedName name="CARG_DIFER" localSheetId="30">#REF!</definedName>
    <definedName name="CARG_DIFER" localSheetId="31">#REF!</definedName>
    <definedName name="CARG_DIFER" localSheetId="32">#REF!</definedName>
    <definedName name="CARG_DIFER" localSheetId="24">#REF!</definedName>
    <definedName name="CARG_DIFER">#REF!</definedName>
    <definedName name="CashFlow" localSheetId="22">#REF!</definedName>
    <definedName name="CashFlow" localSheetId="16">#REF!</definedName>
    <definedName name="CashFlow" localSheetId="15">#REF!</definedName>
    <definedName name="CashFlow" localSheetId="49">#REF!</definedName>
    <definedName name="CashFlow" localSheetId="2">#REF!</definedName>
    <definedName name="CashFlow" localSheetId="6">#REF!</definedName>
    <definedName name="CashFlow">#REF!</definedName>
    <definedName name="CAY" localSheetId="15">#REF!</definedName>
    <definedName name="CAY">#REF!</definedName>
    <definedName name="CC" localSheetId="15">#REF!</definedName>
    <definedName name="CC">#REF!</definedName>
    <definedName name="CCOM" localSheetId="20">[34]Sheet1!$A$2:$D$292</definedName>
    <definedName name="CCOM" localSheetId="9">[34]Sheet1!$A$2:$D$292</definedName>
    <definedName name="CCOM" localSheetId="22">[35]Sheet1!$A$2:$D$292</definedName>
    <definedName name="CCOM" localSheetId="21">[34]Sheet1!$A$2:$D$292</definedName>
    <definedName name="CCOM" localSheetId="23">[34]Sheet1!$A$2:$D$292</definedName>
    <definedName name="CCOM" localSheetId="17">[34]Sheet1!$A$2:$D$292</definedName>
    <definedName name="CCOM" localSheetId="33">[34]Sheet1!$A$2:$D$292</definedName>
    <definedName name="CCOM" localSheetId="34">[34]Sheet1!$A$2:$D$292</definedName>
    <definedName name="CCOM" localSheetId="35">[34]Sheet1!$A$2:$D$292</definedName>
    <definedName name="CCOM" localSheetId="36">[34]Sheet1!$A$2:$D$292</definedName>
    <definedName name="CCOM" localSheetId="37">[34]Sheet1!$A$2:$D$292</definedName>
    <definedName name="CCOM" localSheetId="38">[34]Sheet1!$A$2:$D$292</definedName>
    <definedName name="CCOM" localSheetId="39">[34]Sheet1!$A$2:$D$292</definedName>
    <definedName name="CCOM" localSheetId="40">[34]Sheet1!$A$2:$D$292</definedName>
    <definedName name="CCOM" localSheetId="41">[34]Sheet1!$A$2:$D$292</definedName>
    <definedName name="CCOM" localSheetId="42">[34]Sheet1!$A$2:$D$292</definedName>
    <definedName name="CCOM" localSheetId="25">[34]Sheet1!$A$2:$D$292</definedName>
    <definedName name="CCOM" localSheetId="43">[34]Sheet1!$A$2:$D$292</definedName>
    <definedName name="CCOM" localSheetId="44">[34]Sheet1!$A$2:$D$292</definedName>
    <definedName name="CCOM" localSheetId="45">[34]Sheet1!$A$2:$D$292</definedName>
    <definedName name="CCOM" localSheetId="46">[34]Sheet1!$A$2:$D$292</definedName>
    <definedName name="CCOM" localSheetId="47">[34]Sheet1!$A$2:$D$292</definedName>
    <definedName name="CCOM" localSheetId="48">[34]Sheet1!$A$2:$D$292</definedName>
    <definedName name="CCOM" localSheetId="49">[34]Sheet1!$A$2:$D$292</definedName>
    <definedName name="CCOM" localSheetId="26">[34]Sheet1!$A$2:$D$292</definedName>
    <definedName name="CCOM" localSheetId="27">[34]Sheet1!$A$2:$D$292</definedName>
    <definedName name="CCOM" localSheetId="28">[34]Sheet1!$A$2:$D$292</definedName>
    <definedName name="CCOM" localSheetId="29">[34]Sheet1!$A$2:$D$292</definedName>
    <definedName name="CCOM" localSheetId="30">[34]Sheet1!$A$2:$D$292</definedName>
    <definedName name="CCOM" localSheetId="31">[34]Sheet1!$A$2:$D$292</definedName>
    <definedName name="CCOM" localSheetId="32">[34]Sheet1!$A$2:$D$292</definedName>
    <definedName name="CCOM" localSheetId="24">[34]Sheet1!$A$2:$D$292</definedName>
    <definedName name="CCOM">[35]Sheet1!$A$2:$D$292</definedName>
    <definedName name="CDIC" localSheetId="20">#REF!</definedName>
    <definedName name="CDIC" localSheetId="9">#REF!</definedName>
    <definedName name="CDIC" localSheetId="22">#REF!</definedName>
    <definedName name="CDIC" localSheetId="21">#REF!</definedName>
    <definedName name="CDIC" localSheetId="23">#REF!</definedName>
    <definedName name="CDIC" localSheetId="15">#REF!</definedName>
    <definedName name="CDIC" localSheetId="17">#REF!</definedName>
    <definedName name="CDIC" localSheetId="33">#REF!</definedName>
    <definedName name="CDIC" localSheetId="34">#REF!</definedName>
    <definedName name="CDIC" localSheetId="35">#REF!</definedName>
    <definedName name="CDIC" localSheetId="36">#REF!</definedName>
    <definedName name="CDIC" localSheetId="37">#REF!</definedName>
    <definedName name="CDIC" localSheetId="38">#REF!</definedName>
    <definedName name="CDIC" localSheetId="39">#REF!</definedName>
    <definedName name="CDIC" localSheetId="40">#REF!</definedName>
    <definedName name="CDIC" localSheetId="41">#REF!</definedName>
    <definedName name="CDIC" localSheetId="42">#REF!</definedName>
    <definedName name="CDIC" localSheetId="25">#REF!</definedName>
    <definedName name="CDIC" localSheetId="43">#REF!</definedName>
    <definedName name="CDIC" localSheetId="44">#REF!</definedName>
    <definedName name="CDIC" localSheetId="45">#REF!</definedName>
    <definedName name="CDIC" localSheetId="46">#REF!</definedName>
    <definedName name="CDIC" localSheetId="47">#REF!</definedName>
    <definedName name="CDIC" localSheetId="48">#REF!</definedName>
    <definedName name="CDIC" localSheetId="49">#REF!</definedName>
    <definedName name="CDIC" localSheetId="26">#REF!</definedName>
    <definedName name="CDIC" localSheetId="27">#REF!</definedName>
    <definedName name="CDIC" localSheetId="28">#REF!</definedName>
    <definedName name="CDIC" localSheetId="29">#REF!</definedName>
    <definedName name="CDIC" localSheetId="30">#REF!</definedName>
    <definedName name="CDIC" localSheetId="31">#REF!</definedName>
    <definedName name="CDIC" localSheetId="32">#REF!</definedName>
    <definedName name="CDIC" localSheetId="24">#REF!</definedName>
    <definedName name="CDIC">#REF!</definedName>
    <definedName name="CE" localSheetId="15">#REF!</definedName>
    <definedName name="CE" localSheetId="49">#REF!</definedName>
    <definedName name="CE" localSheetId="30">#REF!</definedName>
    <definedName name="CE">#REF!</definedName>
    <definedName name="celso">'[36]3210001'!$A$3:$H$3</definedName>
    <definedName name="CEN" localSheetId="20">#REF!</definedName>
    <definedName name="CEN" localSheetId="9">#REF!</definedName>
    <definedName name="CEN" localSheetId="22">#REF!</definedName>
    <definedName name="CEN" localSheetId="21">#REF!</definedName>
    <definedName name="CEN" localSheetId="23">#REF!</definedName>
    <definedName name="CEN" localSheetId="15">#REF!</definedName>
    <definedName name="CEN" localSheetId="17">#REF!</definedName>
    <definedName name="CEN" localSheetId="33">#REF!</definedName>
    <definedName name="CEN" localSheetId="34">#REF!</definedName>
    <definedName name="CEN" localSheetId="35">#REF!</definedName>
    <definedName name="CEN" localSheetId="36">#REF!</definedName>
    <definedName name="CEN" localSheetId="37">#REF!</definedName>
    <definedName name="CEN" localSheetId="38">#REF!</definedName>
    <definedName name="CEN" localSheetId="39">#REF!</definedName>
    <definedName name="CEN" localSheetId="40">#REF!</definedName>
    <definedName name="CEN" localSheetId="41">#REF!</definedName>
    <definedName name="CEN" localSheetId="42">#REF!</definedName>
    <definedName name="CEN" localSheetId="25">#REF!</definedName>
    <definedName name="CEN" localSheetId="43">#REF!</definedName>
    <definedName name="CEN" localSheetId="44">#REF!</definedName>
    <definedName name="CEN" localSheetId="45">#REF!</definedName>
    <definedName name="CEN" localSheetId="46">#REF!</definedName>
    <definedName name="CEN" localSheetId="47">#REF!</definedName>
    <definedName name="CEN" localSheetId="48">#REF!</definedName>
    <definedName name="CEN" localSheetId="49">#REF!</definedName>
    <definedName name="CEN" localSheetId="26">#REF!</definedName>
    <definedName name="CEN" localSheetId="27">#REF!</definedName>
    <definedName name="CEN" localSheetId="28">#REF!</definedName>
    <definedName name="CEN" localSheetId="29">#REF!</definedName>
    <definedName name="CEN" localSheetId="30">#REF!</definedName>
    <definedName name="CEN" localSheetId="31">#REF!</definedName>
    <definedName name="CEN" localSheetId="32">#REF!</definedName>
    <definedName name="CEN" localSheetId="24">#REF!</definedName>
    <definedName name="CEN">#REF!</definedName>
    <definedName name="cliente" localSheetId="20">#REF!</definedName>
    <definedName name="cliente" localSheetId="9">#REF!</definedName>
    <definedName name="cliente" localSheetId="22">#REF!</definedName>
    <definedName name="cliente" localSheetId="21">#REF!</definedName>
    <definedName name="cliente" localSheetId="23">#REF!</definedName>
    <definedName name="cliente" localSheetId="17">#REF!</definedName>
    <definedName name="cliente" localSheetId="33">#REF!</definedName>
    <definedName name="cliente" localSheetId="34">#REF!</definedName>
    <definedName name="cliente" localSheetId="35">#REF!</definedName>
    <definedName name="cliente" localSheetId="36">#REF!</definedName>
    <definedName name="cliente" localSheetId="37">#REF!</definedName>
    <definedName name="cliente" localSheetId="38">#REF!</definedName>
    <definedName name="cliente" localSheetId="39">#REF!</definedName>
    <definedName name="cliente" localSheetId="40">#REF!</definedName>
    <definedName name="cliente" localSheetId="41">#REF!</definedName>
    <definedName name="cliente" localSheetId="42">#REF!</definedName>
    <definedName name="cliente" localSheetId="25">#REF!</definedName>
    <definedName name="cliente" localSheetId="43">#REF!</definedName>
    <definedName name="cliente" localSheetId="44">#REF!</definedName>
    <definedName name="cliente" localSheetId="45">#REF!</definedName>
    <definedName name="cliente" localSheetId="46">#REF!</definedName>
    <definedName name="cliente" localSheetId="47">#REF!</definedName>
    <definedName name="cliente" localSheetId="48">#REF!</definedName>
    <definedName name="cliente" localSheetId="49">#REF!</definedName>
    <definedName name="cliente" localSheetId="26">#REF!</definedName>
    <definedName name="cliente" localSheetId="27">#REF!</definedName>
    <definedName name="cliente" localSheetId="28">#REF!</definedName>
    <definedName name="cliente" localSheetId="29">#REF!</definedName>
    <definedName name="cliente" localSheetId="30">#REF!</definedName>
    <definedName name="cliente" localSheetId="31">#REF!</definedName>
    <definedName name="cliente" localSheetId="32">#REF!</definedName>
    <definedName name="cliente" localSheetId="24">#REF!</definedName>
    <definedName name="cliente">#REF!</definedName>
    <definedName name="cliente2" localSheetId="49">#REF!</definedName>
    <definedName name="cliente2">#REF!</definedName>
    <definedName name="Clientes">#REF!</definedName>
    <definedName name="ClientName">[37]Entrada_General!$D$9</definedName>
    <definedName name="CNC" localSheetId="20">#REF!</definedName>
    <definedName name="CNC" localSheetId="9">#REF!</definedName>
    <definedName name="CNC" localSheetId="22">#REF!</definedName>
    <definedName name="CNC" localSheetId="21">#REF!</definedName>
    <definedName name="CNC" localSheetId="23">#REF!</definedName>
    <definedName name="CNC" localSheetId="15">#REF!</definedName>
    <definedName name="CNC" localSheetId="17">#REF!</definedName>
    <definedName name="CNC" localSheetId="33">#REF!</definedName>
    <definedName name="CNC" localSheetId="34">#REF!</definedName>
    <definedName name="CNC" localSheetId="35">#REF!</definedName>
    <definedName name="CNC" localSheetId="36">#REF!</definedName>
    <definedName name="CNC" localSheetId="37">#REF!</definedName>
    <definedName name="CNC" localSheetId="38">#REF!</definedName>
    <definedName name="CNC" localSheetId="39">#REF!</definedName>
    <definedName name="CNC" localSheetId="40">#REF!</definedName>
    <definedName name="CNC" localSheetId="41">#REF!</definedName>
    <definedName name="CNC" localSheetId="42">#REF!</definedName>
    <definedName name="CNC" localSheetId="25">#REF!</definedName>
    <definedName name="CNC" localSheetId="43">#REF!</definedName>
    <definedName name="CNC" localSheetId="44">#REF!</definedName>
    <definedName name="CNC" localSheetId="45">#REF!</definedName>
    <definedName name="CNC" localSheetId="46">#REF!</definedName>
    <definedName name="CNC" localSheetId="47">#REF!</definedName>
    <definedName name="CNC" localSheetId="48">#REF!</definedName>
    <definedName name="CNC" localSheetId="49">#REF!</definedName>
    <definedName name="CNC" localSheetId="26">#REF!</definedName>
    <definedName name="CNC" localSheetId="27">#REF!</definedName>
    <definedName name="CNC" localSheetId="28">#REF!</definedName>
    <definedName name="CNC" localSheetId="29">#REF!</definedName>
    <definedName name="CNC" localSheetId="30">#REF!</definedName>
    <definedName name="CNC" localSheetId="31">#REF!</definedName>
    <definedName name="CNC" localSheetId="32">#REF!</definedName>
    <definedName name="CNC" localSheetId="24">#REF!</definedName>
    <definedName name="CNC">#REF!</definedName>
    <definedName name="CNO" localSheetId="15">#REF!</definedName>
    <definedName name="CNO" localSheetId="49">#REF!</definedName>
    <definedName name="CNO" localSheetId="30">#REF!</definedName>
    <definedName name="CNO">#REF!</definedName>
    <definedName name="CNTJ" localSheetId="15">#REF!</definedName>
    <definedName name="CNTJ" localSheetId="49">#REF!</definedName>
    <definedName name="CNTJ">#REF!</definedName>
    <definedName name="co" localSheetId="15">#REF!</definedName>
    <definedName name="CO">#REF!</definedName>
    <definedName name="COAR" localSheetId="15">#REF!</definedName>
    <definedName name="COAR">#REF!</definedName>
    <definedName name="COC" localSheetId="20">'[34]Sheet1 (5)'!$A$2:$D$241</definedName>
    <definedName name="COC" localSheetId="9">'[34]Sheet1 (5)'!$A$2:$D$241</definedName>
    <definedName name="COC" localSheetId="22">'[35]Sheet1 (5)'!$A$2:$D$241</definedName>
    <definedName name="COC" localSheetId="21">'[34]Sheet1 (5)'!$A$2:$D$241</definedName>
    <definedName name="COC" localSheetId="23">'[34]Sheet1 (5)'!$A$2:$D$241</definedName>
    <definedName name="COC" localSheetId="17">'[34]Sheet1 (5)'!$A$2:$D$241</definedName>
    <definedName name="COC" localSheetId="33">'[34]Sheet1 (5)'!$A$2:$D$241</definedName>
    <definedName name="COC" localSheetId="34">'[34]Sheet1 (5)'!$A$2:$D$241</definedName>
    <definedName name="COC" localSheetId="35">'[34]Sheet1 (5)'!$A$2:$D$241</definedName>
    <definedName name="COC" localSheetId="36">'[34]Sheet1 (5)'!$A$2:$D$241</definedName>
    <definedName name="COC" localSheetId="37">'[34]Sheet1 (5)'!$A$2:$D$241</definedName>
    <definedName name="COC" localSheetId="38">'[34]Sheet1 (5)'!$A$2:$D$241</definedName>
    <definedName name="COC" localSheetId="39">'[34]Sheet1 (5)'!$A$2:$D$241</definedName>
    <definedName name="COC" localSheetId="40">'[34]Sheet1 (5)'!$A$2:$D$241</definedName>
    <definedName name="COC" localSheetId="41">'[34]Sheet1 (5)'!$A$2:$D$241</definedName>
    <definedName name="COC" localSheetId="42">'[34]Sheet1 (5)'!$A$2:$D$241</definedName>
    <definedName name="COC" localSheetId="25">'[34]Sheet1 (5)'!$A$2:$D$241</definedName>
    <definedName name="COC" localSheetId="43">'[34]Sheet1 (5)'!$A$2:$D$241</definedName>
    <definedName name="COC" localSheetId="44">'[34]Sheet1 (5)'!$A$2:$D$241</definedName>
    <definedName name="COC" localSheetId="45">'[34]Sheet1 (5)'!$A$2:$D$241</definedName>
    <definedName name="COC" localSheetId="46">'[34]Sheet1 (5)'!$A$2:$D$241</definedName>
    <definedName name="COC" localSheetId="47">'[34]Sheet1 (5)'!$A$2:$D$241</definedName>
    <definedName name="COC" localSheetId="48">'[34]Sheet1 (5)'!$A$2:$D$241</definedName>
    <definedName name="COC" localSheetId="49">'[34]Sheet1 (5)'!$A$2:$D$241</definedName>
    <definedName name="COC" localSheetId="26">'[34]Sheet1 (5)'!$A$2:$D$241</definedName>
    <definedName name="COC" localSheetId="27">'[34]Sheet1 (5)'!$A$2:$D$241</definedName>
    <definedName name="COC" localSheetId="28">'[34]Sheet1 (5)'!$A$2:$D$241</definedName>
    <definedName name="COC" localSheetId="29">'[34]Sheet1 (5)'!$A$2:$D$241</definedName>
    <definedName name="COC" localSheetId="30">'[34]Sheet1 (5)'!$A$2:$D$241</definedName>
    <definedName name="COC" localSheetId="31">'[34]Sheet1 (5)'!$A$2:$D$241</definedName>
    <definedName name="COC" localSheetId="32">'[34]Sheet1 (5)'!$A$2:$D$241</definedName>
    <definedName name="COC" localSheetId="24">'[34]Sheet1 (5)'!$A$2:$D$241</definedName>
    <definedName name="COC">'[35]Sheet1 (5)'!$A$2:$D$241</definedName>
    <definedName name="COCT" localSheetId="20">#REF!</definedName>
    <definedName name="COCT" localSheetId="9">#REF!</definedName>
    <definedName name="COCT" localSheetId="22">#REF!</definedName>
    <definedName name="COCT" localSheetId="21">#REF!</definedName>
    <definedName name="COCT" localSheetId="23">#REF!</definedName>
    <definedName name="COCT" localSheetId="15">#REF!</definedName>
    <definedName name="COCT" localSheetId="17">#REF!</definedName>
    <definedName name="COCT" localSheetId="33">#REF!</definedName>
    <definedName name="COCT" localSheetId="34">#REF!</definedName>
    <definedName name="COCT" localSheetId="35">#REF!</definedName>
    <definedName name="COCT" localSheetId="36">#REF!</definedName>
    <definedName name="COCT" localSheetId="37">#REF!</definedName>
    <definedName name="COCT" localSheetId="38">#REF!</definedName>
    <definedName name="COCT" localSheetId="39">#REF!</definedName>
    <definedName name="COCT" localSheetId="40">#REF!</definedName>
    <definedName name="COCT" localSheetId="41">#REF!</definedName>
    <definedName name="COCT" localSheetId="42">#REF!</definedName>
    <definedName name="COCT" localSheetId="25">#REF!</definedName>
    <definedName name="COCT" localSheetId="43">#REF!</definedName>
    <definedName name="COCT" localSheetId="44">#REF!</definedName>
    <definedName name="COCT" localSheetId="45">#REF!</definedName>
    <definedName name="COCT" localSheetId="46">#REF!</definedName>
    <definedName name="COCT" localSheetId="47">#REF!</definedName>
    <definedName name="COCT" localSheetId="48">#REF!</definedName>
    <definedName name="COCT" localSheetId="49">#REF!</definedName>
    <definedName name="COCT" localSheetId="26">#REF!</definedName>
    <definedName name="COCT" localSheetId="27">#REF!</definedName>
    <definedName name="COCT" localSheetId="28">#REF!</definedName>
    <definedName name="COCT" localSheetId="29">#REF!</definedName>
    <definedName name="COCT" localSheetId="30">#REF!</definedName>
    <definedName name="COCT" localSheetId="31">#REF!</definedName>
    <definedName name="COCT" localSheetId="32">#REF!</definedName>
    <definedName name="COCT" localSheetId="24">#REF!</definedName>
    <definedName name="COCT">#REF!</definedName>
    <definedName name="COF" localSheetId="15">#REF!</definedName>
    <definedName name="COF" localSheetId="49">#REF!</definedName>
    <definedName name="COF" localSheetId="30">#REF!</definedName>
    <definedName name="COF">#REF!</definedName>
    <definedName name="COJUL" localSheetId="15">#REF!</definedName>
    <definedName name="COJUL" localSheetId="49">#REF!</definedName>
    <definedName name="COJUL">#REF!</definedName>
    <definedName name="COM" localSheetId="15">#REF!</definedName>
    <definedName name="COM">#REF!</definedName>
    <definedName name="COMB" localSheetId="15">#REF!</definedName>
    <definedName name="COMB">#REF!</definedName>
    <definedName name="COMBU" localSheetId="15">#REF!</definedName>
    <definedName name="COMBU">#REF!</definedName>
    <definedName name="COMBUS" localSheetId="15">#REF!</definedName>
    <definedName name="COMBUS">#REF!</definedName>
    <definedName name="COMBUSJ" localSheetId="15">#REF!</definedName>
    <definedName name="COMBUSJ">#REF!</definedName>
    <definedName name="comd" localSheetId="15">#REF!</definedName>
    <definedName name="comd">#REF!</definedName>
    <definedName name="comf" localSheetId="15">#REF!</definedName>
    <definedName name="comf">#REF!</definedName>
    <definedName name="COMM" localSheetId="15">#REF!</definedName>
    <definedName name="COMM">#REF!</definedName>
    <definedName name="Company">'[38]Financial Statement Input'!$D$1</definedName>
    <definedName name="compl" localSheetId="20">#REF!</definedName>
    <definedName name="compl" localSheetId="9">#REF!</definedName>
    <definedName name="compl" localSheetId="22">#REF!</definedName>
    <definedName name="compl" localSheetId="21">#REF!</definedName>
    <definedName name="compl" localSheetId="23">#REF!</definedName>
    <definedName name="compl" localSheetId="15">#REF!</definedName>
    <definedName name="compl" localSheetId="17">#REF!</definedName>
    <definedName name="compl" localSheetId="33">#REF!</definedName>
    <definedName name="compl" localSheetId="34">#REF!</definedName>
    <definedName name="compl" localSheetId="35">#REF!</definedName>
    <definedName name="compl" localSheetId="36">#REF!</definedName>
    <definedName name="compl" localSheetId="37">#REF!</definedName>
    <definedName name="compl" localSheetId="38">#REF!</definedName>
    <definedName name="compl" localSheetId="39">#REF!</definedName>
    <definedName name="compl" localSheetId="40">#REF!</definedName>
    <definedName name="compl" localSheetId="41">#REF!</definedName>
    <definedName name="compl" localSheetId="42">#REF!</definedName>
    <definedName name="compl" localSheetId="25">#REF!</definedName>
    <definedName name="compl" localSheetId="43">#REF!</definedName>
    <definedName name="compl" localSheetId="44">#REF!</definedName>
    <definedName name="compl" localSheetId="45">#REF!</definedName>
    <definedName name="compl" localSheetId="46">#REF!</definedName>
    <definedName name="compl" localSheetId="47">#REF!</definedName>
    <definedName name="compl" localSheetId="48">#REF!</definedName>
    <definedName name="compl" localSheetId="49">#REF!</definedName>
    <definedName name="compl" localSheetId="26">#REF!</definedName>
    <definedName name="compl" localSheetId="27">#REF!</definedName>
    <definedName name="compl" localSheetId="28">#REF!</definedName>
    <definedName name="compl" localSheetId="29">#REF!</definedName>
    <definedName name="compl" localSheetId="30">#REF!</definedName>
    <definedName name="compl" localSheetId="31">#REF!</definedName>
    <definedName name="compl" localSheetId="32">#REF!</definedName>
    <definedName name="compl" localSheetId="24">#REF!</definedName>
    <definedName name="compl">#REF!</definedName>
    <definedName name="COMV" localSheetId="20">'[34]Sheet1 (4)'!$A$2:$D$248</definedName>
    <definedName name="COMV" localSheetId="9">'[34]Sheet1 (4)'!$A$2:$D$248</definedName>
    <definedName name="COMV" localSheetId="22">'[35]Sheet1 (4)'!$A$2:$D$248</definedName>
    <definedName name="COMV" localSheetId="21">'[34]Sheet1 (4)'!$A$2:$D$248</definedName>
    <definedName name="COMV" localSheetId="23">'[34]Sheet1 (4)'!$A$2:$D$248</definedName>
    <definedName name="COMV" localSheetId="17">'[34]Sheet1 (4)'!$A$2:$D$248</definedName>
    <definedName name="COMV" localSheetId="33">'[34]Sheet1 (4)'!$A$2:$D$248</definedName>
    <definedName name="COMV" localSheetId="34">'[34]Sheet1 (4)'!$A$2:$D$248</definedName>
    <definedName name="COMV" localSheetId="35">'[34]Sheet1 (4)'!$A$2:$D$248</definedName>
    <definedName name="COMV" localSheetId="36">'[34]Sheet1 (4)'!$A$2:$D$248</definedName>
    <definedName name="COMV" localSheetId="37">'[34]Sheet1 (4)'!$A$2:$D$248</definedName>
    <definedName name="COMV" localSheetId="38">'[34]Sheet1 (4)'!$A$2:$D$248</definedName>
    <definedName name="COMV" localSheetId="39">'[34]Sheet1 (4)'!$A$2:$D$248</definedName>
    <definedName name="COMV" localSheetId="40">'[34]Sheet1 (4)'!$A$2:$D$248</definedName>
    <definedName name="COMV" localSheetId="41">'[34]Sheet1 (4)'!$A$2:$D$248</definedName>
    <definedName name="COMV" localSheetId="42">'[34]Sheet1 (4)'!$A$2:$D$248</definedName>
    <definedName name="COMV" localSheetId="25">'[34]Sheet1 (4)'!$A$2:$D$248</definedName>
    <definedName name="COMV" localSheetId="43">'[34]Sheet1 (4)'!$A$2:$D$248</definedName>
    <definedName name="COMV" localSheetId="44">'[34]Sheet1 (4)'!$A$2:$D$248</definedName>
    <definedName name="COMV" localSheetId="45">'[34]Sheet1 (4)'!$A$2:$D$248</definedName>
    <definedName name="COMV" localSheetId="46">'[34]Sheet1 (4)'!$A$2:$D$248</definedName>
    <definedName name="COMV" localSheetId="47">'[34]Sheet1 (4)'!$A$2:$D$248</definedName>
    <definedName name="COMV" localSheetId="48">'[34]Sheet1 (4)'!$A$2:$D$248</definedName>
    <definedName name="COMV" localSheetId="49">'[34]Sheet1 (4)'!$A$2:$D$248</definedName>
    <definedName name="COMV" localSheetId="26">'[34]Sheet1 (4)'!$A$2:$D$248</definedName>
    <definedName name="COMV" localSheetId="27">'[34]Sheet1 (4)'!$A$2:$D$248</definedName>
    <definedName name="COMV" localSheetId="28">'[34]Sheet1 (4)'!$A$2:$D$248</definedName>
    <definedName name="COMV" localSheetId="29">'[34]Sheet1 (4)'!$A$2:$D$248</definedName>
    <definedName name="COMV" localSheetId="30">'[34]Sheet1 (4)'!$A$2:$D$248</definedName>
    <definedName name="COMV" localSheetId="31">'[34]Sheet1 (4)'!$A$2:$D$248</definedName>
    <definedName name="COMV" localSheetId="32">'[34]Sheet1 (4)'!$A$2:$D$248</definedName>
    <definedName name="COMV" localSheetId="24">'[34]Sheet1 (4)'!$A$2:$D$248</definedName>
    <definedName name="COMV">'[35]Sheet1 (4)'!$A$2:$D$248</definedName>
    <definedName name="comy" localSheetId="20">#REF!</definedName>
    <definedName name="comy" localSheetId="9">#REF!</definedName>
    <definedName name="comy" localSheetId="22">#REF!</definedName>
    <definedName name="comy" localSheetId="21">#REF!</definedName>
    <definedName name="comy" localSheetId="23">#REF!</definedName>
    <definedName name="comy" localSheetId="15">#REF!</definedName>
    <definedName name="comy" localSheetId="17">#REF!</definedName>
    <definedName name="comy" localSheetId="33">#REF!</definedName>
    <definedName name="comy" localSheetId="34">#REF!</definedName>
    <definedName name="comy" localSheetId="35">#REF!</definedName>
    <definedName name="comy" localSheetId="36">#REF!</definedName>
    <definedName name="comy" localSheetId="37">#REF!</definedName>
    <definedName name="comy" localSheetId="38">#REF!</definedName>
    <definedName name="comy" localSheetId="39">#REF!</definedName>
    <definedName name="comy" localSheetId="40">#REF!</definedName>
    <definedName name="comy" localSheetId="41">#REF!</definedName>
    <definedName name="comy" localSheetId="42">#REF!</definedName>
    <definedName name="comy" localSheetId="25">#REF!</definedName>
    <definedName name="comy" localSheetId="43">#REF!</definedName>
    <definedName name="comy" localSheetId="44">#REF!</definedName>
    <definedName name="comy" localSheetId="45">#REF!</definedName>
    <definedName name="comy" localSheetId="46">#REF!</definedName>
    <definedName name="comy" localSheetId="47">#REF!</definedName>
    <definedName name="comy" localSheetId="48">#REF!</definedName>
    <definedName name="comy" localSheetId="49">#REF!</definedName>
    <definedName name="comy" localSheetId="26">#REF!</definedName>
    <definedName name="comy" localSheetId="27">#REF!</definedName>
    <definedName name="comy" localSheetId="28">#REF!</definedName>
    <definedName name="comy" localSheetId="29">#REF!</definedName>
    <definedName name="comy" localSheetId="30">#REF!</definedName>
    <definedName name="comy" localSheetId="31">#REF!</definedName>
    <definedName name="comy" localSheetId="32">#REF!</definedName>
    <definedName name="comy" localSheetId="24">#REF!</definedName>
    <definedName name="comy">#REF!</definedName>
    <definedName name="CONC" localSheetId="15">#REF!</definedName>
    <definedName name="CONC" localSheetId="49">#REF!</definedName>
    <definedName name="CONC" localSheetId="30">#REF!</definedName>
    <definedName name="CONC">#REF!</definedName>
    <definedName name="cons_previsiones_1">'[16]Comparativo ER'!$F$64</definedName>
    <definedName name="cons_previsiones_2">'[16]Comparativo ER'!$H$64</definedName>
    <definedName name="coo" localSheetId="20">#REF!</definedName>
    <definedName name="coo" localSheetId="9">#REF!</definedName>
    <definedName name="coo" localSheetId="22">#REF!</definedName>
    <definedName name="coo" localSheetId="21">#REF!</definedName>
    <definedName name="coo" localSheetId="23">#REF!</definedName>
    <definedName name="coo" localSheetId="15">#REF!</definedName>
    <definedName name="coo" localSheetId="17">#REF!</definedName>
    <definedName name="coo" localSheetId="33">#REF!</definedName>
    <definedName name="coo" localSheetId="34">#REF!</definedName>
    <definedName name="coo" localSheetId="35">#REF!</definedName>
    <definedName name="coo" localSheetId="36">#REF!</definedName>
    <definedName name="coo" localSheetId="37">#REF!</definedName>
    <definedName name="coo" localSheetId="38">#REF!</definedName>
    <definedName name="coo" localSheetId="39">#REF!</definedName>
    <definedName name="coo" localSheetId="40">#REF!</definedName>
    <definedName name="coo" localSheetId="41">#REF!</definedName>
    <definedName name="coo" localSheetId="42">#REF!</definedName>
    <definedName name="coo" localSheetId="25">#REF!</definedName>
    <definedName name="coo" localSheetId="43">#REF!</definedName>
    <definedName name="coo" localSheetId="44">#REF!</definedName>
    <definedName name="coo" localSheetId="45">#REF!</definedName>
    <definedName name="coo" localSheetId="46">#REF!</definedName>
    <definedName name="coo" localSheetId="47">#REF!</definedName>
    <definedName name="coo" localSheetId="48">#REF!</definedName>
    <definedName name="coo" localSheetId="49">#REF!</definedName>
    <definedName name="coo" localSheetId="26">#REF!</definedName>
    <definedName name="coo" localSheetId="27">#REF!</definedName>
    <definedName name="coo" localSheetId="28">#REF!</definedName>
    <definedName name="coo" localSheetId="29">#REF!</definedName>
    <definedName name="coo" localSheetId="30">#REF!</definedName>
    <definedName name="coo" localSheetId="31">#REF!</definedName>
    <definedName name="coo" localSheetId="32">#REF!</definedName>
    <definedName name="coo" localSheetId="24">#REF!</definedName>
    <definedName name="coo">#REF!</definedName>
    <definedName name="COON" localSheetId="15">#REF!</definedName>
    <definedName name="COON" localSheetId="49">#REF!</definedName>
    <definedName name="COON" localSheetId="30">#REF!</definedName>
    <definedName name="COON">#REF!</definedName>
    <definedName name="COR" localSheetId="15">#REF!</definedName>
    <definedName name="COR" localSheetId="49">#REF!</definedName>
    <definedName name="COR">#REF!</definedName>
    <definedName name="COS" localSheetId="15">#REF!</definedName>
    <definedName name="COS">#REF!</definedName>
    <definedName name="CRED_DIVERSOS">#REF!</definedName>
    <definedName name="Critical_Component">#REF!</definedName>
    <definedName name="Critical_ComponentA" localSheetId="20">'[15]Input &amp; Summary'!#REF!</definedName>
    <definedName name="Critical_ComponentA" localSheetId="9">'[15]Input &amp; Summary'!#REF!</definedName>
    <definedName name="Critical_ComponentA" localSheetId="22">'[15]Input &amp; Summary'!#REF!</definedName>
    <definedName name="Critical_ComponentA" localSheetId="21">'[15]Input &amp; Summary'!#REF!</definedName>
    <definedName name="Critical_ComponentA" localSheetId="23">'[15]Input &amp; Summary'!#REF!</definedName>
    <definedName name="Critical_ComponentA" localSheetId="15">'[15]Input &amp; Summary'!#REF!</definedName>
    <definedName name="Critical_ComponentA" localSheetId="17">'[15]Input &amp; Summary'!#REF!</definedName>
    <definedName name="Critical_ComponentA" localSheetId="33">'[15]Input &amp; Summary'!#REF!</definedName>
    <definedName name="Critical_ComponentA" localSheetId="34">'[15]Input &amp; Summary'!#REF!</definedName>
    <definedName name="Critical_ComponentA" localSheetId="35">'[15]Input &amp; Summary'!#REF!</definedName>
    <definedName name="Critical_ComponentA" localSheetId="36">'[15]Input &amp; Summary'!#REF!</definedName>
    <definedName name="Critical_ComponentA" localSheetId="37">'[15]Input &amp; Summary'!#REF!</definedName>
    <definedName name="Critical_ComponentA" localSheetId="38">'[15]Input &amp; Summary'!#REF!</definedName>
    <definedName name="Critical_ComponentA" localSheetId="39">'[15]Input &amp; Summary'!#REF!</definedName>
    <definedName name="Critical_ComponentA" localSheetId="40">'[15]Input &amp; Summary'!#REF!</definedName>
    <definedName name="Critical_ComponentA" localSheetId="41">'[15]Input &amp; Summary'!#REF!</definedName>
    <definedName name="Critical_ComponentA" localSheetId="42">'[15]Input &amp; Summary'!#REF!</definedName>
    <definedName name="Critical_ComponentA" localSheetId="25">'[15]Input &amp; Summary'!#REF!</definedName>
    <definedName name="Critical_ComponentA" localSheetId="43">'[15]Input &amp; Summary'!#REF!</definedName>
    <definedName name="Critical_ComponentA" localSheetId="44">'[15]Input &amp; Summary'!#REF!</definedName>
    <definedName name="Critical_ComponentA" localSheetId="45">'[15]Input &amp; Summary'!#REF!</definedName>
    <definedName name="Critical_ComponentA" localSheetId="46">'[15]Input &amp; Summary'!#REF!</definedName>
    <definedName name="Critical_ComponentA" localSheetId="47">'[15]Input &amp; Summary'!#REF!</definedName>
    <definedName name="Critical_ComponentA" localSheetId="48">'[15]Input &amp; Summary'!#REF!</definedName>
    <definedName name="Critical_ComponentA" localSheetId="49">'[15]Input &amp; Summary'!#REF!</definedName>
    <definedName name="Critical_ComponentA" localSheetId="26">'[15]Input &amp; Summary'!#REF!</definedName>
    <definedName name="Critical_ComponentA" localSheetId="27">'[15]Input &amp; Summary'!#REF!</definedName>
    <definedName name="Critical_ComponentA" localSheetId="28">'[15]Input &amp; Summary'!#REF!</definedName>
    <definedName name="Critical_ComponentA" localSheetId="29">'[15]Input &amp; Summary'!#REF!</definedName>
    <definedName name="Critical_ComponentA" localSheetId="30">'[15]Input &amp; Summary'!#REF!</definedName>
    <definedName name="Critical_ComponentA" localSheetId="31">'[15]Input &amp; Summary'!#REF!</definedName>
    <definedName name="Critical_ComponentA" localSheetId="32">'[15]Input &amp; Summary'!#REF!</definedName>
    <definedName name="Critical_ComponentA" localSheetId="24">'[15]Input &amp; Summary'!#REF!</definedName>
    <definedName name="Critical_ComponentA">'[15]Input &amp; Summary'!#REF!</definedName>
    <definedName name="Critical_ComponentF" localSheetId="20">'[15]Input &amp; Summary'!#REF!</definedName>
    <definedName name="Critical_ComponentF" localSheetId="9">'[15]Input &amp; Summary'!#REF!</definedName>
    <definedName name="Critical_ComponentF" localSheetId="22">'[15]Input &amp; Summary'!#REF!</definedName>
    <definedName name="Critical_ComponentF" localSheetId="21">'[15]Input &amp; Summary'!#REF!</definedName>
    <definedName name="Critical_ComponentF" localSheetId="23">'[15]Input &amp; Summary'!#REF!</definedName>
    <definedName name="Critical_ComponentF" localSheetId="15">'[15]Input &amp; Summary'!#REF!</definedName>
    <definedName name="Critical_ComponentF" localSheetId="17">'[15]Input &amp; Summary'!#REF!</definedName>
    <definedName name="Critical_ComponentF" localSheetId="33">'[15]Input &amp; Summary'!#REF!</definedName>
    <definedName name="Critical_ComponentF" localSheetId="34">'[15]Input &amp; Summary'!#REF!</definedName>
    <definedName name="Critical_ComponentF" localSheetId="35">'[15]Input &amp; Summary'!#REF!</definedName>
    <definedName name="Critical_ComponentF" localSheetId="36">'[15]Input &amp; Summary'!#REF!</definedName>
    <definedName name="Critical_ComponentF" localSheetId="37">'[15]Input &amp; Summary'!#REF!</definedName>
    <definedName name="Critical_ComponentF" localSheetId="38">'[15]Input &amp; Summary'!#REF!</definedName>
    <definedName name="Critical_ComponentF" localSheetId="39">'[15]Input &amp; Summary'!#REF!</definedName>
    <definedName name="Critical_ComponentF" localSheetId="40">'[15]Input &amp; Summary'!#REF!</definedName>
    <definedName name="Critical_ComponentF" localSheetId="41">'[15]Input &amp; Summary'!#REF!</definedName>
    <definedName name="Critical_ComponentF" localSheetId="42">'[15]Input &amp; Summary'!#REF!</definedName>
    <definedName name="Critical_ComponentF" localSheetId="25">'[15]Input &amp; Summary'!#REF!</definedName>
    <definedName name="Critical_ComponentF" localSheetId="43">'[15]Input &amp; Summary'!#REF!</definedName>
    <definedName name="Critical_ComponentF" localSheetId="44">'[15]Input &amp; Summary'!#REF!</definedName>
    <definedName name="Critical_ComponentF" localSheetId="45">'[15]Input &amp; Summary'!#REF!</definedName>
    <definedName name="Critical_ComponentF" localSheetId="46">'[15]Input &amp; Summary'!#REF!</definedName>
    <definedName name="Critical_ComponentF" localSheetId="47">'[15]Input &amp; Summary'!#REF!</definedName>
    <definedName name="Critical_ComponentF" localSheetId="48">'[15]Input &amp; Summary'!#REF!</definedName>
    <definedName name="Critical_ComponentF" localSheetId="49">'[15]Input &amp; Summary'!#REF!</definedName>
    <definedName name="Critical_ComponentF" localSheetId="26">'[15]Input &amp; Summary'!#REF!</definedName>
    <definedName name="Critical_ComponentF" localSheetId="27">'[15]Input &amp; Summary'!#REF!</definedName>
    <definedName name="Critical_ComponentF" localSheetId="28">'[15]Input &amp; Summary'!#REF!</definedName>
    <definedName name="Critical_ComponentF" localSheetId="29">'[15]Input &amp; Summary'!#REF!</definedName>
    <definedName name="Critical_ComponentF" localSheetId="30">'[15]Input &amp; Summary'!#REF!</definedName>
    <definedName name="Critical_ComponentF" localSheetId="31">'[15]Input &amp; Summary'!#REF!</definedName>
    <definedName name="Critical_ComponentF" localSheetId="32">'[15]Input &amp; Summary'!#REF!</definedName>
    <definedName name="Critical_ComponentF" localSheetId="24">'[15]Input &amp; Summary'!#REF!</definedName>
    <definedName name="Critical_ComponentF">'[15]Input &amp; Summary'!#REF!</definedName>
    <definedName name="Critical_ComponentH" localSheetId="15">'[15]Input &amp; Summary'!#REF!</definedName>
    <definedName name="Critical_ComponentH" localSheetId="49">'[15]Input &amp; Summary'!#REF!</definedName>
    <definedName name="Critical_ComponentH">'[15]Input &amp; Summary'!#REF!</definedName>
    <definedName name="Critical_ComponentJ" localSheetId="15">'[15]Input &amp; Summary'!#REF!</definedName>
    <definedName name="Critical_ComponentJ" localSheetId="49">'[15]Input &amp; Summary'!#REF!</definedName>
    <definedName name="Critical_ComponentJ">'[15]Input &amp; Summary'!#REF!</definedName>
    <definedName name="CS" localSheetId="20">#REF!</definedName>
    <definedName name="CS" localSheetId="9">#REF!</definedName>
    <definedName name="CS" localSheetId="22">#REF!</definedName>
    <definedName name="CS" localSheetId="21">#REF!</definedName>
    <definedName name="CS" localSheetId="23">#REF!</definedName>
    <definedName name="CS" localSheetId="15">#REF!</definedName>
    <definedName name="CS" localSheetId="17">#REF!</definedName>
    <definedName name="CS" localSheetId="33">#REF!</definedName>
    <definedName name="CS" localSheetId="34">#REF!</definedName>
    <definedName name="CS" localSheetId="35">#REF!</definedName>
    <definedName name="CS" localSheetId="36">#REF!</definedName>
    <definedName name="CS" localSheetId="37">#REF!</definedName>
    <definedName name="CS" localSheetId="38">#REF!</definedName>
    <definedName name="CS" localSheetId="39">#REF!</definedName>
    <definedName name="CS" localSheetId="40">#REF!</definedName>
    <definedName name="CS" localSheetId="41">#REF!</definedName>
    <definedName name="CS" localSheetId="42">#REF!</definedName>
    <definedName name="CS" localSheetId="25">#REF!</definedName>
    <definedName name="CS" localSheetId="43">#REF!</definedName>
    <definedName name="CS" localSheetId="44">#REF!</definedName>
    <definedName name="CS" localSheetId="45">#REF!</definedName>
    <definedName name="CS" localSheetId="46">#REF!</definedName>
    <definedName name="CS" localSheetId="47">#REF!</definedName>
    <definedName name="CS" localSheetId="48">#REF!</definedName>
    <definedName name="CS" localSheetId="49">#REF!</definedName>
    <definedName name="CS" localSheetId="26">#REF!</definedName>
    <definedName name="CS" localSheetId="27">#REF!</definedName>
    <definedName name="CS" localSheetId="28">#REF!</definedName>
    <definedName name="CS" localSheetId="29">#REF!</definedName>
    <definedName name="CS" localSheetId="30">#REF!</definedName>
    <definedName name="CS" localSheetId="31">#REF!</definedName>
    <definedName name="CS" localSheetId="32">#REF!</definedName>
    <definedName name="CS" localSheetId="24">#REF!</definedName>
    <definedName name="CS">#REF!</definedName>
    <definedName name="CSF_DEUD_PROD_FINAN" localSheetId="20">#REF!</definedName>
    <definedName name="CSF_DEUD_PROD_FINAN" localSheetId="9">#REF!</definedName>
    <definedName name="CSF_DEUD_PROD_FINAN" localSheetId="22">#REF!</definedName>
    <definedName name="CSF_DEUD_PROD_FINAN" localSheetId="21">#REF!</definedName>
    <definedName name="CSF_DEUD_PROD_FINAN" localSheetId="23">#REF!</definedName>
    <definedName name="CSF_DEUD_PROD_FINAN" localSheetId="17">#REF!</definedName>
    <definedName name="CSF_DEUD_PROD_FINAN" localSheetId="33">#REF!</definedName>
    <definedName name="CSF_DEUD_PROD_FINAN" localSheetId="34">#REF!</definedName>
    <definedName name="CSF_DEUD_PROD_FINAN" localSheetId="35">#REF!</definedName>
    <definedName name="CSF_DEUD_PROD_FINAN" localSheetId="36">#REF!</definedName>
    <definedName name="CSF_DEUD_PROD_FINAN" localSheetId="37">#REF!</definedName>
    <definedName name="CSF_DEUD_PROD_FINAN" localSheetId="38">#REF!</definedName>
    <definedName name="CSF_DEUD_PROD_FINAN" localSheetId="39">#REF!</definedName>
    <definedName name="CSF_DEUD_PROD_FINAN" localSheetId="40">#REF!</definedName>
    <definedName name="CSF_DEUD_PROD_FINAN" localSheetId="41">#REF!</definedName>
    <definedName name="CSF_DEUD_PROD_FINAN" localSheetId="42">#REF!</definedName>
    <definedName name="CSF_DEUD_PROD_FINAN" localSheetId="25">#REF!</definedName>
    <definedName name="CSF_DEUD_PROD_FINAN" localSheetId="43">#REF!</definedName>
    <definedName name="CSF_DEUD_PROD_FINAN" localSheetId="44">#REF!</definedName>
    <definedName name="CSF_DEUD_PROD_FINAN" localSheetId="45">#REF!</definedName>
    <definedName name="CSF_DEUD_PROD_FINAN" localSheetId="46">#REF!</definedName>
    <definedName name="CSF_DEUD_PROD_FINAN" localSheetId="47">#REF!</definedName>
    <definedName name="CSF_DEUD_PROD_FINAN" localSheetId="48">#REF!</definedName>
    <definedName name="CSF_DEUD_PROD_FINAN" localSheetId="49">#REF!</definedName>
    <definedName name="CSF_DEUD_PROD_FINAN" localSheetId="26">#REF!</definedName>
    <definedName name="CSF_DEUD_PROD_FINAN" localSheetId="27">#REF!</definedName>
    <definedName name="CSF_DEUD_PROD_FINAN" localSheetId="28">#REF!</definedName>
    <definedName name="CSF_DEUD_PROD_FINAN" localSheetId="29">#REF!</definedName>
    <definedName name="CSF_DEUD_PROD_FINAN" localSheetId="30">#REF!</definedName>
    <definedName name="CSF_DEUD_PROD_FINAN" localSheetId="31">#REF!</definedName>
    <definedName name="CSF_DEUD_PROD_FINAN" localSheetId="32">#REF!</definedName>
    <definedName name="CSF_DEUD_PROD_FINAN" localSheetId="24">#REF!</definedName>
    <definedName name="CSF_DEUD_PROD_FINAN">#REF!</definedName>
    <definedName name="CSF_OTRAS_INST_FIN" localSheetId="49">#REF!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V_DEUD_PROD_FINAN">#REF!</definedName>
    <definedName name="CV_MOROSOS">#REF!</definedName>
    <definedName name="CV_PREST_SF">#REF!</definedName>
    <definedName name="CV_PREV">#REF!</definedName>
    <definedName name="CY_Accounts_Receivable">'[39]Balance General'!$C$10</definedName>
    <definedName name="CY_Administration" localSheetId="20">'[40]Estado de Resultados'!#REF!</definedName>
    <definedName name="CY_Administration" localSheetId="9">'[40]Estado de Resultados'!#REF!</definedName>
    <definedName name="CY_Administration" localSheetId="22">'[40]Estado de Resultados'!#REF!</definedName>
    <definedName name="CY_Administration" localSheetId="21">'[40]Estado de Resultados'!#REF!</definedName>
    <definedName name="CY_Administration" localSheetId="23">'[40]Estado de Resultados'!#REF!</definedName>
    <definedName name="CY_Administration" localSheetId="15">'[40]Estado de Resultados'!#REF!</definedName>
    <definedName name="CY_Administration" localSheetId="17">'[40]Estado de Resultados'!#REF!</definedName>
    <definedName name="CY_Administration" localSheetId="33">'[40]Estado de Resultados'!#REF!</definedName>
    <definedName name="CY_Administration" localSheetId="34">'[40]Estado de Resultados'!#REF!</definedName>
    <definedName name="CY_Administration" localSheetId="35">'[40]Estado de Resultados'!#REF!</definedName>
    <definedName name="CY_Administration" localSheetId="36">'[40]Estado de Resultados'!#REF!</definedName>
    <definedName name="CY_Administration" localSheetId="37">'[40]Estado de Resultados'!#REF!</definedName>
    <definedName name="CY_Administration" localSheetId="38">'[40]Estado de Resultados'!#REF!</definedName>
    <definedName name="CY_Administration" localSheetId="39">'[40]Estado de Resultados'!#REF!</definedName>
    <definedName name="CY_Administration" localSheetId="40">'[40]Estado de Resultados'!#REF!</definedName>
    <definedName name="CY_Administration" localSheetId="41">'[40]Estado de Resultados'!#REF!</definedName>
    <definedName name="CY_Administration" localSheetId="42">'[40]Estado de Resultados'!#REF!</definedName>
    <definedName name="CY_Administration" localSheetId="25">'[40]Estado de Resultados'!#REF!</definedName>
    <definedName name="CY_Administration" localSheetId="43">'[40]Estado de Resultados'!#REF!</definedName>
    <definedName name="CY_Administration" localSheetId="44">'[40]Estado de Resultados'!#REF!</definedName>
    <definedName name="CY_Administration" localSheetId="45">'[40]Estado de Resultados'!#REF!</definedName>
    <definedName name="CY_Administration" localSheetId="46">'[40]Estado de Resultados'!#REF!</definedName>
    <definedName name="CY_Administration" localSheetId="47">'[40]Estado de Resultados'!#REF!</definedName>
    <definedName name="CY_Administration" localSheetId="48">'[40]Estado de Resultados'!#REF!</definedName>
    <definedName name="CY_Administration" localSheetId="49">'[40]Estado de Resultados'!#REF!</definedName>
    <definedName name="CY_Administration" localSheetId="26">'[40]Estado de Resultados'!#REF!</definedName>
    <definedName name="CY_Administration" localSheetId="27">'[40]Estado de Resultados'!#REF!</definedName>
    <definedName name="CY_Administration" localSheetId="28">'[40]Estado de Resultados'!#REF!</definedName>
    <definedName name="CY_Administration" localSheetId="29">'[40]Estado de Resultados'!#REF!</definedName>
    <definedName name="CY_Administration" localSheetId="30">'[40]Estado de Resultados'!#REF!</definedName>
    <definedName name="CY_Administration" localSheetId="31">'[40]Estado de Resultados'!#REF!</definedName>
    <definedName name="CY_Administration" localSheetId="32">'[40]Estado de Resultados'!#REF!</definedName>
    <definedName name="CY_Administration" localSheetId="24">'[40]Estado de Resultados'!#REF!</definedName>
    <definedName name="CY_Administration">'[40]Estado de Resultados'!#REF!</definedName>
    <definedName name="CY_Cash">'[39]Balance General'!$C$7</definedName>
    <definedName name="CY_Cash_Div_Dec" localSheetId="20">[41]Estado_Resultados!#REF!</definedName>
    <definedName name="CY_Cash_Div_Dec" localSheetId="9">[41]Estado_Resultados!#REF!</definedName>
    <definedName name="CY_Cash_Div_Dec" localSheetId="22">[42]Estado_Resultados!#REF!</definedName>
    <definedName name="CY_Cash_Div_Dec" localSheetId="21">[41]Estado_Resultados!#REF!</definedName>
    <definedName name="CY_Cash_Div_Dec" localSheetId="23">[41]Estado_Resultados!#REF!</definedName>
    <definedName name="CY_Cash_Div_Dec" localSheetId="15">[42]Estado_Resultados!#REF!</definedName>
    <definedName name="CY_Cash_Div_Dec" localSheetId="17">[41]Estado_Resultados!#REF!</definedName>
    <definedName name="CY_Cash_Div_Dec" localSheetId="33">[41]Estado_Resultados!#REF!</definedName>
    <definedName name="CY_Cash_Div_Dec" localSheetId="34">[41]Estado_Resultados!#REF!</definedName>
    <definedName name="CY_Cash_Div_Dec" localSheetId="35">[41]Estado_Resultados!#REF!</definedName>
    <definedName name="CY_Cash_Div_Dec" localSheetId="36">[41]Estado_Resultados!#REF!</definedName>
    <definedName name="CY_Cash_Div_Dec" localSheetId="37">[41]Estado_Resultados!#REF!</definedName>
    <definedName name="CY_Cash_Div_Dec" localSheetId="38">[41]Estado_Resultados!#REF!</definedName>
    <definedName name="CY_Cash_Div_Dec" localSheetId="39">[41]Estado_Resultados!#REF!</definedName>
    <definedName name="CY_Cash_Div_Dec" localSheetId="40">[41]Estado_Resultados!#REF!</definedName>
    <definedName name="CY_Cash_Div_Dec" localSheetId="41">[41]Estado_Resultados!#REF!</definedName>
    <definedName name="CY_Cash_Div_Dec" localSheetId="42">[41]Estado_Resultados!#REF!</definedName>
    <definedName name="CY_Cash_Div_Dec" localSheetId="25">[41]Estado_Resultados!#REF!</definedName>
    <definedName name="CY_Cash_Div_Dec" localSheetId="43">[41]Estado_Resultados!#REF!</definedName>
    <definedName name="CY_Cash_Div_Dec" localSheetId="44">[41]Estado_Resultados!#REF!</definedName>
    <definedName name="CY_Cash_Div_Dec" localSheetId="45">[41]Estado_Resultados!#REF!</definedName>
    <definedName name="CY_Cash_Div_Dec" localSheetId="46">[41]Estado_Resultados!#REF!</definedName>
    <definedName name="CY_Cash_Div_Dec" localSheetId="47">[41]Estado_Resultados!#REF!</definedName>
    <definedName name="CY_Cash_Div_Dec" localSheetId="48">[41]Estado_Resultados!#REF!</definedName>
    <definedName name="CY_Cash_Div_Dec" localSheetId="49">[41]Estado_Resultados!#REF!</definedName>
    <definedName name="CY_Cash_Div_Dec" localSheetId="26">[41]Estado_Resultados!#REF!</definedName>
    <definedName name="CY_Cash_Div_Dec" localSheetId="27">[41]Estado_Resultados!#REF!</definedName>
    <definedName name="CY_Cash_Div_Dec" localSheetId="28">[41]Estado_Resultados!#REF!</definedName>
    <definedName name="CY_Cash_Div_Dec" localSheetId="29">[41]Estado_Resultados!#REF!</definedName>
    <definedName name="CY_Cash_Div_Dec" localSheetId="30">[41]Estado_Resultados!#REF!</definedName>
    <definedName name="CY_Cash_Div_Dec" localSheetId="31">[41]Estado_Resultados!#REF!</definedName>
    <definedName name="CY_Cash_Div_Dec" localSheetId="32">[41]Estado_Resultados!#REF!</definedName>
    <definedName name="CY_Cash_Div_Dec" localSheetId="24">[41]Estado_Resultados!#REF!</definedName>
    <definedName name="CY_Cash_Div_Dec">[42]Estado_Resultados!#REF!</definedName>
    <definedName name="CY_CASH_DIVIDENDS_DECLARED__per_common_share" localSheetId="20">[41]Estado_Resultados!#REF!</definedName>
    <definedName name="CY_CASH_DIVIDENDS_DECLARED__per_common_share" localSheetId="9">[41]Estado_Resultados!#REF!</definedName>
    <definedName name="CY_CASH_DIVIDENDS_DECLARED__per_common_share" localSheetId="22">[42]Estado_Resultados!#REF!</definedName>
    <definedName name="CY_CASH_DIVIDENDS_DECLARED__per_common_share" localSheetId="21">[41]Estado_Resultados!#REF!</definedName>
    <definedName name="CY_CASH_DIVIDENDS_DECLARED__per_common_share" localSheetId="23">[41]Estado_Resultados!#REF!</definedName>
    <definedName name="CY_CASH_DIVIDENDS_DECLARED__per_common_share" localSheetId="15">[42]Estado_Resultados!#REF!</definedName>
    <definedName name="CY_CASH_DIVIDENDS_DECLARED__per_common_share" localSheetId="17">[41]Estado_Resultados!#REF!</definedName>
    <definedName name="CY_CASH_DIVIDENDS_DECLARED__per_common_share" localSheetId="33">[41]Estado_Resultados!#REF!</definedName>
    <definedName name="CY_CASH_DIVIDENDS_DECLARED__per_common_share" localSheetId="34">[41]Estado_Resultados!#REF!</definedName>
    <definedName name="CY_CASH_DIVIDENDS_DECLARED__per_common_share" localSheetId="35">[41]Estado_Resultados!#REF!</definedName>
    <definedName name="CY_CASH_DIVIDENDS_DECLARED__per_common_share" localSheetId="36">[41]Estado_Resultados!#REF!</definedName>
    <definedName name="CY_CASH_DIVIDENDS_DECLARED__per_common_share" localSheetId="37">[41]Estado_Resultados!#REF!</definedName>
    <definedName name="CY_CASH_DIVIDENDS_DECLARED__per_common_share" localSheetId="38">[41]Estado_Resultados!#REF!</definedName>
    <definedName name="CY_CASH_DIVIDENDS_DECLARED__per_common_share" localSheetId="39">[41]Estado_Resultados!#REF!</definedName>
    <definedName name="CY_CASH_DIVIDENDS_DECLARED__per_common_share" localSheetId="40">[41]Estado_Resultados!#REF!</definedName>
    <definedName name="CY_CASH_DIVIDENDS_DECLARED__per_common_share" localSheetId="41">[41]Estado_Resultados!#REF!</definedName>
    <definedName name="CY_CASH_DIVIDENDS_DECLARED__per_common_share" localSheetId="42">[41]Estado_Resultados!#REF!</definedName>
    <definedName name="CY_CASH_DIVIDENDS_DECLARED__per_common_share" localSheetId="25">[41]Estado_Resultados!#REF!</definedName>
    <definedName name="CY_CASH_DIVIDENDS_DECLARED__per_common_share" localSheetId="43">[41]Estado_Resultados!#REF!</definedName>
    <definedName name="CY_CASH_DIVIDENDS_DECLARED__per_common_share" localSheetId="44">[41]Estado_Resultados!#REF!</definedName>
    <definedName name="CY_CASH_DIVIDENDS_DECLARED__per_common_share" localSheetId="45">[41]Estado_Resultados!#REF!</definedName>
    <definedName name="CY_CASH_DIVIDENDS_DECLARED__per_common_share" localSheetId="46">[41]Estado_Resultados!#REF!</definedName>
    <definedName name="CY_CASH_DIVIDENDS_DECLARED__per_common_share" localSheetId="47">[41]Estado_Resultados!#REF!</definedName>
    <definedName name="CY_CASH_DIVIDENDS_DECLARED__per_common_share" localSheetId="48">[41]Estado_Resultados!#REF!</definedName>
    <definedName name="CY_CASH_DIVIDENDS_DECLARED__per_common_share" localSheetId="49">[41]Estado_Resultados!#REF!</definedName>
    <definedName name="CY_CASH_DIVIDENDS_DECLARED__per_common_share" localSheetId="26">[41]Estado_Resultados!#REF!</definedName>
    <definedName name="CY_CASH_DIVIDENDS_DECLARED__per_common_share" localSheetId="27">[41]Estado_Resultados!#REF!</definedName>
    <definedName name="CY_CASH_DIVIDENDS_DECLARED__per_common_share" localSheetId="28">[41]Estado_Resultados!#REF!</definedName>
    <definedName name="CY_CASH_DIVIDENDS_DECLARED__per_common_share" localSheetId="29">[41]Estado_Resultados!#REF!</definedName>
    <definedName name="CY_CASH_DIVIDENDS_DECLARED__per_common_share" localSheetId="30">[41]Estado_Resultados!#REF!</definedName>
    <definedName name="CY_CASH_DIVIDENDS_DECLARED__per_common_share" localSheetId="31">[41]Estado_Resultados!#REF!</definedName>
    <definedName name="CY_CASH_DIVIDENDS_DECLARED__per_common_share" localSheetId="32">[41]Estado_Resultados!#REF!</definedName>
    <definedName name="CY_CASH_DIVIDENDS_DECLARED__per_common_share" localSheetId="24">[41]Estado_Resultados!#REF!</definedName>
    <definedName name="CY_CASH_DIVIDENDS_DECLARED__per_common_share">[42]Estado_Resultados!#REF!</definedName>
    <definedName name="CY_Common_Equity">'[39]Balance General'!$C$37</definedName>
    <definedName name="CY_Cost_of_Sales" localSheetId="20">'[40]Estado de Resultados'!#REF!</definedName>
    <definedName name="CY_Cost_of_Sales" localSheetId="9">'[40]Estado de Resultados'!#REF!</definedName>
    <definedName name="CY_Cost_of_Sales" localSheetId="22">'[40]Estado de Resultados'!#REF!</definedName>
    <definedName name="CY_Cost_of_Sales" localSheetId="21">'[40]Estado de Resultados'!#REF!</definedName>
    <definedName name="CY_Cost_of_Sales" localSheetId="23">'[40]Estado de Resultados'!#REF!</definedName>
    <definedName name="CY_Cost_of_Sales" localSheetId="15">'[40]Estado de Resultados'!#REF!</definedName>
    <definedName name="CY_Cost_of_Sales" localSheetId="17">'[40]Estado de Resultados'!#REF!</definedName>
    <definedName name="CY_Cost_of_Sales" localSheetId="33">'[40]Estado de Resultados'!#REF!</definedName>
    <definedName name="CY_Cost_of_Sales" localSheetId="34">'[40]Estado de Resultados'!#REF!</definedName>
    <definedName name="CY_Cost_of_Sales" localSheetId="35">'[40]Estado de Resultados'!#REF!</definedName>
    <definedName name="CY_Cost_of_Sales" localSheetId="36">'[40]Estado de Resultados'!#REF!</definedName>
    <definedName name="CY_Cost_of_Sales" localSheetId="37">'[40]Estado de Resultados'!#REF!</definedName>
    <definedName name="CY_Cost_of_Sales" localSheetId="38">'[40]Estado de Resultados'!#REF!</definedName>
    <definedName name="CY_Cost_of_Sales" localSheetId="39">'[40]Estado de Resultados'!#REF!</definedName>
    <definedName name="CY_Cost_of_Sales" localSheetId="40">'[40]Estado de Resultados'!#REF!</definedName>
    <definedName name="CY_Cost_of_Sales" localSheetId="41">'[40]Estado de Resultados'!#REF!</definedName>
    <definedName name="CY_Cost_of_Sales" localSheetId="42">'[40]Estado de Resultados'!#REF!</definedName>
    <definedName name="CY_Cost_of_Sales" localSheetId="25">'[40]Estado de Resultados'!#REF!</definedName>
    <definedName name="CY_Cost_of_Sales" localSheetId="43">'[40]Estado de Resultados'!#REF!</definedName>
    <definedName name="CY_Cost_of_Sales" localSheetId="44">'[40]Estado de Resultados'!#REF!</definedName>
    <definedName name="CY_Cost_of_Sales" localSheetId="45">'[40]Estado de Resultados'!#REF!</definedName>
    <definedName name="CY_Cost_of_Sales" localSheetId="46">'[40]Estado de Resultados'!#REF!</definedName>
    <definedName name="CY_Cost_of_Sales" localSheetId="47">'[40]Estado de Resultados'!#REF!</definedName>
    <definedName name="CY_Cost_of_Sales" localSheetId="48">'[40]Estado de Resultados'!#REF!</definedName>
    <definedName name="CY_Cost_of_Sales" localSheetId="49">'[40]Estado de Resultados'!#REF!</definedName>
    <definedName name="CY_Cost_of_Sales" localSheetId="26">'[40]Estado de Resultados'!#REF!</definedName>
    <definedName name="CY_Cost_of_Sales" localSheetId="27">'[40]Estado de Resultados'!#REF!</definedName>
    <definedName name="CY_Cost_of_Sales" localSheetId="28">'[40]Estado de Resultados'!#REF!</definedName>
    <definedName name="CY_Cost_of_Sales" localSheetId="29">'[40]Estado de Resultados'!#REF!</definedName>
    <definedName name="CY_Cost_of_Sales" localSheetId="30">'[40]Estado de Resultados'!#REF!</definedName>
    <definedName name="CY_Cost_of_Sales" localSheetId="31">'[40]Estado de Resultados'!#REF!</definedName>
    <definedName name="CY_Cost_of_Sales" localSheetId="32">'[40]Estado de Resultados'!#REF!</definedName>
    <definedName name="CY_Cost_of_Sales" localSheetId="24">'[40]Estado de Resultados'!#REF!</definedName>
    <definedName name="CY_Cost_of_Sales">'[40]Estado de Resultados'!#REF!</definedName>
    <definedName name="CY_Current_Liabilities">'[39]Balance General'!$C$29</definedName>
    <definedName name="CY_Deposits" localSheetId="20">'[43]Financial Condition'!#REF!</definedName>
    <definedName name="CY_Deposits" localSheetId="9">'[43]Financial Condition'!#REF!</definedName>
    <definedName name="CY_Deposits" localSheetId="22">'[43]Financial Condition'!#REF!</definedName>
    <definedName name="CY_Deposits" localSheetId="21">'[43]Financial Condition'!#REF!</definedName>
    <definedName name="CY_Deposits" localSheetId="23">'[43]Financial Condition'!#REF!</definedName>
    <definedName name="CY_Deposits" localSheetId="15">'[43]Financial Condition'!#REF!</definedName>
    <definedName name="CY_Deposits" localSheetId="17">'[43]Financial Condition'!#REF!</definedName>
    <definedName name="CY_Deposits" localSheetId="33">'[43]Financial Condition'!#REF!</definedName>
    <definedName name="CY_Deposits" localSheetId="34">'[43]Financial Condition'!#REF!</definedName>
    <definedName name="CY_Deposits" localSheetId="35">'[43]Financial Condition'!#REF!</definedName>
    <definedName name="CY_Deposits" localSheetId="36">'[43]Financial Condition'!#REF!</definedName>
    <definedName name="CY_Deposits" localSheetId="37">'[43]Financial Condition'!#REF!</definedName>
    <definedName name="CY_Deposits" localSheetId="38">'[43]Financial Condition'!#REF!</definedName>
    <definedName name="CY_Deposits" localSheetId="39">'[43]Financial Condition'!#REF!</definedName>
    <definedName name="CY_Deposits" localSheetId="40">'[43]Financial Condition'!#REF!</definedName>
    <definedName name="CY_Deposits" localSheetId="41">'[43]Financial Condition'!#REF!</definedName>
    <definedName name="CY_Deposits" localSheetId="42">'[43]Financial Condition'!#REF!</definedName>
    <definedName name="CY_Deposits" localSheetId="25">'[43]Financial Condition'!#REF!</definedName>
    <definedName name="CY_Deposits" localSheetId="43">'[43]Financial Condition'!#REF!</definedName>
    <definedName name="CY_Deposits" localSheetId="44">'[43]Financial Condition'!#REF!</definedName>
    <definedName name="CY_Deposits" localSheetId="45">'[43]Financial Condition'!#REF!</definedName>
    <definedName name="CY_Deposits" localSheetId="46">'[43]Financial Condition'!#REF!</definedName>
    <definedName name="CY_Deposits" localSheetId="47">'[43]Financial Condition'!#REF!</definedName>
    <definedName name="CY_Deposits" localSheetId="48">'[43]Financial Condition'!#REF!</definedName>
    <definedName name="CY_Deposits" localSheetId="49">'[43]Financial Condition'!#REF!</definedName>
    <definedName name="CY_Deposits" localSheetId="26">'[43]Financial Condition'!#REF!</definedName>
    <definedName name="CY_Deposits" localSheetId="27">'[43]Financial Condition'!#REF!</definedName>
    <definedName name="CY_Deposits" localSheetId="28">'[43]Financial Condition'!#REF!</definedName>
    <definedName name="CY_Deposits" localSheetId="29">'[43]Financial Condition'!#REF!</definedName>
    <definedName name="CY_Deposits" localSheetId="30">'[43]Financial Condition'!#REF!</definedName>
    <definedName name="CY_Deposits" localSheetId="31">'[43]Financial Condition'!#REF!</definedName>
    <definedName name="CY_Deposits" localSheetId="32">'[43]Financial Condition'!#REF!</definedName>
    <definedName name="CY_Deposits" localSheetId="24">'[43]Financial Condition'!#REF!</definedName>
    <definedName name="CY_Deposits">'[43]Financial Condition'!#REF!</definedName>
    <definedName name="CY_Depreciation">'[39]Estado de Resultados'!$C$16</definedName>
    <definedName name="CY_Disc._Ops.">'[39]Estado de Resultados'!$C$28</definedName>
    <definedName name="CY_Earnings_per_share" localSheetId="20">[41]Razones!#REF!</definedName>
    <definedName name="CY_Earnings_per_share" localSheetId="9">[41]Razones!#REF!</definedName>
    <definedName name="CY_Earnings_per_share" localSheetId="22">[42]Razones!#REF!</definedName>
    <definedName name="CY_Earnings_per_share" localSheetId="21">[41]Razones!#REF!</definedName>
    <definedName name="CY_Earnings_per_share" localSheetId="23">[41]Razones!#REF!</definedName>
    <definedName name="CY_Earnings_per_share" localSheetId="15">[42]Razones!#REF!</definedName>
    <definedName name="CY_Earnings_per_share" localSheetId="17">[41]Razones!#REF!</definedName>
    <definedName name="CY_Earnings_per_share" localSheetId="33">[41]Razones!#REF!</definedName>
    <definedName name="CY_Earnings_per_share" localSheetId="34">[41]Razones!#REF!</definedName>
    <definedName name="CY_Earnings_per_share" localSheetId="35">[41]Razones!#REF!</definedName>
    <definedName name="CY_Earnings_per_share" localSheetId="36">[41]Razones!#REF!</definedName>
    <definedName name="CY_Earnings_per_share" localSheetId="37">[41]Razones!#REF!</definedName>
    <definedName name="CY_Earnings_per_share" localSheetId="38">[41]Razones!#REF!</definedName>
    <definedName name="CY_Earnings_per_share" localSheetId="39">[41]Razones!#REF!</definedName>
    <definedName name="CY_Earnings_per_share" localSheetId="40">[41]Razones!#REF!</definedName>
    <definedName name="CY_Earnings_per_share" localSheetId="41">[41]Razones!#REF!</definedName>
    <definedName name="CY_Earnings_per_share" localSheetId="42">[41]Razones!#REF!</definedName>
    <definedName name="CY_Earnings_per_share" localSheetId="25">[41]Razones!#REF!</definedName>
    <definedName name="CY_Earnings_per_share" localSheetId="43">[41]Razones!#REF!</definedName>
    <definedName name="CY_Earnings_per_share" localSheetId="44">[41]Razones!#REF!</definedName>
    <definedName name="CY_Earnings_per_share" localSheetId="45">[41]Razones!#REF!</definedName>
    <definedName name="CY_Earnings_per_share" localSheetId="46">[41]Razones!#REF!</definedName>
    <definedName name="CY_Earnings_per_share" localSheetId="47">[41]Razones!#REF!</definedName>
    <definedName name="CY_Earnings_per_share" localSheetId="48">[41]Razones!#REF!</definedName>
    <definedName name="CY_Earnings_per_share" localSheetId="49">[41]Razones!#REF!</definedName>
    <definedName name="CY_Earnings_per_share" localSheetId="26">[41]Razones!#REF!</definedName>
    <definedName name="CY_Earnings_per_share" localSheetId="27">[41]Razones!#REF!</definedName>
    <definedName name="CY_Earnings_per_share" localSheetId="28">[41]Razones!#REF!</definedName>
    <definedName name="CY_Earnings_per_share" localSheetId="29">[41]Razones!#REF!</definedName>
    <definedName name="CY_Earnings_per_share" localSheetId="30">[41]Razones!#REF!</definedName>
    <definedName name="CY_Earnings_per_share" localSheetId="31">[41]Razones!#REF!</definedName>
    <definedName name="CY_Earnings_per_share" localSheetId="32">[41]Razones!#REF!</definedName>
    <definedName name="CY_Earnings_per_share" localSheetId="24">[41]Razones!#REF!</definedName>
    <definedName name="CY_Earnings_per_share">[42]Razones!#REF!</definedName>
    <definedName name="CY_Extraord.">'[39]Estado de Resultados'!$C$32</definedName>
    <definedName name="CY_Gross_Profit">'[39]Estado de Resultados'!$C$11</definedName>
    <definedName name="CY_INC_AFT_TAX">'[39]Estado de Resultados'!$C$26</definedName>
    <definedName name="CY_INC_BEF_EXTRAORD">'[39]Estado de Resultados'!$C$30</definedName>
    <definedName name="CY_Inc_Bef_Tax">'[39]Estado de Resultados'!$C$22</definedName>
    <definedName name="CY_Intangible_Assets" localSheetId="20">'[44]Balance Sheet'!#REF!</definedName>
    <definedName name="CY_Intangible_Assets" localSheetId="9">'[44]Balance Sheet'!#REF!</definedName>
    <definedName name="CY_Intangible_Assets" localSheetId="22">'[45]Balance Sheet'!#REF!</definedName>
    <definedName name="CY_Intangible_Assets" localSheetId="21">'[44]Balance Sheet'!#REF!</definedName>
    <definedName name="CY_Intangible_Assets" localSheetId="23">'[44]Balance Sheet'!#REF!</definedName>
    <definedName name="CY_Intangible_Assets" localSheetId="15">'[45]Balance Sheet'!#REF!</definedName>
    <definedName name="CY_Intangible_Assets" localSheetId="17">'[44]Balance Sheet'!#REF!</definedName>
    <definedName name="CY_Intangible_Assets" localSheetId="33">'[44]Balance Sheet'!#REF!</definedName>
    <definedName name="CY_Intangible_Assets" localSheetId="34">'[44]Balance Sheet'!#REF!</definedName>
    <definedName name="CY_Intangible_Assets" localSheetId="35">'[44]Balance Sheet'!#REF!</definedName>
    <definedName name="CY_Intangible_Assets" localSheetId="36">'[44]Balance Sheet'!#REF!</definedName>
    <definedName name="CY_Intangible_Assets" localSheetId="37">'[44]Balance Sheet'!#REF!</definedName>
    <definedName name="CY_Intangible_Assets" localSheetId="38">'[44]Balance Sheet'!#REF!</definedName>
    <definedName name="CY_Intangible_Assets" localSheetId="39">'[44]Balance Sheet'!#REF!</definedName>
    <definedName name="CY_Intangible_Assets" localSheetId="40">'[44]Balance Sheet'!#REF!</definedName>
    <definedName name="CY_Intangible_Assets" localSheetId="41">'[44]Balance Sheet'!#REF!</definedName>
    <definedName name="CY_Intangible_Assets" localSheetId="42">'[44]Balance Sheet'!#REF!</definedName>
    <definedName name="CY_Intangible_Assets" localSheetId="25">'[44]Balance Sheet'!#REF!</definedName>
    <definedName name="CY_Intangible_Assets" localSheetId="43">'[44]Balance Sheet'!#REF!</definedName>
    <definedName name="CY_Intangible_Assets" localSheetId="44">'[44]Balance Sheet'!#REF!</definedName>
    <definedName name="CY_Intangible_Assets" localSheetId="45">'[44]Balance Sheet'!#REF!</definedName>
    <definedName name="CY_Intangible_Assets" localSheetId="46">'[44]Balance Sheet'!#REF!</definedName>
    <definedName name="CY_Intangible_Assets" localSheetId="47">'[44]Balance Sheet'!#REF!</definedName>
    <definedName name="CY_Intangible_Assets" localSheetId="48">'[44]Balance Sheet'!#REF!</definedName>
    <definedName name="CY_Intangible_Assets" localSheetId="49">'[44]Balance Sheet'!#REF!</definedName>
    <definedName name="CY_Intangible_Assets" localSheetId="26">'[44]Balance Sheet'!#REF!</definedName>
    <definedName name="CY_Intangible_Assets" localSheetId="27">'[44]Balance Sheet'!#REF!</definedName>
    <definedName name="CY_Intangible_Assets" localSheetId="28">'[44]Balance Sheet'!#REF!</definedName>
    <definedName name="CY_Intangible_Assets" localSheetId="29">'[44]Balance Sheet'!#REF!</definedName>
    <definedName name="CY_Intangible_Assets" localSheetId="30">'[44]Balance Sheet'!#REF!</definedName>
    <definedName name="CY_Intangible_Assets" localSheetId="31">'[44]Balance Sheet'!#REF!</definedName>
    <definedName name="CY_Intangible_Assets" localSheetId="32">'[44]Balance Sheet'!#REF!</definedName>
    <definedName name="CY_Intangible_Assets" localSheetId="24">'[44]Balance Sheet'!#REF!</definedName>
    <definedName name="CY_Intangible_Assets">'[45]Balance Sheet'!#REF!</definedName>
    <definedName name="CY_Interest_Expense" localSheetId="20">'[40]Estado de Resultados'!#REF!</definedName>
    <definedName name="CY_Interest_Expense" localSheetId="9">'[40]Estado de Resultados'!#REF!</definedName>
    <definedName name="CY_Interest_Expense" localSheetId="22">'[40]Estado de Resultados'!#REF!</definedName>
    <definedName name="CY_Interest_Expense" localSheetId="21">'[40]Estado de Resultados'!#REF!</definedName>
    <definedName name="CY_Interest_Expense" localSheetId="23">'[40]Estado de Resultados'!#REF!</definedName>
    <definedName name="CY_Interest_Expense" localSheetId="15">'[40]Estado de Resultados'!#REF!</definedName>
    <definedName name="CY_Interest_Expense" localSheetId="17">'[40]Estado de Resultados'!#REF!</definedName>
    <definedName name="CY_Interest_Expense" localSheetId="33">'[40]Estado de Resultados'!#REF!</definedName>
    <definedName name="CY_Interest_Expense" localSheetId="34">'[40]Estado de Resultados'!#REF!</definedName>
    <definedName name="CY_Interest_Expense" localSheetId="35">'[40]Estado de Resultados'!#REF!</definedName>
    <definedName name="CY_Interest_Expense" localSheetId="36">'[40]Estado de Resultados'!#REF!</definedName>
    <definedName name="CY_Interest_Expense" localSheetId="37">'[40]Estado de Resultados'!#REF!</definedName>
    <definedName name="CY_Interest_Expense" localSheetId="38">'[40]Estado de Resultados'!#REF!</definedName>
    <definedName name="CY_Interest_Expense" localSheetId="39">'[40]Estado de Resultados'!#REF!</definedName>
    <definedName name="CY_Interest_Expense" localSheetId="40">'[40]Estado de Resultados'!#REF!</definedName>
    <definedName name="CY_Interest_Expense" localSheetId="41">'[40]Estado de Resultados'!#REF!</definedName>
    <definedName name="CY_Interest_Expense" localSheetId="42">'[40]Estado de Resultados'!#REF!</definedName>
    <definedName name="CY_Interest_Expense" localSheetId="25">'[40]Estado de Resultados'!#REF!</definedName>
    <definedName name="CY_Interest_Expense" localSheetId="43">'[40]Estado de Resultados'!#REF!</definedName>
    <definedName name="CY_Interest_Expense" localSheetId="44">'[40]Estado de Resultados'!#REF!</definedName>
    <definedName name="CY_Interest_Expense" localSheetId="45">'[40]Estado de Resultados'!#REF!</definedName>
    <definedName name="CY_Interest_Expense" localSheetId="46">'[40]Estado de Resultados'!#REF!</definedName>
    <definedName name="CY_Interest_Expense" localSheetId="47">'[40]Estado de Resultados'!#REF!</definedName>
    <definedName name="CY_Interest_Expense" localSheetId="48">'[40]Estado de Resultados'!#REF!</definedName>
    <definedName name="CY_Interest_Expense" localSheetId="49">'[40]Estado de Resultados'!#REF!</definedName>
    <definedName name="CY_Interest_Expense" localSheetId="26">'[40]Estado de Resultados'!#REF!</definedName>
    <definedName name="CY_Interest_Expense" localSheetId="27">'[40]Estado de Resultados'!#REF!</definedName>
    <definedName name="CY_Interest_Expense" localSheetId="28">'[40]Estado de Resultados'!#REF!</definedName>
    <definedName name="CY_Interest_Expense" localSheetId="29">'[40]Estado de Resultados'!#REF!</definedName>
    <definedName name="CY_Interest_Expense" localSheetId="30">'[40]Estado de Resultados'!#REF!</definedName>
    <definedName name="CY_Interest_Expense" localSheetId="31">'[40]Estado de Resultados'!#REF!</definedName>
    <definedName name="CY_Interest_Expense" localSheetId="32">'[40]Estado de Resultados'!#REF!</definedName>
    <definedName name="CY_Interest_Expense" localSheetId="24">'[40]Estado de Resultados'!#REF!</definedName>
    <definedName name="CY_Interest_Expense">'[40]Estado de Resultados'!#REF!</definedName>
    <definedName name="CY_Inventory">'[39]Balance General'!$C$14</definedName>
    <definedName name="CY_LIABIL_EQUITY" localSheetId="20">'[44]Balance Sheet'!$D$43</definedName>
    <definedName name="CY_LIABIL_EQUITY" localSheetId="9">'[44]Balance Sheet'!$D$43</definedName>
    <definedName name="CY_LIABIL_EQUITY" localSheetId="22">'[45]Balance Sheet'!$D$43</definedName>
    <definedName name="CY_LIABIL_EQUITY" localSheetId="21">'[44]Balance Sheet'!$D$43</definedName>
    <definedName name="CY_LIABIL_EQUITY" localSheetId="23">'[44]Balance Sheet'!$D$43</definedName>
    <definedName name="CY_LIABIL_EQUITY" localSheetId="17">'[44]Balance Sheet'!$D$43</definedName>
    <definedName name="CY_LIABIL_EQUITY" localSheetId="33">'[44]Balance Sheet'!$D$43</definedName>
    <definedName name="CY_LIABIL_EQUITY" localSheetId="34">'[44]Balance Sheet'!$D$43</definedName>
    <definedName name="CY_LIABIL_EQUITY" localSheetId="35">'[44]Balance Sheet'!$D$43</definedName>
    <definedName name="CY_LIABIL_EQUITY" localSheetId="36">'[44]Balance Sheet'!$D$43</definedName>
    <definedName name="CY_LIABIL_EQUITY" localSheetId="37">'[44]Balance Sheet'!$D$43</definedName>
    <definedName name="CY_LIABIL_EQUITY" localSheetId="38">'[44]Balance Sheet'!$D$43</definedName>
    <definedName name="CY_LIABIL_EQUITY" localSheetId="39">'[44]Balance Sheet'!$D$43</definedName>
    <definedName name="CY_LIABIL_EQUITY" localSheetId="40">'[44]Balance Sheet'!$D$43</definedName>
    <definedName name="CY_LIABIL_EQUITY" localSheetId="41">'[44]Balance Sheet'!$D$43</definedName>
    <definedName name="CY_LIABIL_EQUITY" localSheetId="42">'[44]Balance Sheet'!$D$43</definedName>
    <definedName name="CY_LIABIL_EQUITY" localSheetId="25">'[44]Balance Sheet'!$D$43</definedName>
    <definedName name="CY_LIABIL_EQUITY" localSheetId="43">'[44]Balance Sheet'!$D$43</definedName>
    <definedName name="CY_LIABIL_EQUITY" localSheetId="44">'[44]Balance Sheet'!$D$43</definedName>
    <definedName name="CY_LIABIL_EQUITY" localSheetId="45">'[44]Balance Sheet'!$D$43</definedName>
    <definedName name="CY_LIABIL_EQUITY" localSheetId="46">'[44]Balance Sheet'!$D$43</definedName>
    <definedName name="CY_LIABIL_EQUITY" localSheetId="47">'[44]Balance Sheet'!$D$43</definedName>
    <definedName name="CY_LIABIL_EQUITY" localSheetId="48">'[44]Balance Sheet'!$D$43</definedName>
    <definedName name="CY_LIABIL_EQUITY" localSheetId="49">'[44]Balance Sheet'!$D$43</definedName>
    <definedName name="CY_LIABIL_EQUITY" localSheetId="26">'[44]Balance Sheet'!$D$43</definedName>
    <definedName name="CY_LIABIL_EQUITY" localSheetId="27">'[44]Balance Sheet'!$D$43</definedName>
    <definedName name="CY_LIABIL_EQUITY" localSheetId="28">'[44]Balance Sheet'!$D$43</definedName>
    <definedName name="CY_LIABIL_EQUITY" localSheetId="29">'[44]Balance Sheet'!$D$43</definedName>
    <definedName name="CY_LIABIL_EQUITY" localSheetId="30">'[44]Balance Sheet'!$D$43</definedName>
    <definedName name="CY_LIABIL_EQUITY" localSheetId="31">'[44]Balance Sheet'!$D$43</definedName>
    <definedName name="CY_LIABIL_EQUITY" localSheetId="32">'[44]Balance Sheet'!$D$43</definedName>
    <definedName name="CY_LIABIL_EQUITY" localSheetId="24">'[44]Balance Sheet'!$D$43</definedName>
    <definedName name="CY_LIABIL_EQUITY">'[45]Balance Sheet'!$D$43</definedName>
    <definedName name="CY_Long_term_Debt__excl_Dfd_Taxes">'[39]Balance General'!$C$30</definedName>
    <definedName name="CY_LT_Debt" localSheetId="20">[41]Balance_General!#REF!</definedName>
    <definedName name="CY_LT_Debt" localSheetId="9">[41]Balance_General!#REF!</definedName>
    <definedName name="CY_LT_Debt" localSheetId="22">[42]Balance_General!#REF!</definedName>
    <definedName name="CY_LT_Debt" localSheetId="21">[41]Balance_General!#REF!</definedName>
    <definedName name="CY_LT_Debt" localSheetId="23">[41]Balance_General!#REF!</definedName>
    <definedName name="CY_LT_Debt" localSheetId="15">[42]Balance_General!#REF!</definedName>
    <definedName name="CY_LT_Debt" localSheetId="17">[41]Balance_General!#REF!</definedName>
    <definedName name="CY_LT_Debt" localSheetId="33">[41]Balance_General!#REF!</definedName>
    <definedName name="CY_LT_Debt" localSheetId="34">[41]Balance_General!#REF!</definedName>
    <definedName name="CY_LT_Debt" localSheetId="35">[41]Balance_General!#REF!</definedName>
    <definedName name="CY_LT_Debt" localSheetId="36">[41]Balance_General!#REF!</definedName>
    <definedName name="CY_LT_Debt" localSheetId="37">[41]Balance_General!#REF!</definedName>
    <definedName name="CY_LT_Debt" localSheetId="38">[41]Balance_General!#REF!</definedName>
    <definedName name="CY_LT_Debt" localSheetId="39">[41]Balance_General!#REF!</definedName>
    <definedName name="CY_LT_Debt" localSheetId="40">[41]Balance_General!#REF!</definedName>
    <definedName name="CY_LT_Debt" localSheetId="41">[41]Balance_General!#REF!</definedName>
    <definedName name="CY_LT_Debt" localSheetId="42">[41]Balance_General!#REF!</definedName>
    <definedName name="CY_LT_Debt" localSheetId="25">[41]Balance_General!#REF!</definedName>
    <definedName name="CY_LT_Debt" localSheetId="43">[41]Balance_General!#REF!</definedName>
    <definedName name="CY_LT_Debt" localSheetId="44">[41]Balance_General!#REF!</definedName>
    <definedName name="CY_LT_Debt" localSheetId="45">[41]Balance_General!#REF!</definedName>
    <definedName name="CY_LT_Debt" localSheetId="46">[41]Balance_General!#REF!</definedName>
    <definedName name="CY_LT_Debt" localSheetId="47">[41]Balance_General!#REF!</definedName>
    <definedName name="CY_LT_Debt" localSheetId="48">[41]Balance_General!#REF!</definedName>
    <definedName name="CY_LT_Debt" localSheetId="49">[41]Balance_General!#REF!</definedName>
    <definedName name="CY_LT_Debt" localSheetId="26">[41]Balance_General!#REF!</definedName>
    <definedName name="CY_LT_Debt" localSheetId="27">[41]Balance_General!#REF!</definedName>
    <definedName name="CY_LT_Debt" localSheetId="28">[41]Balance_General!#REF!</definedName>
    <definedName name="CY_LT_Debt" localSheetId="29">[41]Balance_General!#REF!</definedName>
    <definedName name="CY_LT_Debt" localSheetId="30">[41]Balance_General!#REF!</definedName>
    <definedName name="CY_LT_Debt" localSheetId="31">[41]Balance_General!#REF!</definedName>
    <definedName name="CY_LT_Debt" localSheetId="32">[41]Balance_General!#REF!</definedName>
    <definedName name="CY_LT_Debt" localSheetId="24">[41]Balance_General!#REF!</definedName>
    <definedName name="CY_LT_Debt">[42]Balance_General!#REF!</definedName>
    <definedName name="CY_Market_Value_of_Equity" localSheetId="20">[41]Estado_Resultados!#REF!</definedName>
    <definedName name="CY_Market_Value_of_Equity" localSheetId="9">[41]Estado_Resultados!#REF!</definedName>
    <definedName name="CY_Market_Value_of_Equity" localSheetId="22">[42]Estado_Resultados!#REF!</definedName>
    <definedName name="CY_Market_Value_of_Equity" localSheetId="21">[41]Estado_Resultados!#REF!</definedName>
    <definedName name="CY_Market_Value_of_Equity" localSheetId="23">[41]Estado_Resultados!#REF!</definedName>
    <definedName name="CY_Market_Value_of_Equity" localSheetId="15">[42]Estado_Resultados!#REF!</definedName>
    <definedName name="CY_Market_Value_of_Equity" localSheetId="17">[41]Estado_Resultados!#REF!</definedName>
    <definedName name="CY_Market_Value_of_Equity" localSheetId="33">[41]Estado_Resultados!#REF!</definedName>
    <definedName name="CY_Market_Value_of_Equity" localSheetId="34">[41]Estado_Resultados!#REF!</definedName>
    <definedName name="CY_Market_Value_of_Equity" localSheetId="35">[41]Estado_Resultados!#REF!</definedName>
    <definedName name="CY_Market_Value_of_Equity" localSheetId="36">[41]Estado_Resultados!#REF!</definedName>
    <definedName name="CY_Market_Value_of_Equity" localSheetId="37">[41]Estado_Resultados!#REF!</definedName>
    <definedName name="CY_Market_Value_of_Equity" localSheetId="38">[41]Estado_Resultados!#REF!</definedName>
    <definedName name="CY_Market_Value_of_Equity" localSheetId="39">[41]Estado_Resultados!#REF!</definedName>
    <definedName name="CY_Market_Value_of_Equity" localSheetId="40">[41]Estado_Resultados!#REF!</definedName>
    <definedName name="CY_Market_Value_of_Equity" localSheetId="41">[41]Estado_Resultados!#REF!</definedName>
    <definedName name="CY_Market_Value_of_Equity" localSheetId="42">[41]Estado_Resultados!#REF!</definedName>
    <definedName name="CY_Market_Value_of_Equity" localSheetId="25">[41]Estado_Resultados!#REF!</definedName>
    <definedName name="CY_Market_Value_of_Equity" localSheetId="43">[41]Estado_Resultados!#REF!</definedName>
    <definedName name="CY_Market_Value_of_Equity" localSheetId="44">[41]Estado_Resultados!#REF!</definedName>
    <definedName name="CY_Market_Value_of_Equity" localSheetId="45">[41]Estado_Resultados!#REF!</definedName>
    <definedName name="CY_Market_Value_of_Equity" localSheetId="46">[41]Estado_Resultados!#REF!</definedName>
    <definedName name="CY_Market_Value_of_Equity" localSheetId="47">[41]Estado_Resultados!#REF!</definedName>
    <definedName name="CY_Market_Value_of_Equity" localSheetId="48">[41]Estado_Resultados!#REF!</definedName>
    <definedName name="CY_Market_Value_of_Equity" localSheetId="49">[41]Estado_Resultados!#REF!</definedName>
    <definedName name="CY_Market_Value_of_Equity" localSheetId="26">[41]Estado_Resultados!#REF!</definedName>
    <definedName name="CY_Market_Value_of_Equity" localSheetId="27">[41]Estado_Resultados!#REF!</definedName>
    <definedName name="CY_Market_Value_of_Equity" localSheetId="28">[41]Estado_Resultados!#REF!</definedName>
    <definedName name="CY_Market_Value_of_Equity" localSheetId="29">[41]Estado_Resultados!#REF!</definedName>
    <definedName name="CY_Market_Value_of_Equity" localSheetId="30">[41]Estado_Resultados!#REF!</definedName>
    <definedName name="CY_Market_Value_of_Equity" localSheetId="31">[41]Estado_Resultados!#REF!</definedName>
    <definedName name="CY_Market_Value_of_Equity" localSheetId="32">[41]Estado_Resultados!#REF!</definedName>
    <definedName name="CY_Market_Value_of_Equity" localSheetId="24">[41]Estado_Resultados!#REF!</definedName>
    <definedName name="CY_Market_Value_of_Equity">[42]Estado_Resultados!#REF!</definedName>
    <definedName name="CY_Marketable_Sec" localSheetId="15">'[46]Balance General'!#REF!</definedName>
    <definedName name="CY_Marketable_Sec" localSheetId="49">'[46]Balance General'!#REF!</definedName>
    <definedName name="CY_Marketable_Sec">'[46]Balance General'!#REF!</definedName>
    <definedName name="CY_NET_INCOME">'[39]Estado de Resultados'!$C$34</definedName>
    <definedName name="CY_Net_Revenue">'[39]Estado de Resultados'!$C$8</definedName>
    <definedName name="CY_Operating_Income">'[39]Estado de Resultados'!$C$18</definedName>
    <definedName name="CY_Other">'[39]Estado de Resultados'!$C$15</definedName>
    <definedName name="CY_Other_Curr_Assets" localSheetId="20">'[44]Balance Sheet'!#REF!</definedName>
    <definedName name="CY_Other_Curr_Assets" localSheetId="9">'[44]Balance Sheet'!#REF!</definedName>
    <definedName name="CY_Other_Curr_Assets" localSheetId="22">'[45]Balance Sheet'!#REF!</definedName>
    <definedName name="CY_Other_Curr_Assets" localSheetId="21">'[44]Balance Sheet'!#REF!</definedName>
    <definedName name="CY_Other_Curr_Assets" localSheetId="23">'[44]Balance Sheet'!#REF!</definedName>
    <definedName name="CY_Other_Curr_Assets" localSheetId="15">'[45]Balance Sheet'!#REF!</definedName>
    <definedName name="CY_Other_Curr_Assets" localSheetId="17">'[44]Balance Sheet'!#REF!</definedName>
    <definedName name="CY_Other_Curr_Assets" localSheetId="33">'[44]Balance Sheet'!#REF!</definedName>
    <definedName name="CY_Other_Curr_Assets" localSheetId="34">'[44]Balance Sheet'!#REF!</definedName>
    <definedName name="CY_Other_Curr_Assets" localSheetId="35">'[44]Balance Sheet'!#REF!</definedName>
    <definedName name="CY_Other_Curr_Assets" localSheetId="36">'[44]Balance Sheet'!#REF!</definedName>
    <definedName name="CY_Other_Curr_Assets" localSheetId="37">'[44]Balance Sheet'!#REF!</definedName>
    <definedName name="CY_Other_Curr_Assets" localSheetId="38">'[44]Balance Sheet'!#REF!</definedName>
    <definedName name="CY_Other_Curr_Assets" localSheetId="39">'[44]Balance Sheet'!#REF!</definedName>
    <definedName name="CY_Other_Curr_Assets" localSheetId="40">'[44]Balance Sheet'!#REF!</definedName>
    <definedName name="CY_Other_Curr_Assets" localSheetId="41">'[44]Balance Sheet'!#REF!</definedName>
    <definedName name="CY_Other_Curr_Assets" localSheetId="42">'[44]Balance Sheet'!#REF!</definedName>
    <definedName name="CY_Other_Curr_Assets" localSheetId="25">'[44]Balance Sheet'!#REF!</definedName>
    <definedName name="CY_Other_Curr_Assets" localSheetId="43">'[44]Balance Sheet'!#REF!</definedName>
    <definedName name="CY_Other_Curr_Assets" localSheetId="44">'[44]Balance Sheet'!#REF!</definedName>
    <definedName name="CY_Other_Curr_Assets" localSheetId="45">'[44]Balance Sheet'!#REF!</definedName>
    <definedName name="CY_Other_Curr_Assets" localSheetId="46">'[44]Balance Sheet'!#REF!</definedName>
    <definedName name="CY_Other_Curr_Assets" localSheetId="47">'[44]Balance Sheet'!#REF!</definedName>
    <definedName name="CY_Other_Curr_Assets" localSheetId="48">'[44]Balance Sheet'!#REF!</definedName>
    <definedName name="CY_Other_Curr_Assets" localSheetId="49">'[44]Balance Sheet'!#REF!</definedName>
    <definedName name="CY_Other_Curr_Assets" localSheetId="26">'[44]Balance Sheet'!#REF!</definedName>
    <definedName name="CY_Other_Curr_Assets" localSheetId="27">'[44]Balance Sheet'!#REF!</definedName>
    <definedName name="CY_Other_Curr_Assets" localSheetId="28">'[44]Balance Sheet'!#REF!</definedName>
    <definedName name="CY_Other_Curr_Assets" localSheetId="29">'[44]Balance Sheet'!#REF!</definedName>
    <definedName name="CY_Other_Curr_Assets" localSheetId="30">'[44]Balance Sheet'!#REF!</definedName>
    <definedName name="CY_Other_Curr_Assets" localSheetId="31">'[44]Balance Sheet'!#REF!</definedName>
    <definedName name="CY_Other_Curr_Assets" localSheetId="32">'[44]Balance Sheet'!#REF!</definedName>
    <definedName name="CY_Other_Curr_Assets" localSheetId="24">'[44]Balance Sheet'!#REF!</definedName>
    <definedName name="CY_Other_Curr_Assets">'[45]Balance Sheet'!#REF!</definedName>
    <definedName name="CY_Other_LT_Assets" localSheetId="20">'[44]Balance Sheet'!$D$23</definedName>
    <definedName name="CY_Other_LT_Assets" localSheetId="9">'[44]Balance Sheet'!$D$23</definedName>
    <definedName name="CY_Other_LT_Assets" localSheetId="22">'[45]Balance Sheet'!$D$23</definedName>
    <definedName name="CY_Other_LT_Assets" localSheetId="21">'[44]Balance Sheet'!$D$23</definedName>
    <definedName name="CY_Other_LT_Assets" localSheetId="23">'[44]Balance Sheet'!$D$23</definedName>
    <definedName name="CY_Other_LT_Assets" localSheetId="17">'[44]Balance Sheet'!$D$23</definedName>
    <definedName name="CY_Other_LT_Assets" localSheetId="33">'[44]Balance Sheet'!$D$23</definedName>
    <definedName name="CY_Other_LT_Assets" localSheetId="34">'[44]Balance Sheet'!$D$23</definedName>
    <definedName name="CY_Other_LT_Assets" localSheetId="35">'[44]Balance Sheet'!$D$23</definedName>
    <definedName name="CY_Other_LT_Assets" localSheetId="36">'[44]Balance Sheet'!$D$23</definedName>
    <definedName name="CY_Other_LT_Assets" localSheetId="37">'[44]Balance Sheet'!$D$23</definedName>
    <definedName name="CY_Other_LT_Assets" localSheetId="38">'[44]Balance Sheet'!$D$23</definedName>
    <definedName name="CY_Other_LT_Assets" localSheetId="39">'[44]Balance Sheet'!$D$23</definedName>
    <definedName name="CY_Other_LT_Assets" localSheetId="40">'[44]Balance Sheet'!$D$23</definedName>
    <definedName name="CY_Other_LT_Assets" localSheetId="41">'[44]Balance Sheet'!$D$23</definedName>
    <definedName name="CY_Other_LT_Assets" localSheetId="42">'[44]Balance Sheet'!$D$23</definedName>
    <definedName name="CY_Other_LT_Assets" localSheetId="25">'[44]Balance Sheet'!$D$23</definedName>
    <definedName name="CY_Other_LT_Assets" localSheetId="43">'[44]Balance Sheet'!$D$23</definedName>
    <definedName name="CY_Other_LT_Assets" localSheetId="44">'[44]Balance Sheet'!$D$23</definedName>
    <definedName name="CY_Other_LT_Assets" localSheetId="45">'[44]Balance Sheet'!$D$23</definedName>
    <definedName name="CY_Other_LT_Assets" localSheetId="46">'[44]Balance Sheet'!$D$23</definedName>
    <definedName name="CY_Other_LT_Assets" localSheetId="47">'[44]Balance Sheet'!$D$23</definedName>
    <definedName name="CY_Other_LT_Assets" localSheetId="48">'[44]Balance Sheet'!$D$23</definedName>
    <definedName name="CY_Other_LT_Assets" localSheetId="49">'[44]Balance Sheet'!$D$23</definedName>
    <definedName name="CY_Other_LT_Assets" localSheetId="26">'[44]Balance Sheet'!$D$23</definedName>
    <definedName name="CY_Other_LT_Assets" localSheetId="27">'[44]Balance Sheet'!$D$23</definedName>
    <definedName name="CY_Other_LT_Assets" localSheetId="28">'[44]Balance Sheet'!$D$23</definedName>
    <definedName name="CY_Other_LT_Assets" localSheetId="29">'[44]Balance Sheet'!$D$23</definedName>
    <definedName name="CY_Other_LT_Assets" localSheetId="30">'[44]Balance Sheet'!$D$23</definedName>
    <definedName name="CY_Other_LT_Assets" localSheetId="31">'[44]Balance Sheet'!$D$23</definedName>
    <definedName name="CY_Other_LT_Assets" localSheetId="32">'[44]Balance Sheet'!$D$23</definedName>
    <definedName name="CY_Other_LT_Assets" localSheetId="24">'[44]Balance Sheet'!$D$23</definedName>
    <definedName name="CY_Other_LT_Assets">'[45]Balance Sheet'!$D$23</definedName>
    <definedName name="CY_Other_LT_Liabilities" localSheetId="20">'[44]Balance Sheet'!$D$30</definedName>
    <definedName name="CY_Other_LT_Liabilities" localSheetId="9">'[44]Balance Sheet'!$D$30</definedName>
    <definedName name="CY_Other_LT_Liabilities" localSheetId="22">'[45]Balance Sheet'!$D$30</definedName>
    <definedName name="CY_Other_LT_Liabilities" localSheetId="21">'[44]Balance Sheet'!$D$30</definedName>
    <definedName name="CY_Other_LT_Liabilities" localSheetId="23">'[44]Balance Sheet'!$D$30</definedName>
    <definedName name="CY_Other_LT_Liabilities" localSheetId="17">'[44]Balance Sheet'!$D$30</definedName>
    <definedName name="CY_Other_LT_Liabilities" localSheetId="33">'[44]Balance Sheet'!$D$30</definedName>
    <definedName name="CY_Other_LT_Liabilities" localSheetId="34">'[44]Balance Sheet'!$D$30</definedName>
    <definedName name="CY_Other_LT_Liabilities" localSheetId="35">'[44]Balance Sheet'!$D$30</definedName>
    <definedName name="CY_Other_LT_Liabilities" localSheetId="36">'[44]Balance Sheet'!$D$30</definedName>
    <definedName name="CY_Other_LT_Liabilities" localSheetId="37">'[44]Balance Sheet'!$D$30</definedName>
    <definedName name="CY_Other_LT_Liabilities" localSheetId="38">'[44]Balance Sheet'!$D$30</definedName>
    <definedName name="CY_Other_LT_Liabilities" localSheetId="39">'[44]Balance Sheet'!$D$30</definedName>
    <definedName name="CY_Other_LT_Liabilities" localSheetId="40">'[44]Balance Sheet'!$D$30</definedName>
    <definedName name="CY_Other_LT_Liabilities" localSheetId="41">'[44]Balance Sheet'!$D$30</definedName>
    <definedName name="CY_Other_LT_Liabilities" localSheetId="42">'[44]Balance Sheet'!$D$30</definedName>
    <definedName name="CY_Other_LT_Liabilities" localSheetId="25">'[44]Balance Sheet'!$D$30</definedName>
    <definedName name="CY_Other_LT_Liabilities" localSheetId="43">'[44]Balance Sheet'!$D$30</definedName>
    <definedName name="CY_Other_LT_Liabilities" localSheetId="44">'[44]Balance Sheet'!$D$30</definedName>
    <definedName name="CY_Other_LT_Liabilities" localSheetId="45">'[44]Balance Sheet'!$D$30</definedName>
    <definedName name="CY_Other_LT_Liabilities" localSheetId="46">'[44]Balance Sheet'!$D$30</definedName>
    <definedName name="CY_Other_LT_Liabilities" localSheetId="47">'[44]Balance Sheet'!$D$30</definedName>
    <definedName name="CY_Other_LT_Liabilities" localSheetId="48">'[44]Balance Sheet'!$D$30</definedName>
    <definedName name="CY_Other_LT_Liabilities" localSheetId="49">'[44]Balance Sheet'!$D$30</definedName>
    <definedName name="CY_Other_LT_Liabilities" localSheetId="26">'[44]Balance Sheet'!$D$30</definedName>
    <definedName name="CY_Other_LT_Liabilities" localSheetId="27">'[44]Balance Sheet'!$D$30</definedName>
    <definedName name="CY_Other_LT_Liabilities" localSheetId="28">'[44]Balance Sheet'!$D$30</definedName>
    <definedName name="CY_Other_LT_Liabilities" localSheetId="29">'[44]Balance Sheet'!$D$30</definedName>
    <definedName name="CY_Other_LT_Liabilities" localSheetId="30">'[44]Balance Sheet'!$D$30</definedName>
    <definedName name="CY_Other_LT_Liabilities" localSheetId="31">'[44]Balance Sheet'!$D$30</definedName>
    <definedName name="CY_Other_LT_Liabilities" localSheetId="32">'[44]Balance Sheet'!$D$30</definedName>
    <definedName name="CY_Other_LT_Liabilities" localSheetId="24">'[44]Balance Sheet'!$D$30</definedName>
    <definedName name="CY_Other_LT_Liabilities">'[45]Balance Sheet'!$D$30</definedName>
    <definedName name="CY_Preferred_Stock" localSheetId="20">'[46]Balance General'!#REF!</definedName>
    <definedName name="CY_Preferred_Stock" localSheetId="9">'[46]Balance General'!#REF!</definedName>
    <definedName name="CY_Preferred_Stock" localSheetId="22">'[46]Balance General'!#REF!</definedName>
    <definedName name="CY_Preferred_Stock" localSheetId="21">'[46]Balance General'!#REF!</definedName>
    <definedName name="CY_Preferred_Stock" localSheetId="23">'[46]Balance General'!#REF!</definedName>
    <definedName name="CY_Preferred_Stock" localSheetId="15">'[46]Balance General'!#REF!</definedName>
    <definedName name="CY_Preferred_Stock" localSheetId="17">'[46]Balance General'!#REF!</definedName>
    <definedName name="CY_Preferred_Stock" localSheetId="33">'[46]Balance General'!#REF!</definedName>
    <definedName name="CY_Preferred_Stock" localSheetId="34">'[46]Balance General'!#REF!</definedName>
    <definedName name="CY_Preferred_Stock" localSheetId="35">'[46]Balance General'!#REF!</definedName>
    <definedName name="CY_Preferred_Stock" localSheetId="36">'[46]Balance General'!#REF!</definedName>
    <definedName name="CY_Preferred_Stock" localSheetId="37">'[46]Balance General'!#REF!</definedName>
    <definedName name="CY_Preferred_Stock" localSheetId="38">'[46]Balance General'!#REF!</definedName>
    <definedName name="CY_Preferred_Stock" localSheetId="39">'[46]Balance General'!#REF!</definedName>
    <definedName name="CY_Preferred_Stock" localSheetId="40">'[46]Balance General'!#REF!</definedName>
    <definedName name="CY_Preferred_Stock" localSheetId="41">'[46]Balance General'!#REF!</definedName>
    <definedName name="CY_Preferred_Stock" localSheetId="42">'[46]Balance General'!#REF!</definedName>
    <definedName name="CY_Preferred_Stock" localSheetId="25">'[46]Balance General'!#REF!</definedName>
    <definedName name="CY_Preferred_Stock" localSheetId="43">'[46]Balance General'!#REF!</definedName>
    <definedName name="CY_Preferred_Stock" localSheetId="44">'[46]Balance General'!#REF!</definedName>
    <definedName name="CY_Preferred_Stock" localSheetId="45">'[46]Balance General'!#REF!</definedName>
    <definedName name="CY_Preferred_Stock" localSheetId="46">'[46]Balance General'!#REF!</definedName>
    <definedName name="CY_Preferred_Stock" localSheetId="47">'[46]Balance General'!#REF!</definedName>
    <definedName name="CY_Preferred_Stock" localSheetId="48">'[46]Balance General'!#REF!</definedName>
    <definedName name="CY_Preferred_Stock" localSheetId="49">'[46]Balance General'!#REF!</definedName>
    <definedName name="CY_Preferred_Stock" localSheetId="26">'[46]Balance General'!#REF!</definedName>
    <definedName name="CY_Preferred_Stock" localSheetId="27">'[46]Balance General'!#REF!</definedName>
    <definedName name="CY_Preferred_Stock" localSheetId="28">'[46]Balance General'!#REF!</definedName>
    <definedName name="CY_Preferred_Stock" localSheetId="29">'[46]Balance General'!#REF!</definedName>
    <definedName name="CY_Preferred_Stock" localSheetId="30">'[46]Balance General'!#REF!</definedName>
    <definedName name="CY_Preferred_Stock" localSheetId="31">'[46]Balance General'!#REF!</definedName>
    <definedName name="CY_Preferred_Stock" localSheetId="32">'[46]Balance General'!#REF!</definedName>
    <definedName name="CY_Preferred_Stock" localSheetId="24">'[46]Balance General'!#REF!</definedName>
    <definedName name="CY_Preferred_Stock">'[46]Balance General'!#REF!</definedName>
    <definedName name="CY_QUICK_ASSETS">'[39]Balance General'!$C$12</definedName>
    <definedName name="CY_Retained_Earnings" localSheetId="20">[40]Balance!#REF!</definedName>
    <definedName name="CY_Retained_Earnings" localSheetId="9">[40]Balance!#REF!</definedName>
    <definedName name="CY_Retained_Earnings" localSheetId="22">[40]Balance!#REF!</definedName>
    <definedName name="CY_Retained_Earnings" localSheetId="21">[40]Balance!#REF!</definedName>
    <definedName name="CY_Retained_Earnings" localSheetId="23">[40]Balance!#REF!</definedName>
    <definedName name="CY_Retained_Earnings" localSheetId="15">[40]Balance!#REF!</definedName>
    <definedName name="CY_Retained_Earnings" localSheetId="17">[40]Balance!#REF!</definedName>
    <definedName name="CY_Retained_Earnings" localSheetId="33">[40]Balance!#REF!</definedName>
    <definedName name="CY_Retained_Earnings" localSheetId="34">[40]Balance!#REF!</definedName>
    <definedName name="CY_Retained_Earnings" localSheetId="35">[40]Balance!#REF!</definedName>
    <definedName name="CY_Retained_Earnings" localSheetId="36">[40]Balance!#REF!</definedName>
    <definedName name="CY_Retained_Earnings" localSheetId="37">[40]Balance!#REF!</definedName>
    <definedName name="CY_Retained_Earnings" localSheetId="38">[40]Balance!#REF!</definedName>
    <definedName name="CY_Retained_Earnings" localSheetId="39">[40]Balance!#REF!</definedName>
    <definedName name="CY_Retained_Earnings" localSheetId="40">[40]Balance!#REF!</definedName>
    <definedName name="CY_Retained_Earnings" localSheetId="41">[40]Balance!#REF!</definedName>
    <definedName name="CY_Retained_Earnings" localSheetId="42">[40]Balance!#REF!</definedName>
    <definedName name="CY_Retained_Earnings" localSheetId="25">[40]Balance!#REF!</definedName>
    <definedName name="CY_Retained_Earnings" localSheetId="43">[40]Balance!#REF!</definedName>
    <definedName name="CY_Retained_Earnings" localSheetId="44">[40]Balance!#REF!</definedName>
    <definedName name="CY_Retained_Earnings" localSheetId="45">[40]Balance!#REF!</definedName>
    <definedName name="CY_Retained_Earnings" localSheetId="46">[40]Balance!#REF!</definedName>
    <definedName name="CY_Retained_Earnings" localSheetId="47">[40]Balance!#REF!</definedName>
    <definedName name="CY_Retained_Earnings" localSheetId="48">[40]Balance!#REF!</definedName>
    <definedName name="CY_Retained_Earnings" localSheetId="49">[40]Balance!#REF!</definedName>
    <definedName name="CY_Retained_Earnings" localSheetId="26">[40]Balance!#REF!</definedName>
    <definedName name="CY_Retained_Earnings" localSheetId="27">[40]Balance!#REF!</definedName>
    <definedName name="CY_Retained_Earnings" localSheetId="28">[40]Balance!#REF!</definedName>
    <definedName name="CY_Retained_Earnings" localSheetId="29">[40]Balance!#REF!</definedName>
    <definedName name="CY_Retained_Earnings" localSheetId="30">[40]Balance!#REF!</definedName>
    <definedName name="CY_Retained_Earnings" localSheetId="31">[40]Balance!#REF!</definedName>
    <definedName name="CY_Retained_Earnings" localSheetId="32">[40]Balance!#REF!</definedName>
    <definedName name="CY_Retained_Earnings" localSheetId="24">[40]Balance!#REF!</definedName>
    <definedName name="CY_Retained_Earnings">[40]Balance!#REF!</definedName>
    <definedName name="CY_Selling">'[39]Estado de Resultados'!$C$14</definedName>
    <definedName name="CY_Tangible_Assets" localSheetId="20">[40]Balance!#REF!</definedName>
    <definedName name="CY_Tangible_Assets" localSheetId="9">[40]Balance!#REF!</definedName>
    <definedName name="CY_Tangible_Assets" localSheetId="22">[40]Balance!#REF!</definedName>
    <definedName name="CY_Tangible_Assets" localSheetId="21">[40]Balance!#REF!</definedName>
    <definedName name="CY_Tangible_Assets" localSheetId="23">[40]Balance!#REF!</definedName>
    <definedName name="CY_Tangible_Assets" localSheetId="15">[40]Balance!#REF!</definedName>
    <definedName name="CY_Tangible_Assets" localSheetId="17">[40]Balance!#REF!</definedName>
    <definedName name="CY_Tangible_Assets" localSheetId="33">[40]Balance!#REF!</definedName>
    <definedName name="CY_Tangible_Assets" localSheetId="34">[40]Balance!#REF!</definedName>
    <definedName name="CY_Tangible_Assets" localSheetId="35">[40]Balance!#REF!</definedName>
    <definedName name="CY_Tangible_Assets" localSheetId="36">[40]Balance!#REF!</definedName>
    <definedName name="CY_Tangible_Assets" localSheetId="37">[40]Balance!#REF!</definedName>
    <definedName name="CY_Tangible_Assets" localSheetId="38">[40]Balance!#REF!</definedName>
    <definedName name="CY_Tangible_Assets" localSheetId="39">[40]Balance!#REF!</definedName>
    <definedName name="CY_Tangible_Assets" localSheetId="40">[40]Balance!#REF!</definedName>
    <definedName name="CY_Tangible_Assets" localSheetId="41">[40]Balance!#REF!</definedName>
    <definedName name="CY_Tangible_Assets" localSheetId="42">[40]Balance!#REF!</definedName>
    <definedName name="CY_Tangible_Assets" localSheetId="25">[40]Balance!#REF!</definedName>
    <definedName name="CY_Tangible_Assets" localSheetId="43">[40]Balance!#REF!</definedName>
    <definedName name="CY_Tangible_Assets" localSheetId="44">[40]Balance!#REF!</definedName>
    <definedName name="CY_Tangible_Assets" localSheetId="45">[40]Balance!#REF!</definedName>
    <definedName name="CY_Tangible_Assets" localSheetId="46">[40]Balance!#REF!</definedName>
    <definedName name="CY_Tangible_Assets" localSheetId="47">[40]Balance!#REF!</definedName>
    <definedName name="CY_Tangible_Assets" localSheetId="48">[40]Balance!#REF!</definedName>
    <definedName name="CY_Tangible_Assets" localSheetId="49">[40]Balance!#REF!</definedName>
    <definedName name="CY_Tangible_Assets" localSheetId="26">[40]Balance!#REF!</definedName>
    <definedName name="CY_Tangible_Assets" localSheetId="27">[40]Balance!#REF!</definedName>
    <definedName name="CY_Tangible_Assets" localSheetId="28">[40]Balance!#REF!</definedName>
    <definedName name="CY_Tangible_Assets" localSheetId="29">[40]Balance!#REF!</definedName>
    <definedName name="CY_Tangible_Assets" localSheetId="30">[40]Balance!#REF!</definedName>
    <definedName name="CY_Tangible_Assets" localSheetId="31">[40]Balance!#REF!</definedName>
    <definedName name="CY_Tangible_Assets" localSheetId="32">[40]Balance!#REF!</definedName>
    <definedName name="CY_Tangible_Assets" localSheetId="24">[40]Balance!#REF!</definedName>
    <definedName name="CY_Tangible_Assets">[40]Balance!#REF!</definedName>
    <definedName name="CY_Tangible_Net_Worth" localSheetId="20">[41]Estado_Resultados!#REF!</definedName>
    <definedName name="CY_Tangible_Net_Worth" localSheetId="9">[41]Estado_Resultados!#REF!</definedName>
    <definedName name="CY_Tangible_Net_Worth" localSheetId="22">[42]Estado_Resultados!#REF!</definedName>
    <definedName name="CY_Tangible_Net_Worth" localSheetId="21">[41]Estado_Resultados!#REF!</definedName>
    <definedName name="CY_Tangible_Net_Worth" localSheetId="23">[41]Estado_Resultados!#REF!</definedName>
    <definedName name="CY_Tangible_Net_Worth" localSheetId="15">[42]Estado_Resultados!#REF!</definedName>
    <definedName name="CY_Tangible_Net_Worth" localSheetId="17">[41]Estado_Resultados!#REF!</definedName>
    <definedName name="CY_Tangible_Net_Worth" localSheetId="33">[41]Estado_Resultados!#REF!</definedName>
    <definedName name="CY_Tangible_Net_Worth" localSheetId="34">[41]Estado_Resultados!#REF!</definedName>
    <definedName name="CY_Tangible_Net_Worth" localSheetId="35">[41]Estado_Resultados!#REF!</definedName>
    <definedName name="CY_Tangible_Net_Worth" localSheetId="36">[41]Estado_Resultados!#REF!</definedName>
    <definedName name="CY_Tangible_Net_Worth" localSheetId="37">[41]Estado_Resultados!#REF!</definedName>
    <definedName name="CY_Tangible_Net_Worth" localSheetId="38">[41]Estado_Resultados!#REF!</definedName>
    <definedName name="CY_Tangible_Net_Worth" localSheetId="39">[41]Estado_Resultados!#REF!</definedName>
    <definedName name="CY_Tangible_Net_Worth" localSheetId="40">[41]Estado_Resultados!#REF!</definedName>
    <definedName name="CY_Tangible_Net_Worth" localSheetId="41">[41]Estado_Resultados!#REF!</definedName>
    <definedName name="CY_Tangible_Net_Worth" localSheetId="42">[41]Estado_Resultados!#REF!</definedName>
    <definedName name="CY_Tangible_Net_Worth" localSheetId="25">[41]Estado_Resultados!#REF!</definedName>
    <definedName name="CY_Tangible_Net_Worth" localSheetId="43">[41]Estado_Resultados!#REF!</definedName>
    <definedName name="CY_Tangible_Net_Worth" localSheetId="44">[41]Estado_Resultados!#REF!</definedName>
    <definedName name="CY_Tangible_Net_Worth" localSheetId="45">[41]Estado_Resultados!#REF!</definedName>
    <definedName name="CY_Tangible_Net_Worth" localSheetId="46">[41]Estado_Resultados!#REF!</definedName>
    <definedName name="CY_Tangible_Net_Worth" localSheetId="47">[41]Estado_Resultados!#REF!</definedName>
    <definedName name="CY_Tangible_Net_Worth" localSheetId="48">[41]Estado_Resultados!#REF!</definedName>
    <definedName name="CY_Tangible_Net_Worth" localSheetId="49">[41]Estado_Resultados!#REF!</definedName>
    <definedName name="CY_Tangible_Net_Worth" localSheetId="26">[41]Estado_Resultados!#REF!</definedName>
    <definedName name="CY_Tangible_Net_Worth" localSheetId="27">[41]Estado_Resultados!#REF!</definedName>
    <definedName name="CY_Tangible_Net_Worth" localSheetId="28">[41]Estado_Resultados!#REF!</definedName>
    <definedName name="CY_Tangible_Net_Worth" localSheetId="29">[41]Estado_Resultados!#REF!</definedName>
    <definedName name="CY_Tangible_Net_Worth" localSheetId="30">[41]Estado_Resultados!#REF!</definedName>
    <definedName name="CY_Tangible_Net_Worth" localSheetId="31">[41]Estado_Resultados!#REF!</definedName>
    <definedName name="CY_Tangible_Net_Worth" localSheetId="32">[41]Estado_Resultados!#REF!</definedName>
    <definedName name="CY_Tangible_Net_Worth" localSheetId="24">[41]Estado_Resultados!#REF!</definedName>
    <definedName name="CY_Tangible_Net_Worth">[42]Estado_Resultados!#REF!</definedName>
    <definedName name="CY_Taxes">'[39]Estado de Resultados'!$C$24</definedName>
    <definedName name="CY_TOTAL_ASSETS" localSheetId="20">'[44]Balance Sheet'!$D$25</definedName>
    <definedName name="CY_TOTAL_ASSETS" localSheetId="9">'[44]Balance Sheet'!$D$25</definedName>
    <definedName name="CY_TOTAL_ASSETS" localSheetId="22">'[45]Balance Sheet'!$D$25</definedName>
    <definedName name="CY_TOTAL_ASSETS" localSheetId="21">'[44]Balance Sheet'!$D$25</definedName>
    <definedName name="CY_TOTAL_ASSETS" localSheetId="23">'[44]Balance Sheet'!$D$25</definedName>
    <definedName name="CY_TOTAL_ASSETS" localSheetId="17">'[44]Balance Sheet'!$D$25</definedName>
    <definedName name="CY_TOTAL_ASSETS" localSheetId="33">'[44]Balance Sheet'!$D$25</definedName>
    <definedName name="CY_TOTAL_ASSETS" localSheetId="34">'[44]Balance Sheet'!$D$25</definedName>
    <definedName name="CY_TOTAL_ASSETS" localSheetId="35">'[44]Balance Sheet'!$D$25</definedName>
    <definedName name="CY_TOTAL_ASSETS" localSheetId="36">'[44]Balance Sheet'!$D$25</definedName>
    <definedName name="CY_TOTAL_ASSETS" localSheetId="37">'[44]Balance Sheet'!$D$25</definedName>
    <definedName name="CY_TOTAL_ASSETS" localSheetId="38">'[44]Balance Sheet'!$D$25</definedName>
    <definedName name="CY_TOTAL_ASSETS" localSheetId="39">'[44]Balance Sheet'!$D$25</definedName>
    <definedName name="CY_TOTAL_ASSETS" localSheetId="40">'[44]Balance Sheet'!$D$25</definedName>
    <definedName name="CY_TOTAL_ASSETS" localSheetId="41">'[44]Balance Sheet'!$D$25</definedName>
    <definedName name="CY_TOTAL_ASSETS" localSheetId="42">'[44]Balance Sheet'!$D$25</definedName>
    <definedName name="CY_TOTAL_ASSETS" localSheetId="25">'[44]Balance Sheet'!$D$25</definedName>
    <definedName name="CY_TOTAL_ASSETS" localSheetId="43">'[44]Balance Sheet'!$D$25</definedName>
    <definedName name="CY_TOTAL_ASSETS" localSheetId="44">'[44]Balance Sheet'!$D$25</definedName>
    <definedName name="CY_TOTAL_ASSETS" localSheetId="45">'[44]Balance Sheet'!$D$25</definedName>
    <definedName name="CY_TOTAL_ASSETS" localSheetId="46">'[44]Balance Sheet'!$D$25</definedName>
    <definedName name="CY_TOTAL_ASSETS" localSheetId="47">'[44]Balance Sheet'!$D$25</definedName>
    <definedName name="CY_TOTAL_ASSETS" localSheetId="48">'[44]Balance Sheet'!$D$25</definedName>
    <definedName name="CY_TOTAL_ASSETS" localSheetId="49">'[44]Balance Sheet'!$D$25</definedName>
    <definedName name="CY_TOTAL_ASSETS" localSheetId="26">'[44]Balance Sheet'!$D$25</definedName>
    <definedName name="CY_TOTAL_ASSETS" localSheetId="27">'[44]Balance Sheet'!$D$25</definedName>
    <definedName name="CY_TOTAL_ASSETS" localSheetId="28">'[44]Balance Sheet'!$D$25</definedName>
    <definedName name="CY_TOTAL_ASSETS" localSheetId="29">'[44]Balance Sheet'!$D$25</definedName>
    <definedName name="CY_TOTAL_ASSETS" localSheetId="30">'[44]Balance Sheet'!$D$25</definedName>
    <definedName name="CY_TOTAL_ASSETS" localSheetId="31">'[44]Balance Sheet'!$D$25</definedName>
    <definedName name="CY_TOTAL_ASSETS" localSheetId="32">'[44]Balance Sheet'!$D$25</definedName>
    <definedName name="CY_TOTAL_ASSETS" localSheetId="24">'[44]Balance Sheet'!$D$25</definedName>
    <definedName name="CY_TOTAL_ASSETS">'[45]Balance Sheet'!$D$25</definedName>
    <definedName name="CY_TOTAL_CURR_ASSETS">'[39]Balance General'!$C$18</definedName>
    <definedName name="CY_TOTAL_DEBT">'[39]Balance General'!$C$34</definedName>
    <definedName name="CY_TOTAL_EQUITY">'[39]Balance General'!$C$40</definedName>
    <definedName name="CY_Trade_Payables">'[39]Balance General'!$C$28</definedName>
    <definedName name="CY_Weighted_Average" localSheetId="20">[41]Estado_Resultados!#REF!</definedName>
    <definedName name="CY_Weighted_Average" localSheetId="9">[41]Estado_Resultados!#REF!</definedName>
    <definedName name="CY_Weighted_Average" localSheetId="22">[42]Estado_Resultados!#REF!</definedName>
    <definedName name="CY_Weighted_Average" localSheetId="21">[41]Estado_Resultados!#REF!</definedName>
    <definedName name="CY_Weighted_Average" localSheetId="23">[41]Estado_Resultados!#REF!</definedName>
    <definedName name="CY_Weighted_Average" localSheetId="15">[42]Estado_Resultados!#REF!</definedName>
    <definedName name="CY_Weighted_Average" localSheetId="17">[41]Estado_Resultados!#REF!</definedName>
    <definedName name="CY_Weighted_Average" localSheetId="33">[41]Estado_Resultados!#REF!</definedName>
    <definedName name="CY_Weighted_Average" localSheetId="34">[41]Estado_Resultados!#REF!</definedName>
    <definedName name="CY_Weighted_Average" localSheetId="35">[41]Estado_Resultados!#REF!</definedName>
    <definedName name="CY_Weighted_Average" localSheetId="36">[41]Estado_Resultados!#REF!</definedName>
    <definedName name="CY_Weighted_Average" localSheetId="37">[41]Estado_Resultados!#REF!</definedName>
    <definedName name="CY_Weighted_Average" localSheetId="38">[41]Estado_Resultados!#REF!</definedName>
    <definedName name="CY_Weighted_Average" localSheetId="39">[41]Estado_Resultados!#REF!</definedName>
    <definedName name="CY_Weighted_Average" localSheetId="40">[41]Estado_Resultados!#REF!</definedName>
    <definedName name="CY_Weighted_Average" localSheetId="41">[41]Estado_Resultados!#REF!</definedName>
    <definedName name="CY_Weighted_Average" localSheetId="42">[41]Estado_Resultados!#REF!</definedName>
    <definedName name="CY_Weighted_Average" localSheetId="25">[41]Estado_Resultados!#REF!</definedName>
    <definedName name="CY_Weighted_Average" localSheetId="43">[41]Estado_Resultados!#REF!</definedName>
    <definedName name="CY_Weighted_Average" localSheetId="44">[41]Estado_Resultados!#REF!</definedName>
    <definedName name="CY_Weighted_Average" localSheetId="45">[41]Estado_Resultados!#REF!</definedName>
    <definedName name="CY_Weighted_Average" localSheetId="46">[41]Estado_Resultados!#REF!</definedName>
    <definedName name="CY_Weighted_Average" localSheetId="47">[41]Estado_Resultados!#REF!</definedName>
    <definedName name="CY_Weighted_Average" localSheetId="48">[41]Estado_Resultados!#REF!</definedName>
    <definedName name="CY_Weighted_Average" localSheetId="49">[41]Estado_Resultados!#REF!</definedName>
    <definedName name="CY_Weighted_Average" localSheetId="26">[41]Estado_Resultados!#REF!</definedName>
    <definedName name="CY_Weighted_Average" localSheetId="27">[41]Estado_Resultados!#REF!</definedName>
    <definedName name="CY_Weighted_Average" localSheetId="28">[41]Estado_Resultados!#REF!</definedName>
    <definedName name="CY_Weighted_Average" localSheetId="29">[41]Estado_Resultados!#REF!</definedName>
    <definedName name="CY_Weighted_Average" localSheetId="30">[41]Estado_Resultados!#REF!</definedName>
    <definedName name="CY_Weighted_Average" localSheetId="31">[41]Estado_Resultados!#REF!</definedName>
    <definedName name="CY_Weighted_Average" localSheetId="32">[41]Estado_Resultados!#REF!</definedName>
    <definedName name="CY_Weighted_Average" localSheetId="24">[41]Estado_Resultados!#REF!</definedName>
    <definedName name="CY_Weighted_Average">[42]Estado_Resultados!#REF!</definedName>
    <definedName name="CY_Working_Capital" localSheetId="20">[41]Estado_Resultados!#REF!</definedName>
    <definedName name="CY_Working_Capital" localSheetId="9">[41]Estado_Resultados!#REF!</definedName>
    <definedName name="CY_Working_Capital" localSheetId="22">[42]Estado_Resultados!#REF!</definedName>
    <definedName name="CY_Working_Capital" localSheetId="21">[41]Estado_Resultados!#REF!</definedName>
    <definedName name="CY_Working_Capital" localSheetId="23">[41]Estado_Resultados!#REF!</definedName>
    <definedName name="CY_Working_Capital" localSheetId="15">[42]Estado_Resultados!#REF!</definedName>
    <definedName name="CY_Working_Capital" localSheetId="17">[41]Estado_Resultados!#REF!</definedName>
    <definedName name="CY_Working_Capital" localSheetId="33">[41]Estado_Resultados!#REF!</definedName>
    <definedName name="CY_Working_Capital" localSheetId="34">[41]Estado_Resultados!#REF!</definedName>
    <definedName name="CY_Working_Capital" localSheetId="35">[41]Estado_Resultados!#REF!</definedName>
    <definedName name="CY_Working_Capital" localSheetId="36">[41]Estado_Resultados!#REF!</definedName>
    <definedName name="CY_Working_Capital" localSheetId="37">[41]Estado_Resultados!#REF!</definedName>
    <definedName name="CY_Working_Capital" localSheetId="38">[41]Estado_Resultados!#REF!</definedName>
    <definedName name="CY_Working_Capital" localSheetId="39">[41]Estado_Resultados!#REF!</definedName>
    <definedName name="CY_Working_Capital" localSheetId="40">[41]Estado_Resultados!#REF!</definedName>
    <definedName name="CY_Working_Capital" localSheetId="41">[41]Estado_Resultados!#REF!</definedName>
    <definedName name="CY_Working_Capital" localSheetId="42">[41]Estado_Resultados!#REF!</definedName>
    <definedName name="CY_Working_Capital" localSheetId="25">[41]Estado_Resultados!#REF!</definedName>
    <definedName name="CY_Working_Capital" localSheetId="43">[41]Estado_Resultados!#REF!</definedName>
    <definedName name="CY_Working_Capital" localSheetId="44">[41]Estado_Resultados!#REF!</definedName>
    <definedName name="CY_Working_Capital" localSheetId="45">[41]Estado_Resultados!#REF!</definedName>
    <definedName name="CY_Working_Capital" localSheetId="46">[41]Estado_Resultados!#REF!</definedName>
    <definedName name="CY_Working_Capital" localSheetId="47">[41]Estado_Resultados!#REF!</definedName>
    <definedName name="CY_Working_Capital" localSheetId="48">[41]Estado_Resultados!#REF!</definedName>
    <definedName name="CY_Working_Capital" localSheetId="49">[41]Estado_Resultados!#REF!</definedName>
    <definedName name="CY_Working_Capital" localSheetId="26">[41]Estado_Resultados!#REF!</definedName>
    <definedName name="CY_Working_Capital" localSheetId="27">[41]Estado_Resultados!#REF!</definedName>
    <definedName name="CY_Working_Capital" localSheetId="28">[41]Estado_Resultados!#REF!</definedName>
    <definedName name="CY_Working_Capital" localSheetId="29">[41]Estado_Resultados!#REF!</definedName>
    <definedName name="CY_Working_Capital" localSheetId="30">[41]Estado_Resultados!#REF!</definedName>
    <definedName name="CY_Working_Capital" localSheetId="31">[41]Estado_Resultados!#REF!</definedName>
    <definedName name="CY_Working_Capital" localSheetId="32">[41]Estado_Resultados!#REF!</definedName>
    <definedName name="CY_Working_Capital" localSheetId="24">[41]Estado_Resultados!#REF!</definedName>
    <definedName name="CY_Working_Capital">[42]Estado_Resultados!#REF!</definedName>
    <definedName name="CY_Year_Income_Statement">'[39]Estado de Resultados'!$C$3</definedName>
    <definedName name="d" localSheetId="20">'[6]06-98'!#REF!</definedName>
    <definedName name="d" localSheetId="9">'[6]06-98'!#REF!</definedName>
    <definedName name="d" localSheetId="22">'[6]06-98'!#REF!</definedName>
    <definedName name="d" localSheetId="16">'[6]06-98'!#REF!</definedName>
    <definedName name="d" localSheetId="21">'[6]06-98'!#REF!</definedName>
    <definedName name="d" localSheetId="23">'[6]06-98'!#REF!</definedName>
    <definedName name="d" localSheetId="15">#REF!</definedName>
    <definedName name="d" localSheetId="17">'[6]06-98'!#REF!</definedName>
    <definedName name="d" localSheetId="33">'[6]06-98'!#REF!</definedName>
    <definedName name="d" localSheetId="34">'[6]06-98'!#REF!</definedName>
    <definedName name="d" localSheetId="35">'[6]06-98'!#REF!</definedName>
    <definedName name="d" localSheetId="36">'[6]06-98'!#REF!</definedName>
    <definedName name="d" localSheetId="37">'[6]06-98'!#REF!</definedName>
    <definedName name="d" localSheetId="38">'[6]06-98'!#REF!</definedName>
    <definedName name="d" localSheetId="39">'[6]06-98'!#REF!</definedName>
    <definedName name="d" localSheetId="40">'[6]06-98'!#REF!</definedName>
    <definedName name="d" localSheetId="41">'[6]06-98'!#REF!</definedName>
    <definedName name="d" localSheetId="42">'[6]06-98'!#REF!</definedName>
    <definedName name="d" localSheetId="25">'[6]06-98'!#REF!</definedName>
    <definedName name="d" localSheetId="43">'[6]06-98'!#REF!</definedName>
    <definedName name="d" localSheetId="44">'[6]06-98'!#REF!</definedName>
    <definedName name="d" localSheetId="45">'[6]06-98'!#REF!</definedName>
    <definedName name="d" localSheetId="46">'[6]06-98'!#REF!</definedName>
    <definedName name="d" localSheetId="47">'[6]06-98'!#REF!</definedName>
    <definedName name="d" localSheetId="48">'[6]06-98'!#REF!</definedName>
    <definedName name="d" localSheetId="49">'[6]06-98'!#REF!</definedName>
    <definedName name="d" localSheetId="26">'[6]06-98'!#REF!</definedName>
    <definedName name="d" localSheetId="27">'[6]06-98'!#REF!</definedName>
    <definedName name="d" localSheetId="28">'[6]06-98'!#REF!</definedName>
    <definedName name="d" localSheetId="29">'[6]06-98'!#REF!</definedName>
    <definedName name="d" localSheetId="30">'[6]06-98'!#REF!</definedName>
    <definedName name="d" localSheetId="31">'[6]06-98'!#REF!</definedName>
    <definedName name="d" localSheetId="32">'[6]06-98'!#REF!</definedName>
    <definedName name="d" localSheetId="24">'[6]06-98'!#REF!</definedName>
    <definedName name="d" localSheetId="2">'[6]06-98'!#REF!</definedName>
    <definedName name="d" localSheetId="6">'[6]06-98'!#REF!</definedName>
    <definedName name="d">'[6]06-98'!#REF!</definedName>
    <definedName name="da" localSheetId="20" hidden="1">{#N/A,#N/A,FALSE,"Aging Summary";#N/A,#N/A,FALSE,"Ratio Analysis";#N/A,#N/A,FALSE,"Test 120 Day Accts";#N/A,#N/A,FALSE,"Tickmarks"}</definedName>
    <definedName name="da" localSheetId="9" hidden="1">{#N/A,#N/A,FALSE,"Aging Summary";#N/A,#N/A,FALSE,"Ratio Analysis";#N/A,#N/A,FALSE,"Test 120 Day Accts";#N/A,#N/A,FALSE,"Tickmarks"}</definedName>
    <definedName name="da" localSheetId="22" hidden="1">{#N/A,#N/A,FALSE,"Aging Summary";#N/A,#N/A,FALSE,"Ratio Analysis";#N/A,#N/A,FALSE,"Test 120 Day Accts";#N/A,#N/A,FALSE,"Tickmarks"}</definedName>
    <definedName name="da" localSheetId="21" hidden="1">{#N/A,#N/A,FALSE,"Aging Summary";#N/A,#N/A,FALSE,"Ratio Analysis";#N/A,#N/A,FALSE,"Test 120 Day Accts";#N/A,#N/A,FALSE,"Tickmarks"}</definedName>
    <definedName name="da" localSheetId="23" hidden="1">{#N/A,#N/A,FALSE,"Aging Summary";#N/A,#N/A,FALSE,"Ratio Analysis";#N/A,#N/A,FALSE,"Test 120 Day Accts";#N/A,#N/A,FALSE,"Tickmarks"}</definedName>
    <definedName name="da" localSheetId="15" hidden="1">{#N/A,#N/A,FALSE,"Aging Summary";#N/A,#N/A,FALSE,"Ratio Analysis";#N/A,#N/A,FALSE,"Test 120 Day Accts";#N/A,#N/A,FALSE,"Tickmarks"}</definedName>
    <definedName name="da" localSheetId="17" hidden="1">{#N/A,#N/A,FALSE,"Aging Summary";#N/A,#N/A,FALSE,"Ratio Analysis";#N/A,#N/A,FALSE,"Test 120 Day Accts";#N/A,#N/A,FALSE,"Tickmarks"}</definedName>
    <definedName name="da" localSheetId="33" hidden="1">{#N/A,#N/A,FALSE,"Aging Summary";#N/A,#N/A,FALSE,"Ratio Analysis";#N/A,#N/A,FALSE,"Test 120 Day Accts";#N/A,#N/A,FALSE,"Tickmarks"}</definedName>
    <definedName name="da" localSheetId="34" hidden="1">{#N/A,#N/A,FALSE,"Aging Summary";#N/A,#N/A,FALSE,"Ratio Analysis";#N/A,#N/A,FALSE,"Test 120 Day Accts";#N/A,#N/A,FALSE,"Tickmarks"}</definedName>
    <definedName name="da" localSheetId="35" hidden="1">{#N/A,#N/A,FALSE,"Aging Summary";#N/A,#N/A,FALSE,"Ratio Analysis";#N/A,#N/A,FALSE,"Test 120 Day Accts";#N/A,#N/A,FALSE,"Tickmarks"}</definedName>
    <definedName name="da" localSheetId="36" hidden="1">{#N/A,#N/A,FALSE,"Aging Summary";#N/A,#N/A,FALSE,"Ratio Analysis";#N/A,#N/A,FALSE,"Test 120 Day Accts";#N/A,#N/A,FALSE,"Tickmarks"}</definedName>
    <definedName name="da" localSheetId="37" hidden="1">{#N/A,#N/A,FALSE,"Aging Summary";#N/A,#N/A,FALSE,"Ratio Analysis";#N/A,#N/A,FALSE,"Test 120 Day Accts";#N/A,#N/A,FALSE,"Tickmarks"}</definedName>
    <definedName name="da" localSheetId="38" hidden="1">{#N/A,#N/A,FALSE,"Aging Summary";#N/A,#N/A,FALSE,"Ratio Analysis";#N/A,#N/A,FALSE,"Test 120 Day Accts";#N/A,#N/A,FALSE,"Tickmarks"}</definedName>
    <definedName name="da" localSheetId="39" hidden="1">{#N/A,#N/A,FALSE,"Aging Summary";#N/A,#N/A,FALSE,"Ratio Analysis";#N/A,#N/A,FALSE,"Test 120 Day Accts";#N/A,#N/A,FALSE,"Tickmarks"}</definedName>
    <definedName name="da" localSheetId="40" hidden="1">{#N/A,#N/A,FALSE,"Aging Summary";#N/A,#N/A,FALSE,"Ratio Analysis";#N/A,#N/A,FALSE,"Test 120 Day Accts";#N/A,#N/A,FALSE,"Tickmarks"}</definedName>
    <definedName name="da" localSheetId="41" hidden="1">{#N/A,#N/A,FALSE,"Aging Summary";#N/A,#N/A,FALSE,"Ratio Analysis";#N/A,#N/A,FALSE,"Test 120 Day Accts";#N/A,#N/A,FALSE,"Tickmarks"}</definedName>
    <definedName name="da" localSheetId="42" hidden="1">{#N/A,#N/A,FALSE,"Aging Summary";#N/A,#N/A,FALSE,"Ratio Analysis";#N/A,#N/A,FALSE,"Test 120 Day Accts";#N/A,#N/A,FALSE,"Tickmarks"}</definedName>
    <definedName name="da" localSheetId="25" hidden="1">{#N/A,#N/A,FALSE,"Aging Summary";#N/A,#N/A,FALSE,"Ratio Analysis";#N/A,#N/A,FALSE,"Test 120 Day Accts";#N/A,#N/A,FALSE,"Tickmarks"}</definedName>
    <definedName name="da" localSheetId="43" hidden="1">{#N/A,#N/A,FALSE,"Aging Summary";#N/A,#N/A,FALSE,"Ratio Analysis";#N/A,#N/A,FALSE,"Test 120 Day Accts";#N/A,#N/A,FALSE,"Tickmarks"}</definedName>
    <definedName name="da" localSheetId="44" hidden="1">{#N/A,#N/A,FALSE,"Aging Summary";#N/A,#N/A,FALSE,"Ratio Analysis";#N/A,#N/A,FALSE,"Test 120 Day Accts";#N/A,#N/A,FALSE,"Tickmarks"}</definedName>
    <definedName name="da" localSheetId="45" hidden="1">{#N/A,#N/A,FALSE,"Aging Summary";#N/A,#N/A,FALSE,"Ratio Analysis";#N/A,#N/A,FALSE,"Test 120 Day Accts";#N/A,#N/A,FALSE,"Tickmarks"}</definedName>
    <definedName name="da" localSheetId="46" hidden="1">{#N/A,#N/A,FALSE,"Aging Summary";#N/A,#N/A,FALSE,"Ratio Analysis";#N/A,#N/A,FALSE,"Test 120 Day Accts";#N/A,#N/A,FALSE,"Tickmarks"}</definedName>
    <definedName name="da" localSheetId="47" hidden="1">{#N/A,#N/A,FALSE,"Aging Summary";#N/A,#N/A,FALSE,"Ratio Analysis";#N/A,#N/A,FALSE,"Test 120 Day Accts";#N/A,#N/A,FALSE,"Tickmarks"}</definedName>
    <definedName name="da" localSheetId="48" hidden="1">{#N/A,#N/A,FALSE,"Aging Summary";#N/A,#N/A,FALSE,"Ratio Analysis";#N/A,#N/A,FALSE,"Test 120 Day Accts";#N/A,#N/A,FALSE,"Tickmarks"}</definedName>
    <definedName name="da" localSheetId="49" hidden="1">{#N/A,#N/A,FALSE,"Aging Summary";#N/A,#N/A,FALSE,"Ratio Analysis";#N/A,#N/A,FALSE,"Test 120 Day Accts";#N/A,#N/A,FALSE,"Tickmarks"}</definedName>
    <definedName name="da" localSheetId="26" hidden="1">{#N/A,#N/A,FALSE,"Aging Summary";#N/A,#N/A,FALSE,"Ratio Analysis";#N/A,#N/A,FALSE,"Test 120 Day Accts";#N/A,#N/A,FALSE,"Tickmarks"}</definedName>
    <definedName name="da" localSheetId="27" hidden="1">{#N/A,#N/A,FALSE,"Aging Summary";#N/A,#N/A,FALSE,"Ratio Analysis";#N/A,#N/A,FALSE,"Test 120 Day Accts";#N/A,#N/A,FALSE,"Tickmarks"}</definedName>
    <definedName name="da" localSheetId="28" hidden="1">{#N/A,#N/A,FALSE,"Aging Summary";#N/A,#N/A,FALSE,"Ratio Analysis";#N/A,#N/A,FALSE,"Test 120 Day Accts";#N/A,#N/A,FALSE,"Tickmarks"}</definedName>
    <definedName name="da" localSheetId="29" hidden="1">{#N/A,#N/A,FALSE,"Aging Summary";#N/A,#N/A,FALSE,"Ratio Analysis";#N/A,#N/A,FALSE,"Test 120 Day Accts";#N/A,#N/A,FALSE,"Tickmarks"}</definedName>
    <definedName name="da" localSheetId="30" hidden="1">{#N/A,#N/A,FALSE,"Aging Summary";#N/A,#N/A,FALSE,"Ratio Analysis";#N/A,#N/A,FALSE,"Test 120 Day Accts";#N/A,#N/A,FALSE,"Tickmarks"}</definedName>
    <definedName name="da" localSheetId="31" hidden="1">{#N/A,#N/A,FALSE,"Aging Summary";#N/A,#N/A,FALSE,"Ratio Analysis";#N/A,#N/A,FALSE,"Test 120 Day Accts";#N/A,#N/A,FALSE,"Tickmarks"}</definedName>
    <definedName name="da" localSheetId="32" hidden="1">{#N/A,#N/A,FALSE,"Aging Summary";#N/A,#N/A,FALSE,"Ratio Analysis";#N/A,#N/A,FALSE,"Test 120 Day Accts";#N/A,#N/A,FALSE,"Tickmarks"}</definedName>
    <definedName name="da" localSheetId="24" hidden="1">{#N/A,#N/A,FALSE,"Aging Summary";#N/A,#N/A,FALSE,"Ratio Analysis";#N/A,#N/A,FALSE,"Test 120 Day Accts";#N/A,#N/A,FALSE,"Tickmarks"}</definedName>
    <definedName name="da" hidden="1">{#N/A,#N/A,FALSE,"Aging Summary";#N/A,#N/A,FALSE,"Ratio Analysis";#N/A,#N/A,FALSE,"Test 120 Day Accts";#N/A,#N/A,FALSE,"Tickmarks"}</definedName>
    <definedName name="DAFDFAD" localSheetId="20" hidden="1">{#N/A,#N/A,FALSE,"VOL"}</definedName>
    <definedName name="DAFDFAD" localSheetId="9" hidden="1">{#N/A,#N/A,FALSE,"VOL"}</definedName>
    <definedName name="DAFDFAD" localSheetId="22" hidden="1">{#N/A,#N/A,FALSE,"VOL"}</definedName>
    <definedName name="DAFDFAD" localSheetId="21" hidden="1">{#N/A,#N/A,FALSE,"VOL"}</definedName>
    <definedName name="DAFDFAD" localSheetId="23" hidden="1">{#N/A,#N/A,FALSE,"VOL"}</definedName>
    <definedName name="DAFDFAD" localSheetId="15" hidden="1">{#N/A,#N/A,FALSE,"VOL"}</definedName>
    <definedName name="DAFDFAD" localSheetId="17" hidden="1">{#N/A,#N/A,FALSE,"VOL"}</definedName>
    <definedName name="DAFDFAD" localSheetId="33" hidden="1">{#N/A,#N/A,FALSE,"VOL"}</definedName>
    <definedName name="DAFDFAD" localSheetId="34" hidden="1">{#N/A,#N/A,FALSE,"VOL"}</definedName>
    <definedName name="DAFDFAD" localSheetId="35" hidden="1">{#N/A,#N/A,FALSE,"VOL"}</definedName>
    <definedName name="DAFDFAD" localSheetId="36" hidden="1">{#N/A,#N/A,FALSE,"VOL"}</definedName>
    <definedName name="DAFDFAD" localSheetId="37" hidden="1">{#N/A,#N/A,FALSE,"VOL"}</definedName>
    <definedName name="DAFDFAD" localSheetId="38" hidden="1">{#N/A,#N/A,FALSE,"VOL"}</definedName>
    <definedName name="DAFDFAD" localSheetId="39" hidden="1">{#N/A,#N/A,FALSE,"VOL"}</definedName>
    <definedName name="DAFDFAD" localSheetId="40" hidden="1">{#N/A,#N/A,FALSE,"VOL"}</definedName>
    <definedName name="DAFDFAD" localSheetId="41" hidden="1">{#N/A,#N/A,FALSE,"VOL"}</definedName>
    <definedName name="DAFDFAD" localSheetId="42" hidden="1">{#N/A,#N/A,FALSE,"VOL"}</definedName>
    <definedName name="DAFDFAD" localSheetId="25" hidden="1">{#N/A,#N/A,FALSE,"VOL"}</definedName>
    <definedName name="DAFDFAD" localSheetId="43" hidden="1">{#N/A,#N/A,FALSE,"VOL"}</definedName>
    <definedName name="DAFDFAD" localSheetId="44" hidden="1">{#N/A,#N/A,FALSE,"VOL"}</definedName>
    <definedName name="DAFDFAD" localSheetId="45" hidden="1">{#N/A,#N/A,FALSE,"VOL"}</definedName>
    <definedName name="DAFDFAD" localSheetId="46" hidden="1">{#N/A,#N/A,FALSE,"VOL"}</definedName>
    <definedName name="DAFDFAD" localSheetId="47" hidden="1">{#N/A,#N/A,FALSE,"VOL"}</definedName>
    <definedName name="DAFDFAD" localSheetId="48" hidden="1">{#N/A,#N/A,FALSE,"VOL"}</definedName>
    <definedName name="DAFDFAD" localSheetId="49" hidden="1">{#N/A,#N/A,FALSE,"VOL"}</definedName>
    <definedName name="DAFDFAD" localSheetId="26" hidden="1">{#N/A,#N/A,FALSE,"VOL"}</definedName>
    <definedName name="DAFDFAD" localSheetId="27" hidden="1">{#N/A,#N/A,FALSE,"VOL"}</definedName>
    <definedName name="DAFDFAD" localSheetId="28" hidden="1">{#N/A,#N/A,FALSE,"VOL"}</definedName>
    <definedName name="DAFDFAD" localSheetId="29" hidden="1">{#N/A,#N/A,FALSE,"VOL"}</definedName>
    <definedName name="DAFDFAD" localSheetId="30" hidden="1">{#N/A,#N/A,FALSE,"VOL"}</definedName>
    <definedName name="DAFDFAD" localSheetId="31" hidden="1">{#N/A,#N/A,FALSE,"VOL"}</definedName>
    <definedName name="DAFDFAD" localSheetId="32" hidden="1">{#N/A,#N/A,FALSE,"VOL"}</definedName>
    <definedName name="DAFDFAD" localSheetId="24" hidden="1">{#N/A,#N/A,FALSE,"VOL"}</definedName>
    <definedName name="DAFDFAD" hidden="1">{#N/A,#N/A,FALSE,"VOL"}</definedName>
    <definedName name="dasda" localSheetId="20">#REF!</definedName>
    <definedName name="dasda" localSheetId="9">#REF!</definedName>
    <definedName name="dasda" localSheetId="22">#REF!</definedName>
    <definedName name="dasda" localSheetId="21">#REF!</definedName>
    <definedName name="dasda" localSheetId="23">#REF!</definedName>
    <definedName name="dasda" localSheetId="15">#REF!</definedName>
    <definedName name="dasda" localSheetId="17">#REF!</definedName>
    <definedName name="dasda" localSheetId="33">#REF!</definedName>
    <definedName name="dasda" localSheetId="34">#REF!</definedName>
    <definedName name="dasda" localSheetId="35">#REF!</definedName>
    <definedName name="dasda" localSheetId="36">#REF!</definedName>
    <definedName name="dasda" localSheetId="37">#REF!</definedName>
    <definedName name="dasda" localSheetId="38">#REF!</definedName>
    <definedName name="dasda" localSheetId="39">#REF!</definedName>
    <definedName name="dasda" localSheetId="40">#REF!</definedName>
    <definedName name="dasda" localSheetId="41">#REF!</definedName>
    <definedName name="dasda" localSheetId="42">#REF!</definedName>
    <definedName name="dasda" localSheetId="25">#REF!</definedName>
    <definedName name="dasda" localSheetId="43">#REF!</definedName>
    <definedName name="dasda" localSheetId="44">#REF!</definedName>
    <definedName name="dasda" localSheetId="45">#REF!</definedName>
    <definedName name="dasda" localSheetId="46">#REF!</definedName>
    <definedName name="dasda" localSheetId="47">#REF!</definedName>
    <definedName name="dasda" localSheetId="48">#REF!</definedName>
    <definedName name="dasda" localSheetId="49">#REF!</definedName>
    <definedName name="dasda" localSheetId="26">#REF!</definedName>
    <definedName name="dasda" localSheetId="27">#REF!</definedName>
    <definedName name="dasda" localSheetId="28">#REF!</definedName>
    <definedName name="dasda" localSheetId="29">#REF!</definedName>
    <definedName name="dasda" localSheetId="30">#REF!</definedName>
    <definedName name="dasda" localSheetId="31">#REF!</definedName>
    <definedName name="dasda" localSheetId="32">#REF!</definedName>
    <definedName name="dasda" localSheetId="24">#REF!</definedName>
    <definedName name="dasda">#REF!</definedName>
    <definedName name="dasdasd" localSheetId="15">#REF!</definedName>
    <definedName name="dasdasd" localSheetId="49">#REF!</definedName>
    <definedName name="dasdasd" localSheetId="30">#REF!</definedName>
    <definedName name="dasdasd">#REF!</definedName>
    <definedName name="data" localSheetId="49">#REF!</definedName>
    <definedName name="data">#REF!</definedName>
    <definedName name="DATOS" localSheetId="22">#REF!</definedName>
    <definedName name="DATOS" localSheetId="16">#REF!</definedName>
    <definedName name="datos" localSheetId="15">#REF!</definedName>
    <definedName name="DATOS" localSheetId="2">#REF!</definedName>
    <definedName name="DATOS" localSheetId="6">#REF!</definedName>
    <definedName name="DATOS">#REF!</definedName>
    <definedName name="ddd">#REF!</definedName>
    <definedName name="dddd">'[36]3210001'!$A$6:$H$70</definedName>
    <definedName name="DEPOSITOS_SF_1">'[16]Comparativo BG'!$F$91</definedName>
    <definedName name="DEPOSITOS_SF_2">'[16]Comparativo BG'!$F$91</definedName>
    <definedName name="DEPOSITOS_SNF_1">'[16]Comparativo BG'!$F$102</definedName>
    <definedName name="DEPOSITOS_SNF_2">'[16]Comparativo BG'!$H$91</definedName>
    <definedName name="desc" localSheetId="20">#REF!</definedName>
    <definedName name="desc" localSheetId="9">#REF!</definedName>
    <definedName name="desc" localSheetId="22">#REF!</definedName>
    <definedName name="desc" localSheetId="21">#REF!</definedName>
    <definedName name="desc" localSheetId="23">#REF!</definedName>
    <definedName name="desc" localSheetId="17">#REF!</definedName>
    <definedName name="desc" localSheetId="33">#REF!</definedName>
    <definedName name="desc" localSheetId="34">#REF!</definedName>
    <definedName name="desc" localSheetId="35">#REF!</definedName>
    <definedName name="desc" localSheetId="36">#REF!</definedName>
    <definedName name="desc" localSheetId="37">#REF!</definedName>
    <definedName name="desc" localSheetId="38">#REF!</definedName>
    <definedName name="desc" localSheetId="39">#REF!</definedName>
    <definedName name="desc" localSheetId="40">#REF!</definedName>
    <definedName name="desc" localSheetId="41">#REF!</definedName>
    <definedName name="desc" localSheetId="42">#REF!</definedName>
    <definedName name="desc" localSheetId="25">#REF!</definedName>
    <definedName name="desc" localSheetId="43">#REF!</definedName>
    <definedName name="desc" localSheetId="44">#REF!</definedName>
    <definedName name="desc" localSheetId="45">#REF!</definedName>
    <definedName name="desc" localSheetId="46">#REF!</definedName>
    <definedName name="desc" localSheetId="47">#REF!</definedName>
    <definedName name="desc" localSheetId="48">#REF!</definedName>
    <definedName name="desc" localSheetId="49">#REF!</definedName>
    <definedName name="desc" localSheetId="26">#REF!</definedName>
    <definedName name="desc" localSheetId="27">#REF!</definedName>
    <definedName name="desc" localSheetId="28">#REF!</definedName>
    <definedName name="desc" localSheetId="29">#REF!</definedName>
    <definedName name="desc" localSheetId="30">#REF!</definedName>
    <definedName name="desc" localSheetId="31">#REF!</definedName>
    <definedName name="desc" localSheetId="32">#REF!</definedName>
    <definedName name="desc" localSheetId="24">#REF!</definedName>
    <definedName name="desc">#REF!</definedName>
    <definedName name="DEUD_PROD_FIN" localSheetId="20">#REF!</definedName>
    <definedName name="DEUD_PROD_FIN" localSheetId="9">#REF!</definedName>
    <definedName name="DEUD_PROD_FIN" localSheetId="22">#REF!</definedName>
    <definedName name="DEUD_PROD_FIN" localSheetId="21">#REF!</definedName>
    <definedName name="DEUD_PROD_FIN" localSheetId="23">#REF!</definedName>
    <definedName name="DEUD_PROD_FIN" localSheetId="17">#REF!</definedName>
    <definedName name="DEUD_PROD_FIN" localSheetId="33">#REF!</definedName>
    <definedName name="DEUD_PROD_FIN" localSheetId="34">#REF!</definedName>
    <definedName name="DEUD_PROD_FIN" localSheetId="35">#REF!</definedName>
    <definedName name="DEUD_PROD_FIN" localSheetId="36">#REF!</definedName>
    <definedName name="DEUD_PROD_FIN" localSheetId="37">#REF!</definedName>
    <definedName name="DEUD_PROD_FIN" localSheetId="38">#REF!</definedName>
    <definedName name="DEUD_PROD_FIN" localSheetId="39">#REF!</definedName>
    <definedName name="DEUD_PROD_FIN" localSheetId="40">#REF!</definedName>
    <definedName name="DEUD_PROD_FIN" localSheetId="41">#REF!</definedName>
    <definedName name="DEUD_PROD_FIN" localSheetId="42">#REF!</definedName>
    <definedName name="DEUD_PROD_FIN" localSheetId="25">#REF!</definedName>
    <definedName name="DEUD_PROD_FIN" localSheetId="43">#REF!</definedName>
    <definedName name="DEUD_PROD_FIN" localSheetId="44">#REF!</definedName>
    <definedName name="DEUD_PROD_FIN" localSheetId="45">#REF!</definedName>
    <definedName name="DEUD_PROD_FIN" localSheetId="46">#REF!</definedName>
    <definedName name="DEUD_PROD_FIN" localSheetId="47">#REF!</definedName>
    <definedName name="DEUD_PROD_FIN" localSheetId="48">#REF!</definedName>
    <definedName name="DEUD_PROD_FIN" localSheetId="49">#REF!</definedName>
    <definedName name="DEUD_PROD_FIN" localSheetId="26">#REF!</definedName>
    <definedName name="DEUD_PROD_FIN" localSheetId="27">#REF!</definedName>
    <definedName name="DEUD_PROD_FIN" localSheetId="28">#REF!</definedName>
    <definedName name="DEUD_PROD_FIN" localSheetId="29">#REF!</definedName>
    <definedName name="DEUD_PROD_FIN" localSheetId="30">#REF!</definedName>
    <definedName name="DEUD_PROD_FIN" localSheetId="31">#REF!</definedName>
    <definedName name="DEUD_PROD_FIN" localSheetId="32">#REF!</definedName>
    <definedName name="DEUD_PROD_FIN" localSheetId="24">#REF!</definedName>
    <definedName name="DEUD_PROD_FIN">#REF!</definedName>
    <definedName name="DEVENG_APORTES_TICKETS" localSheetId="22">#REF!</definedName>
    <definedName name="DEVENG_APORTES_TICKETS" localSheetId="16">#REF!</definedName>
    <definedName name="DEVENG_APORTES_TICKETS" localSheetId="15">#REF!</definedName>
    <definedName name="DEVENG_APORTES_TICKETS" localSheetId="49">#REF!</definedName>
    <definedName name="DEVENG_APORTES_TICKETS" localSheetId="2">#REF!</definedName>
    <definedName name="DEVENG_APORTES_TICKETS" localSheetId="6">#REF!</definedName>
    <definedName name="DEVENG_APORTES_TICKETS">#REF!</definedName>
    <definedName name="DEVENG_REMUN_VAR" localSheetId="22">#REF!</definedName>
    <definedName name="DEVENG_REMUN_VAR" localSheetId="16">#REF!</definedName>
    <definedName name="DEVENG_REMUN_VAR" localSheetId="15">#REF!</definedName>
    <definedName name="DEVENG_REMUN_VAR" localSheetId="2">#REF!</definedName>
    <definedName name="DEVENG_REMUN_VAR" localSheetId="6">#REF!</definedName>
    <definedName name="DEVENG_REMUN_VAR">#REF!</definedName>
    <definedName name="DEVENG_VARIOS" localSheetId="22">#REF!</definedName>
    <definedName name="DEVENG_VARIOS" localSheetId="16">#REF!</definedName>
    <definedName name="DEVENG_VARIOS" localSheetId="15">#REF!</definedName>
    <definedName name="DEVENG_VARIOS" localSheetId="2">#REF!</definedName>
    <definedName name="DEVENG_VARIOS" localSheetId="6">#REF!</definedName>
    <definedName name="DEVENG_VARIOS">#REF!</definedName>
    <definedName name="Dia" localSheetId="20">[47]Gas_excedente!#REF!</definedName>
    <definedName name="Dia" localSheetId="9">[47]Gas_excedente!#REF!</definedName>
    <definedName name="Dia" localSheetId="22">[48]Gas_excedente!#REF!</definedName>
    <definedName name="Dia" localSheetId="16">[48]Gas_excedente!#REF!</definedName>
    <definedName name="Dia" localSheetId="21">[47]Gas_excedente!#REF!</definedName>
    <definedName name="Dia" localSheetId="23">[47]Gas_excedente!#REF!</definedName>
    <definedName name="Dia" localSheetId="15">[48]Gas_excedente!#REF!</definedName>
    <definedName name="Dia" localSheetId="17">[47]Gas_excedente!#REF!</definedName>
    <definedName name="Dia" localSheetId="33">[47]Gas_excedente!#REF!</definedName>
    <definedName name="Dia" localSheetId="34">[47]Gas_excedente!#REF!</definedName>
    <definedName name="Dia" localSheetId="35">[47]Gas_excedente!#REF!</definedName>
    <definedName name="Dia" localSheetId="36">[47]Gas_excedente!#REF!</definedName>
    <definedName name="Dia" localSheetId="37">[47]Gas_excedente!#REF!</definedName>
    <definedName name="Dia" localSheetId="38">[47]Gas_excedente!#REF!</definedName>
    <definedName name="Dia" localSheetId="39">[47]Gas_excedente!#REF!</definedName>
    <definedName name="Dia" localSheetId="40">[47]Gas_excedente!#REF!</definedName>
    <definedName name="Dia" localSheetId="41">[47]Gas_excedente!#REF!</definedName>
    <definedName name="Dia" localSheetId="42">[47]Gas_excedente!#REF!</definedName>
    <definedName name="Dia" localSheetId="25">[47]Gas_excedente!#REF!</definedName>
    <definedName name="Dia" localSheetId="43">[47]Gas_excedente!#REF!</definedName>
    <definedName name="Dia" localSheetId="44">[47]Gas_excedente!#REF!</definedName>
    <definedName name="Dia" localSheetId="45">[47]Gas_excedente!#REF!</definedName>
    <definedName name="Dia" localSheetId="46">[47]Gas_excedente!#REF!</definedName>
    <definedName name="Dia" localSheetId="47">[47]Gas_excedente!#REF!</definedName>
    <definedName name="Dia" localSheetId="48">[47]Gas_excedente!#REF!</definedName>
    <definedName name="Dia" localSheetId="49">[47]Gas_excedente!#REF!</definedName>
    <definedName name="Dia" localSheetId="26">[47]Gas_excedente!#REF!</definedName>
    <definedName name="Dia" localSheetId="27">[47]Gas_excedente!#REF!</definedName>
    <definedName name="Dia" localSheetId="28">[47]Gas_excedente!#REF!</definedName>
    <definedName name="Dia" localSheetId="29">[47]Gas_excedente!#REF!</definedName>
    <definedName name="Dia" localSheetId="30">[47]Gas_excedente!#REF!</definedName>
    <definedName name="Dia" localSheetId="31">[47]Gas_excedente!#REF!</definedName>
    <definedName name="Dia" localSheetId="32">[47]Gas_excedente!#REF!</definedName>
    <definedName name="Dia" localSheetId="24">[47]Gas_excedente!#REF!</definedName>
    <definedName name="Dia" localSheetId="2">[48]Gas_excedente!#REF!</definedName>
    <definedName name="Dia" localSheetId="6">[48]Gas_excedente!#REF!</definedName>
    <definedName name="Dia">[48]Gas_excedente!#REF!</definedName>
    <definedName name="DIC" localSheetId="20">#REF!</definedName>
    <definedName name="DIC" localSheetId="9">#REF!</definedName>
    <definedName name="DIC" localSheetId="22">#REF!</definedName>
    <definedName name="DIC" localSheetId="21">#REF!</definedName>
    <definedName name="DIC" localSheetId="23">#REF!</definedName>
    <definedName name="DIC" localSheetId="15">#REF!</definedName>
    <definedName name="DIC" localSheetId="17">#REF!</definedName>
    <definedName name="DIC" localSheetId="33">#REF!</definedName>
    <definedName name="DIC" localSheetId="34">#REF!</definedName>
    <definedName name="DIC" localSheetId="35">#REF!</definedName>
    <definedName name="DIC" localSheetId="36">#REF!</definedName>
    <definedName name="DIC" localSheetId="37">#REF!</definedName>
    <definedName name="DIC" localSheetId="38">#REF!</definedName>
    <definedName name="DIC" localSheetId="39">#REF!</definedName>
    <definedName name="DIC" localSheetId="40">#REF!</definedName>
    <definedName name="DIC" localSheetId="41">#REF!</definedName>
    <definedName name="DIC" localSheetId="42">#REF!</definedName>
    <definedName name="DIC" localSheetId="25">#REF!</definedName>
    <definedName name="DIC" localSheetId="43">#REF!</definedName>
    <definedName name="DIC" localSheetId="44">#REF!</definedName>
    <definedName name="DIC" localSheetId="45">#REF!</definedName>
    <definedName name="DIC" localSheetId="46">#REF!</definedName>
    <definedName name="DIC" localSheetId="47">#REF!</definedName>
    <definedName name="DIC" localSheetId="48">#REF!</definedName>
    <definedName name="DIC" localSheetId="49">#REF!</definedName>
    <definedName name="DIC" localSheetId="26">#REF!</definedName>
    <definedName name="DIC" localSheetId="27">#REF!</definedName>
    <definedName name="DIC" localSheetId="28">#REF!</definedName>
    <definedName name="DIC" localSheetId="29">#REF!</definedName>
    <definedName name="DIC" localSheetId="30">#REF!</definedName>
    <definedName name="DIC" localSheetId="31">#REF!</definedName>
    <definedName name="DIC" localSheetId="32">#REF!</definedName>
    <definedName name="DIC" localSheetId="24">#REF!</definedName>
    <definedName name="DIC">#REF!</definedName>
    <definedName name="DICC" localSheetId="20">'[49]DICIEMBRE 2015 (2)'!$A$2:$D$340</definedName>
    <definedName name="DICC" localSheetId="9">'[49]DICIEMBRE 2015 (2)'!$A$2:$D$340</definedName>
    <definedName name="DICC" localSheetId="22">'[50]DICIEMBRE 2015 (2)'!$A$2:$D$340</definedName>
    <definedName name="DICC" localSheetId="21">'[49]DICIEMBRE 2015 (2)'!$A$2:$D$340</definedName>
    <definedName name="DICC" localSheetId="23">'[49]DICIEMBRE 2015 (2)'!$A$2:$D$340</definedName>
    <definedName name="DICC" localSheetId="17">'[49]DICIEMBRE 2015 (2)'!$A$2:$D$340</definedName>
    <definedName name="DICC" localSheetId="33">'[49]DICIEMBRE 2015 (2)'!$A$2:$D$340</definedName>
    <definedName name="DICC" localSheetId="34">'[49]DICIEMBRE 2015 (2)'!$A$2:$D$340</definedName>
    <definedName name="DICC" localSheetId="35">'[49]DICIEMBRE 2015 (2)'!$A$2:$D$340</definedName>
    <definedName name="DICC" localSheetId="36">'[49]DICIEMBRE 2015 (2)'!$A$2:$D$340</definedName>
    <definedName name="DICC" localSheetId="37">'[49]DICIEMBRE 2015 (2)'!$A$2:$D$340</definedName>
    <definedName name="DICC" localSheetId="38">'[49]DICIEMBRE 2015 (2)'!$A$2:$D$340</definedName>
    <definedName name="DICC" localSheetId="39">'[49]DICIEMBRE 2015 (2)'!$A$2:$D$340</definedName>
    <definedName name="DICC" localSheetId="40">'[49]DICIEMBRE 2015 (2)'!$A$2:$D$340</definedName>
    <definedName name="DICC" localSheetId="41">'[49]DICIEMBRE 2015 (2)'!$A$2:$D$340</definedName>
    <definedName name="DICC" localSheetId="42">'[49]DICIEMBRE 2015 (2)'!$A$2:$D$340</definedName>
    <definedName name="DICC" localSheetId="25">'[49]DICIEMBRE 2015 (2)'!$A$2:$D$340</definedName>
    <definedName name="DICC" localSheetId="43">'[49]DICIEMBRE 2015 (2)'!$A$2:$D$340</definedName>
    <definedName name="DICC" localSheetId="44">'[49]DICIEMBRE 2015 (2)'!$A$2:$D$340</definedName>
    <definedName name="DICC" localSheetId="45">'[49]DICIEMBRE 2015 (2)'!$A$2:$D$340</definedName>
    <definedName name="DICC" localSheetId="46">'[49]DICIEMBRE 2015 (2)'!$A$2:$D$340</definedName>
    <definedName name="DICC" localSheetId="47">'[49]DICIEMBRE 2015 (2)'!$A$2:$D$340</definedName>
    <definedName name="DICC" localSheetId="48">'[49]DICIEMBRE 2015 (2)'!$A$2:$D$340</definedName>
    <definedName name="DICC" localSheetId="49">'[49]DICIEMBRE 2015 (2)'!$A$2:$D$340</definedName>
    <definedName name="DICC" localSheetId="26">'[49]DICIEMBRE 2015 (2)'!$A$2:$D$340</definedName>
    <definedName name="DICC" localSheetId="27">'[49]DICIEMBRE 2015 (2)'!$A$2:$D$340</definedName>
    <definedName name="DICC" localSheetId="28">'[49]DICIEMBRE 2015 (2)'!$A$2:$D$340</definedName>
    <definedName name="DICC" localSheetId="29">'[49]DICIEMBRE 2015 (2)'!$A$2:$D$340</definedName>
    <definedName name="DICC" localSheetId="30">'[49]DICIEMBRE 2015 (2)'!$A$2:$D$340</definedName>
    <definedName name="DICC" localSheetId="31">'[49]DICIEMBRE 2015 (2)'!$A$2:$D$340</definedName>
    <definedName name="DICC" localSheetId="32">'[49]DICIEMBRE 2015 (2)'!$A$2:$D$340</definedName>
    <definedName name="DICC" localSheetId="24">'[49]DICIEMBRE 2015 (2)'!$A$2:$D$340</definedName>
    <definedName name="DICC">'[50]DICIEMBRE 2015 (2)'!$A$2:$D$340</definedName>
    <definedName name="dif" localSheetId="20">#REF!</definedName>
    <definedName name="dif" localSheetId="9">#REF!</definedName>
    <definedName name="dif" localSheetId="22">#REF!</definedName>
    <definedName name="dif" localSheetId="21">#REF!</definedName>
    <definedName name="dif" localSheetId="23">#REF!</definedName>
    <definedName name="dif" localSheetId="15">#REF!</definedName>
    <definedName name="dif" localSheetId="17">#REF!</definedName>
    <definedName name="dif" localSheetId="33">#REF!</definedName>
    <definedName name="dif" localSheetId="34">#REF!</definedName>
    <definedName name="dif" localSheetId="35">#REF!</definedName>
    <definedName name="dif" localSheetId="36">#REF!</definedName>
    <definedName name="dif" localSheetId="37">#REF!</definedName>
    <definedName name="dif" localSheetId="38">#REF!</definedName>
    <definedName name="dif" localSheetId="39">#REF!</definedName>
    <definedName name="dif" localSheetId="40">#REF!</definedName>
    <definedName name="dif" localSheetId="41">#REF!</definedName>
    <definedName name="dif" localSheetId="42">#REF!</definedName>
    <definedName name="dif" localSheetId="25">#REF!</definedName>
    <definedName name="dif" localSheetId="43">#REF!</definedName>
    <definedName name="dif" localSheetId="44">#REF!</definedName>
    <definedName name="dif" localSheetId="45">#REF!</definedName>
    <definedName name="dif" localSheetId="46">#REF!</definedName>
    <definedName name="dif" localSheetId="47">#REF!</definedName>
    <definedName name="dif" localSheetId="48">#REF!</definedName>
    <definedName name="dif" localSheetId="49">#REF!</definedName>
    <definedName name="dif" localSheetId="26">#REF!</definedName>
    <definedName name="dif" localSheetId="27">#REF!</definedName>
    <definedName name="dif" localSheetId="28">#REF!</definedName>
    <definedName name="dif" localSheetId="29">#REF!</definedName>
    <definedName name="dif" localSheetId="30">#REF!</definedName>
    <definedName name="dif" localSheetId="31">#REF!</definedName>
    <definedName name="dif" localSheetId="32">#REF!</definedName>
    <definedName name="dif" localSheetId="24">#REF!</definedName>
    <definedName name="dif">#REF!</definedName>
    <definedName name="DifAmort" localSheetId="22">#REF!</definedName>
    <definedName name="DifAmort" localSheetId="16">#REF!</definedName>
    <definedName name="DifAmort" localSheetId="15">#REF!</definedName>
    <definedName name="DifAmort" localSheetId="49">#REF!</definedName>
    <definedName name="DifAmort" localSheetId="30">#REF!</definedName>
    <definedName name="DifAmort" localSheetId="2">#REF!</definedName>
    <definedName name="DifAmort" localSheetId="6">#REF!</definedName>
    <definedName name="DifAmort">#REF!</definedName>
    <definedName name="DIFamort698" localSheetId="22">#REF!</definedName>
    <definedName name="DIFamort698" localSheetId="16">#REF!</definedName>
    <definedName name="DIFamort698" localSheetId="15">#REF!</definedName>
    <definedName name="DIFamort698" localSheetId="49">#REF!</definedName>
    <definedName name="DIFamort698" localSheetId="2">#REF!</definedName>
    <definedName name="DIFamort698" localSheetId="6">#REF!</definedName>
    <definedName name="DIFamort698">#REF!</definedName>
    <definedName name="diferenciaAmort" localSheetId="22">#REF!</definedName>
    <definedName name="diferenciaAmort" localSheetId="16">#REF!</definedName>
    <definedName name="diferenciaAmort" localSheetId="15">#REF!</definedName>
    <definedName name="diferenciaAmort" localSheetId="2">#REF!</definedName>
    <definedName name="diferenciaAmort" localSheetId="6">#REF!</definedName>
    <definedName name="diferenciaAmort">#REF!</definedName>
    <definedName name="Difference" localSheetId="20">'[13]Calculo del Exceso'!#REF!</definedName>
    <definedName name="Difference" localSheetId="9">'[13]Calculo del Exceso'!#REF!</definedName>
    <definedName name="Difference" localSheetId="22">'[13]Calculo del Exceso'!#REF!</definedName>
    <definedName name="Difference" localSheetId="21">'[13]Calculo del Exceso'!#REF!</definedName>
    <definedName name="Difference" localSheetId="23">'[13]Calculo del Exceso'!#REF!</definedName>
    <definedName name="Difference" localSheetId="15">'[13]Calculo del Exceso'!#REF!</definedName>
    <definedName name="Difference" localSheetId="17">'[13]Calculo del Exceso'!#REF!</definedName>
    <definedName name="Difference" localSheetId="33">'[13]Calculo del Exceso'!#REF!</definedName>
    <definedName name="Difference" localSheetId="34">'[13]Calculo del Exceso'!#REF!</definedName>
    <definedName name="Difference" localSheetId="35">'[13]Calculo del Exceso'!#REF!</definedName>
    <definedName name="Difference" localSheetId="36">'[13]Calculo del Exceso'!#REF!</definedName>
    <definedName name="Difference" localSheetId="37">'[13]Calculo del Exceso'!#REF!</definedName>
    <definedName name="Difference" localSheetId="38">'[13]Calculo del Exceso'!#REF!</definedName>
    <definedName name="Difference" localSheetId="39">'[13]Calculo del Exceso'!#REF!</definedName>
    <definedName name="Difference" localSheetId="40">'[13]Calculo del Exceso'!#REF!</definedName>
    <definedName name="Difference" localSheetId="41">'[13]Calculo del Exceso'!#REF!</definedName>
    <definedName name="Difference" localSheetId="42">'[13]Calculo del Exceso'!#REF!</definedName>
    <definedName name="Difference" localSheetId="25">'[13]Calculo del Exceso'!#REF!</definedName>
    <definedName name="Difference" localSheetId="43">'[13]Calculo del Exceso'!#REF!</definedName>
    <definedName name="Difference" localSheetId="44">'[13]Calculo del Exceso'!#REF!</definedName>
    <definedName name="Difference" localSheetId="45">'[13]Calculo del Exceso'!#REF!</definedName>
    <definedName name="Difference" localSheetId="46">'[13]Calculo del Exceso'!#REF!</definedName>
    <definedName name="Difference" localSheetId="47">'[13]Calculo del Exceso'!#REF!</definedName>
    <definedName name="Difference" localSheetId="48">'[13]Calculo del Exceso'!#REF!</definedName>
    <definedName name="Difference" localSheetId="49">'[13]Calculo del Exceso'!#REF!</definedName>
    <definedName name="Difference" localSheetId="26">'[13]Calculo del Exceso'!#REF!</definedName>
    <definedName name="Difference" localSheetId="27">'[13]Calculo del Exceso'!#REF!</definedName>
    <definedName name="Difference" localSheetId="28">'[13]Calculo del Exceso'!#REF!</definedName>
    <definedName name="Difference" localSheetId="29">'[13]Calculo del Exceso'!#REF!</definedName>
    <definedName name="Difference" localSheetId="30">'[13]Calculo del Exceso'!#REF!</definedName>
    <definedName name="Difference" localSheetId="31">'[13]Calculo del Exceso'!#REF!</definedName>
    <definedName name="Difference" localSheetId="32">'[13]Calculo del Exceso'!#REF!</definedName>
    <definedName name="Difference" localSheetId="24">'[13]Calculo del Exceso'!#REF!</definedName>
    <definedName name="Difference">'[13]Calculo del Exceso'!#REF!</definedName>
    <definedName name="dis" localSheetId="20">#REF!</definedName>
    <definedName name="dis" localSheetId="9">#REF!</definedName>
    <definedName name="dis" localSheetId="22">#REF!</definedName>
    <definedName name="dis" localSheetId="21">#REF!</definedName>
    <definedName name="dis" localSheetId="23">#REF!</definedName>
    <definedName name="dis" localSheetId="15">#REF!</definedName>
    <definedName name="dis" localSheetId="17">#REF!</definedName>
    <definedName name="dis" localSheetId="33">#REF!</definedName>
    <definedName name="dis" localSheetId="34">#REF!</definedName>
    <definedName name="dis" localSheetId="35">#REF!</definedName>
    <definedName name="dis" localSheetId="36">#REF!</definedName>
    <definedName name="dis" localSheetId="37">#REF!</definedName>
    <definedName name="dis" localSheetId="38">#REF!</definedName>
    <definedName name="dis" localSheetId="39">#REF!</definedName>
    <definedName name="dis" localSheetId="40">#REF!</definedName>
    <definedName name="dis" localSheetId="41">#REF!</definedName>
    <definedName name="dis" localSheetId="42">#REF!</definedName>
    <definedName name="dis" localSheetId="25">#REF!</definedName>
    <definedName name="dis" localSheetId="43">#REF!</definedName>
    <definedName name="dis" localSheetId="44">#REF!</definedName>
    <definedName name="dis" localSheetId="45">#REF!</definedName>
    <definedName name="dis" localSheetId="46">#REF!</definedName>
    <definedName name="dis" localSheetId="47">#REF!</definedName>
    <definedName name="dis" localSheetId="48">#REF!</definedName>
    <definedName name="dis" localSheetId="49">#REF!</definedName>
    <definedName name="dis" localSheetId="26">#REF!</definedName>
    <definedName name="dis" localSheetId="27">#REF!</definedName>
    <definedName name="dis" localSheetId="28">#REF!</definedName>
    <definedName name="dis" localSheetId="29">#REF!</definedName>
    <definedName name="dis" localSheetId="30">#REF!</definedName>
    <definedName name="dis" localSheetId="31">#REF!</definedName>
    <definedName name="dis" localSheetId="32">#REF!</definedName>
    <definedName name="dis" localSheetId="24">#REF!</definedName>
    <definedName name="dis">#REF!</definedName>
    <definedName name="Disaggregations">'[13]Calculo del Exceso'!$B$4</definedName>
    <definedName name="DISP_DEUD_PROD_FIN" localSheetId="20">#REF!</definedName>
    <definedName name="DISP_DEUD_PROD_FIN" localSheetId="9">#REF!</definedName>
    <definedName name="DISP_DEUD_PROD_FIN" localSheetId="22">#REF!</definedName>
    <definedName name="DISP_DEUD_PROD_FIN" localSheetId="21">#REF!</definedName>
    <definedName name="DISP_DEUD_PROD_FIN" localSheetId="23">#REF!</definedName>
    <definedName name="DISP_DEUD_PROD_FIN" localSheetId="17">#REF!</definedName>
    <definedName name="DISP_DEUD_PROD_FIN" localSheetId="33">#REF!</definedName>
    <definedName name="DISP_DEUD_PROD_FIN" localSheetId="34">#REF!</definedName>
    <definedName name="DISP_DEUD_PROD_FIN" localSheetId="35">#REF!</definedName>
    <definedName name="DISP_DEUD_PROD_FIN" localSheetId="36">#REF!</definedName>
    <definedName name="DISP_DEUD_PROD_FIN" localSheetId="37">#REF!</definedName>
    <definedName name="DISP_DEUD_PROD_FIN" localSheetId="38">#REF!</definedName>
    <definedName name="DISP_DEUD_PROD_FIN" localSheetId="39">#REF!</definedName>
    <definedName name="DISP_DEUD_PROD_FIN" localSheetId="40">#REF!</definedName>
    <definedName name="DISP_DEUD_PROD_FIN" localSheetId="41">#REF!</definedName>
    <definedName name="DISP_DEUD_PROD_FIN" localSheetId="42">#REF!</definedName>
    <definedName name="DISP_DEUD_PROD_FIN" localSheetId="25">#REF!</definedName>
    <definedName name="DISP_DEUD_PROD_FIN" localSheetId="43">#REF!</definedName>
    <definedName name="DISP_DEUD_PROD_FIN" localSheetId="44">#REF!</definedName>
    <definedName name="DISP_DEUD_PROD_FIN" localSheetId="45">#REF!</definedName>
    <definedName name="DISP_DEUD_PROD_FIN" localSheetId="46">#REF!</definedName>
    <definedName name="DISP_DEUD_PROD_FIN" localSheetId="47">#REF!</definedName>
    <definedName name="DISP_DEUD_PROD_FIN" localSheetId="48">#REF!</definedName>
    <definedName name="DISP_DEUD_PROD_FIN" localSheetId="49">#REF!</definedName>
    <definedName name="DISP_DEUD_PROD_FIN" localSheetId="26">#REF!</definedName>
    <definedName name="DISP_DEUD_PROD_FIN" localSheetId="27">#REF!</definedName>
    <definedName name="DISP_DEUD_PROD_FIN" localSheetId="28">#REF!</definedName>
    <definedName name="DISP_DEUD_PROD_FIN" localSheetId="29">#REF!</definedName>
    <definedName name="DISP_DEUD_PROD_FIN" localSheetId="30">#REF!</definedName>
    <definedName name="DISP_DEUD_PROD_FIN" localSheetId="31">#REF!</definedName>
    <definedName name="DISP_DEUD_PROD_FIN" localSheetId="32">#REF!</definedName>
    <definedName name="DISP_DEUD_PROD_FIN" localSheetId="24">#REF!</definedName>
    <definedName name="DISP_DEUD_PROD_FIN">#REF!</definedName>
    <definedName name="DISPONIBLE_1">'[16]Comparativo BG'!$F$6</definedName>
    <definedName name="DISPONIBLE_2">'[16]Comparativo BG'!$H$6</definedName>
    <definedName name="distribuidores" localSheetId="20">#REF!</definedName>
    <definedName name="distribuidores" localSheetId="9">#REF!</definedName>
    <definedName name="distribuidores" localSheetId="22">#REF!</definedName>
    <definedName name="distribuidores" localSheetId="21">#REF!</definedName>
    <definedName name="distribuidores" localSheetId="23">#REF!</definedName>
    <definedName name="distribuidores" localSheetId="17">#REF!</definedName>
    <definedName name="distribuidores" localSheetId="33">#REF!</definedName>
    <definedName name="distribuidores" localSheetId="34">#REF!</definedName>
    <definedName name="distribuidores" localSheetId="35">#REF!</definedName>
    <definedName name="distribuidores" localSheetId="36">#REF!</definedName>
    <definedName name="distribuidores" localSheetId="37">#REF!</definedName>
    <definedName name="distribuidores" localSheetId="38">#REF!</definedName>
    <definedName name="distribuidores" localSheetId="39">#REF!</definedName>
    <definedName name="distribuidores" localSheetId="40">#REF!</definedName>
    <definedName name="distribuidores" localSheetId="41">#REF!</definedName>
    <definedName name="distribuidores" localSheetId="42">#REF!</definedName>
    <definedName name="distribuidores" localSheetId="25">#REF!</definedName>
    <definedName name="distribuidores" localSheetId="43">#REF!</definedName>
    <definedName name="distribuidores" localSheetId="44">#REF!</definedName>
    <definedName name="distribuidores" localSheetId="45">#REF!</definedName>
    <definedName name="distribuidores" localSheetId="46">#REF!</definedName>
    <definedName name="distribuidores" localSheetId="47">#REF!</definedName>
    <definedName name="distribuidores" localSheetId="48">#REF!</definedName>
    <definedName name="distribuidores" localSheetId="49">#REF!</definedName>
    <definedName name="distribuidores" localSheetId="26">#REF!</definedName>
    <definedName name="distribuidores" localSheetId="27">#REF!</definedName>
    <definedName name="distribuidores" localSheetId="28">#REF!</definedName>
    <definedName name="distribuidores" localSheetId="29">#REF!</definedName>
    <definedName name="distribuidores" localSheetId="30">#REF!</definedName>
    <definedName name="distribuidores" localSheetId="31">#REF!</definedName>
    <definedName name="distribuidores" localSheetId="32">#REF!</definedName>
    <definedName name="distribuidores" localSheetId="24">#REF!</definedName>
    <definedName name="distribuidores">#REF!</definedName>
    <definedName name="Dollar_Threshold" localSheetId="20">#REF!</definedName>
    <definedName name="Dollar_Threshold" localSheetId="9">#REF!</definedName>
    <definedName name="Dollar_Threshold" localSheetId="22">#REF!</definedName>
    <definedName name="Dollar_Threshold" localSheetId="21">#REF!</definedName>
    <definedName name="Dollar_Threshold" localSheetId="23">#REF!</definedName>
    <definedName name="Dollar_Threshold" localSheetId="17">#REF!</definedName>
    <definedName name="Dollar_Threshold" localSheetId="33">#REF!</definedName>
    <definedName name="Dollar_Threshold" localSheetId="34">#REF!</definedName>
    <definedName name="Dollar_Threshold" localSheetId="35">#REF!</definedName>
    <definedName name="Dollar_Threshold" localSheetId="36">#REF!</definedName>
    <definedName name="Dollar_Threshold" localSheetId="37">#REF!</definedName>
    <definedName name="Dollar_Threshold" localSheetId="38">#REF!</definedName>
    <definedName name="Dollar_Threshold" localSheetId="39">#REF!</definedName>
    <definedName name="Dollar_Threshold" localSheetId="40">#REF!</definedName>
    <definedName name="Dollar_Threshold" localSheetId="41">#REF!</definedName>
    <definedName name="Dollar_Threshold" localSheetId="42">#REF!</definedName>
    <definedName name="Dollar_Threshold" localSheetId="25">#REF!</definedName>
    <definedName name="Dollar_Threshold" localSheetId="43">#REF!</definedName>
    <definedName name="Dollar_Threshold" localSheetId="44">#REF!</definedName>
    <definedName name="Dollar_Threshold" localSheetId="45">#REF!</definedName>
    <definedName name="Dollar_Threshold" localSheetId="46">#REF!</definedName>
    <definedName name="Dollar_Threshold" localSheetId="47">#REF!</definedName>
    <definedName name="Dollar_Threshold" localSheetId="48">#REF!</definedName>
    <definedName name="Dollar_Threshold" localSheetId="49">#REF!</definedName>
    <definedName name="Dollar_Threshold" localSheetId="26">#REF!</definedName>
    <definedName name="Dollar_Threshold" localSheetId="27">#REF!</definedName>
    <definedName name="Dollar_Threshold" localSheetId="28">#REF!</definedName>
    <definedName name="Dollar_Threshold" localSheetId="29">#REF!</definedName>
    <definedName name="Dollar_Threshold" localSheetId="30">#REF!</definedName>
    <definedName name="Dollar_Threshold" localSheetId="31">#REF!</definedName>
    <definedName name="Dollar_Threshold" localSheetId="32">#REF!</definedName>
    <definedName name="Dollar_Threshold" localSheetId="24">#REF!</definedName>
    <definedName name="Dollar_Threshold">#REF!</definedName>
    <definedName name="Dollars_Threshold" localSheetId="20">#REF!</definedName>
    <definedName name="Dollars_Threshold" localSheetId="9">#REF!</definedName>
    <definedName name="Dollars_Threshold" localSheetId="22">#REF!</definedName>
    <definedName name="Dollars_Threshold" localSheetId="21">#REF!</definedName>
    <definedName name="Dollars_Threshold" localSheetId="23">#REF!</definedName>
    <definedName name="Dollars_Threshold" localSheetId="17">#REF!</definedName>
    <definedName name="Dollars_Threshold" localSheetId="33">#REF!</definedName>
    <definedName name="Dollars_Threshold" localSheetId="34">#REF!</definedName>
    <definedName name="Dollars_Threshold" localSheetId="35">#REF!</definedName>
    <definedName name="Dollars_Threshold" localSheetId="36">#REF!</definedName>
    <definedName name="Dollars_Threshold" localSheetId="37">#REF!</definedName>
    <definedName name="Dollars_Threshold" localSheetId="38">#REF!</definedName>
    <definedName name="Dollars_Threshold" localSheetId="39">#REF!</definedName>
    <definedName name="Dollars_Threshold" localSheetId="40">#REF!</definedName>
    <definedName name="Dollars_Threshold" localSheetId="41">#REF!</definedName>
    <definedName name="Dollars_Threshold" localSheetId="42">#REF!</definedName>
    <definedName name="Dollars_Threshold" localSheetId="25">#REF!</definedName>
    <definedName name="Dollars_Threshold" localSheetId="43">#REF!</definedName>
    <definedName name="Dollars_Threshold" localSheetId="44">#REF!</definedName>
    <definedName name="Dollars_Threshold" localSheetId="45">#REF!</definedName>
    <definedName name="Dollars_Threshold" localSheetId="46">#REF!</definedName>
    <definedName name="Dollars_Threshold" localSheetId="47">#REF!</definedName>
    <definedName name="Dollars_Threshold" localSheetId="48">#REF!</definedName>
    <definedName name="Dollars_Threshold" localSheetId="49">#REF!</definedName>
    <definedName name="Dollars_Threshold" localSheetId="26">#REF!</definedName>
    <definedName name="Dollars_Threshold" localSheetId="27">#REF!</definedName>
    <definedName name="Dollars_Threshold" localSheetId="28">#REF!</definedName>
    <definedName name="Dollars_Threshold" localSheetId="29">#REF!</definedName>
    <definedName name="Dollars_Threshold" localSheetId="30">#REF!</definedName>
    <definedName name="Dollars_Threshold" localSheetId="31">#REF!</definedName>
    <definedName name="Dollars_Threshold" localSheetId="32">#REF!</definedName>
    <definedName name="Dollars_Threshold" localSheetId="24">#REF!</definedName>
    <definedName name="Dollars_Threshold">#REF!</definedName>
    <definedName name="e.e" localSheetId="15">#REF!</definedName>
    <definedName name="e.e">#REF!</definedName>
    <definedName name="efecto_neto_prev_1">'[16]Comparativo ER'!$F$66</definedName>
    <definedName name="efecto_neto_prev_2">'[16]Comparativo ER'!$H$66</definedName>
    <definedName name="Effective_Tax_Rate" localSheetId="20">#REF!</definedName>
    <definedName name="Effective_Tax_Rate" localSheetId="9">#REF!</definedName>
    <definedName name="Effective_Tax_Rate" localSheetId="22">#REF!</definedName>
    <definedName name="Effective_Tax_Rate" localSheetId="21">#REF!</definedName>
    <definedName name="Effective_Tax_Rate" localSheetId="23">#REF!</definedName>
    <definedName name="Effective_Tax_Rate" localSheetId="17">#REF!</definedName>
    <definedName name="Effective_Tax_Rate" localSheetId="33">#REF!</definedName>
    <definedName name="Effective_Tax_Rate" localSheetId="34">#REF!</definedName>
    <definedName name="Effective_Tax_Rate" localSheetId="35">#REF!</definedName>
    <definedName name="Effective_Tax_Rate" localSheetId="36">#REF!</definedName>
    <definedName name="Effective_Tax_Rate" localSheetId="37">#REF!</definedName>
    <definedName name="Effective_Tax_Rate" localSheetId="38">#REF!</definedName>
    <definedName name="Effective_Tax_Rate" localSheetId="39">#REF!</definedName>
    <definedName name="Effective_Tax_Rate" localSheetId="40">#REF!</definedName>
    <definedName name="Effective_Tax_Rate" localSheetId="41">#REF!</definedName>
    <definedName name="Effective_Tax_Rate" localSheetId="42">#REF!</definedName>
    <definedName name="Effective_Tax_Rate" localSheetId="25">#REF!</definedName>
    <definedName name="Effective_Tax_Rate" localSheetId="43">#REF!</definedName>
    <definedName name="Effective_Tax_Rate" localSheetId="44">#REF!</definedName>
    <definedName name="Effective_Tax_Rate" localSheetId="45">#REF!</definedName>
    <definedName name="Effective_Tax_Rate" localSheetId="46">#REF!</definedName>
    <definedName name="Effective_Tax_Rate" localSheetId="47">#REF!</definedName>
    <definedName name="Effective_Tax_Rate" localSheetId="48">#REF!</definedName>
    <definedName name="Effective_Tax_Rate" localSheetId="49">#REF!</definedName>
    <definedName name="Effective_Tax_Rate" localSheetId="26">#REF!</definedName>
    <definedName name="Effective_Tax_Rate" localSheetId="27">#REF!</definedName>
    <definedName name="Effective_Tax_Rate" localSheetId="28">#REF!</definedName>
    <definedName name="Effective_Tax_Rate" localSheetId="29">#REF!</definedName>
    <definedName name="Effective_Tax_Rate" localSheetId="30">#REF!</definedName>
    <definedName name="Effective_Tax_Rate" localSheetId="31">#REF!</definedName>
    <definedName name="Effective_Tax_Rate" localSheetId="32">#REF!</definedName>
    <definedName name="Effective_Tax_Rate" localSheetId="24">#REF!</definedName>
    <definedName name="Effective_Tax_Rate">#REF!</definedName>
    <definedName name="EfTrim" localSheetId="22">#REF!</definedName>
    <definedName name="EfTrim" localSheetId="16">#REF!</definedName>
    <definedName name="EfTrim" localSheetId="15">#REF!</definedName>
    <definedName name="EfTrim" localSheetId="49">#REF!</definedName>
    <definedName name="EfTrim" localSheetId="30">#REF!</definedName>
    <definedName name="EfTrim" localSheetId="2">#REF!</definedName>
    <definedName name="EfTrim" localSheetId="6">#REF!</definedName>
    <definedName name="EfTrim">#REF!</definedName>
    <definedName name="EFTRIM698" localSheetId="22">#REF!</definedName>
    <definedName name="EFTRIM698" localSheetId="16">#REF!</definedName>
    <definedName name="EFTRIM698" localSheetId="15">#REF!</definedName>
    <definedName name="EFTRIM698" localSheetId="49">#REF!</definedName>
    <definedName name="EFTRIM698" localSheetId="2">#REF!</definedName>
    <definedName name="EFTRIM698" localSheetId="6">#REF!</definedName>
    <definedName name="EFTRIM698">#REF!</definedName>
    <definedName name="ENE" localSheetId="15">#REF!</definedName>
    <definedName name="ENE">#REF!</definedName>
    <definedName name="Enriputo">#REF!</definedName>
    <definedName name="EOyAF" localSheetId="22">#REF!</definedName>
    <definedName name="EOyAF" localSheetId="16">#REF!</definedName>
    <definedName name="EOyAF" localSheetId="15">#REF!</definedName>
    <definedName name="EOyAF" localSheetId="2">#REF!</definedName>
    <definedName name="EOyAF" localSheetId="6">#REF!</definedName>
    <definedName name="EOyAF">#REF!</definedName>
    <definedName name="EresIndir" localSheetId="22">#REF!</definedName>
    <definedName name="EresIndir" localSheetId="16">#REF!</definedName>
    <definedName name="EresIndir" localSheetId="15">#REF!</definedName>
    <definedName name="EresIndir" localSheetId="2">#REF!</definedName>
    <definedName name="EresIndir" localSheetId="6">#REF!</definedName>
    <definedName name="EresIndir">#REF!</definedName>
    <definedName name="EresRefi" localSheetId="22">#REF!</definedName>
    <definedName name="EresRefi" localSheetId="16">#REF!</definedName>
    <definedName name="EresRefi" localSheetId="15">#REF!</definedName>
    <definedName name="EresRefi" localSheetId="2">#REF!</definedName>
    <definedName name="EresRefi" localSheetId="6">#REF!</definedName>
    <definedName name="EresRefi">#REF!</definedName>
    <definedName name="EresTopp" localSheetId="22">#REF!</definedName>
    <definedName name="EresTopp" localSheetId="16">#REF!</definedName>
    <definedName name="EresTopp" localSheetId="15">#REF!</definedName>
    <definedName name="EresTopp" localSheetId="2">#REF!</definedName>
    <definedName name="EresTopp" localSheetId="6">#REF!</definedName>
    <definedName name="EresTopp">#REF!</definedName>
    <definedName name="EresTurb" localSheetId="22">#REF!</definedName>
    <definedName name="EresTurb" localSheetId="16">#REF!</definedName>
    <definedName name="EresTurb" localSheetId="15">#REF!</definedName>
    <definedName name="EresTurb" localSheetId="2">#REF!</definedName>
    <definedName name="EresTurb" localSheetId="6">#REF!</definedName>
    <definedName name="EresTurb">#REF!</definedName>
    <definedName name="est">#REF!</definedName>
    <definedName name="EST00">'[51]EST 00'!$A$3:$R$211</definedName>
    <definedName name="ESTBF" localSheetId="20">#REF!</definedName>
    <definedName name="ESTBF" localSheetId="9">#REF!</definedName>
    <definedName name="ESTBF" localSheetId="22">#REF!</definedName>
    <definedName name="ESTBF" localSheetId="21">#REF!</definedName>
    <definedName name="ESTBF" localSheetId="23">#REF!</definedName>
    <definedName name="ESTBF" localSheetId="17">#REF!</definedName>
    <definedName name="ESTBF" localSheetId="33">#REF!</definedName>
    <definedName name="ESTBF" localSheetId="34">#REF!</definedName>
    <definedName name="ESTBF" localSheetId="35">#REF!</definedName>
    <definedName name="ESTBF" localSheetId="36">#REF!</definedName>
    <definedName name="ESTBF" localSheetId="37">#REF!</definedName>
    <definedName name="ESTBF" localSheetId="38">#REF!</definedName>
    <definedName name="ESTBF" localSheetId="39">#REF!</definedName>
    <definedName name="ESTBF" localSheetId="40">#REF!</definedName>
    <definedName name="ESTBF" localSheetId="41">#REF!</definedName>
    <definedName name="ESTBF" localSheetId="42">#REF!</definedName>
    <definedName name="ESTBF" localSheetId="25">#REF!</definedName>
    <definedName name="ESTBF" localSheetId="43">#REF!</definedName>
    <definedName name="ESTBF" localSheetId="44">#REF!</definedName>
    <definedName name="ESTBF" localSheetId="45">#REF!</definedName>
    <definedName name="ESTBF" localSheetId="46">#REF!</definedName>
    <definedName name="ESTBF" localSheetId="47">#REF!</definedName>
    <definedName name="ESTBF" localSheetId="48">#REF!</definedName>
    <definedName name="ESTBF" localSheetId="49">#REF!</definedName>
    <definedName name="ESTBF" localSheetId="26">#REF!</definedName>
    <definedName name="ESTBF" localSheetId="27">#REF!</definedName>
    <definedName name="ESTBF" localSheetId="28">#REF!</definedName>
    <definedName name="ESTBF" localSheetId="29">#REF!</definedName>
    <definedName name="ESTBF" localSheetId="30">#REF!</definedName>
    <definedName name="ESTBF" localSheetId="31">#REF!</definedName>
    <definedName name="ESTBF" localSheetId="32">#REF!</definedName>
    <definedName name="ESTBF" localSheetId="24">#REF!</definedName>
    <definedName name="ESTBF">#REF!</definedName>
    <definedName name="ESTIMADO" localSheetId="20">#REF!</definedName>
    <definedName name="ESTIMADO" localSheetId="9">#REF!</definedName>
    <definedName name="ESTIMADO" localSheetId="22">#REF!</definedName>
    <definedName name="ESTIMADO" localSheetId="21">#REF!</definedName>
    <definedName name="ESTIMADO" localSheetId="23">#REF!</definedName>
    <definedName name="ESTIMADO" localSheetId="17">#REF!</definedName>
    <definedName name="ESTIMADO" localSheetId="33">#REF!</definedName>
    <definedName name="ESTIMADO" localSheetId="34">#REF!</definedName>
    <definedName name="ESTIMADO" localSheetId="35">#REF!</definedName>
    <definedName name="ESTIMADO" localSheetId="36">#REF!</definedName>
    <definedName name="ESTIMADO" localSheetId="37">#REF!</definedName>
    <definedName name="ESTIMADO" localSheetId="38">#REF!</definedName>
    <definedName name="ESTIMADO" localSheetId="39">#REF!</definedName>
    <definedName name="ESTIMADO" localSheetId="40">#REF!</definedName>
    <definedName name="ESTIMADO" localSheetId="41">#REF!</definedName>
    <definedName name="ESTIMADO" localSheetId="42">#REF!</definedName>
    <definedName name="ESTIMADO" localSheetId="25">#REF!</definedName>
    <definedName name="ESTIMADO" localSheetId="43">#REF!</definedName>
    <definedName name="ESTIMADO" localSheetId="44">#REF!</definedName>
    <definedName name="ESTIMADO" localSheetId="45">#REF!</definedName>
    <definedName name="ESTIMADO" localSheetId="46">#REF!</definedName>
    <definedName name="ESTIMADO" localSheetId="47">#REF!</definedName>
    <definedName name="ESTIMADO" localSheetId="48">#REF!</definedName>
    <definedName name="ESTIMADO" localSheetId="49">#REF!</definedName>
    <definedName name="ESTIMADO" localSheetId="26">#REF!</definedName>
    <definedName name="ESTIMADO" localSheetId="27">#REF!</definedName>
    <definedName name="ESTIMADO" localSheetId="28">#REF!</definedName>
    <definedName name="ESTIMADO" localSheetId="29">#REF!</definedName>
    <definedName name="ESTIMADO" localSheetId="30">#REF!</definedName>
    <definedName name="ESTIMADO" localSheetId="31">#REF!</definedName>
    <definedName name="ESTIMADO" localSheetId="32">#REF!</definedName>
    <definedName name="ESTIMADO" localSheetId="24">#REF!</definedName>
    <definedName name="ESTIMADO">#REF!</definedName>
    <definedName name="ESTIMADOSCONTI">[52]ESTIMADOS!$A$4:$BI$32</definedName>
    <definedName name="EstPat" localSheetId="22">#REF!</definedName>
    <definedName name="EstPat" localSheetId="16">#REF!</definedName>
    <definedName name="EstPat" localSheetId="15">#REF!</definedName>
    <definedName name="EstPat" localSheetId="49">#REF!</definedName>
    <definedName name="EstPat" localSheetId="30">#REF!</definedName>
    <definedName name="EstPat" localSheetId="2">#REF!</definedName>
    <definedName name="EstPat" localSheetId="6">#REF!</definedName>
    <definedName name="EstPat">#REF!</definedName>
    <definedName name="EstPatRes" localSheetId="22">#REF!</definedName>
    <definedName name="EstPatRes" localSheetId="16">#REF!</definedName>
    <definedName name="EstPatRes" localSheetId="15">#REF!</definedName>
    <definedName name="EstPatRes" localSheetId="49">#REF!</definedName>
    <definedName name="EstPatRes" localSheetId="30">#REF!</definedName>
    <definedName name="EstPatRes" localSheetId="2">#REF!</definedName>
    <definedName name="EstPatRes" localSheetId="6">#REF!</definedName>
    <definedName name="EstPatRes">#REF!</definedName>
    <definedName name="Evolución_Patrimonial_de_Rubros_Financieros" localSheetId="20">[53]EERR!#REF!</definedName>
    <definedName name="Evolución_Patrimonial_de_Rubros_Financieros" localSheetId="9">[53]EERR!#REF!</definedName>
    <definedName name="Evolución_Patrimonial_de_Rubros_Financieros" localSheetId="22">[54]EERR!#REF!</definedName>
    <definedName name="Evolución_Patrimonial_de_Rubros_Financieros" localSheetId="16">[54]EERR!#REF!</definedName>
    <definedName name="Evolución_Patrimonial_de_Rubros_Financieros" localSheetId="21">[53]EERR!#REF!</definedName>
    <definedName name="Evolución_Patrimonial_de_Rubros_Financieros" localSheetId="23">[53]EERR!#REF!</definedName>
    <definedName name="Evolución_Patrimonial_de_Rubros_Financieros" localSheetId="15">[54]EERR!#REF!</definedName>
    <definedName name="Evolución_Patrimonial_de_Rubros_Financieros" localSheetId="17">[53]EERR!#REF!</definedName>
    <definedName name="Evolución_Patrimonial_de_Rubros_Financieros" localSheetId="33">[53]EERR!#REF!</definedName>
    <definedName name="Evolución_Patrimonial_de_Rubros_Financieros" localSheetId="34">[53]EERR!#REF!</definedName>
    <definedName name="Evolución_Patrimonial_de_Rubros_Financieros" localSheetId="35">[53]EERR!#REF!</definedName>
    <definedName name="Evolución_Patrimonial_de_Rubros_Financieros" localSheetId="36">[53]EERR!#REF!</definedName>
    <definedName name="Evolución_Patrimonial_de_Rubros_Financieros" localSheetId="37">[53]EERR!#REF!</definedName>
    <definedName name="Evolución_Patrimonial_de_Rubros_Financieros" localSheetId="38">[53]EERR!#REF!</definedName>
    <definedName name="Evolución_Patrimonial_de_Rubros_Financieros" localSheetId="39">[53]EERR!#REF!</definedName>
    <definedName name="Evolución_Patrimonial_de_Rubros_Financieros" localSheetId="40">[53]EERR!#REF!</definedName>
    <definedName name="Evolución_Patrimonial_de_Rubros_Financieros" localSheetId="41">[53]EERR!#REF!</definedName>
    <definedName name="Evolución_Patrimonial_de_Rubros_Financieros" localSheetId="42">[53]EERR!#REF!</definedName>
    <definedName name="Evolución_Patrimonial_de_Rubros_Financieros" localSheetId="25">[53]EERR!#REF!</definedName>
    <definedName name="Evolución_Patrimonial_de_Rubros_Financieros" localSheetId="43">[53]EERR!#REF!</definedName>
    <definedName name="Evolución_Patrimonial_de_Rubros_Financieros" localSheetId="44">[53]EERR!#REF!</definedName>
    <definedName name="Evolución_Patrimonial_de_Rubros_Financieros" localSheetId="45">[53]EERR!#REF!</definedName>
    <definedName name="Evolución_Patrimonial_de_Rubros_Financieros" localSheetId="46">[53]EERR!#REF!</definedName>
    <definedName name="Evolución_Patrimonial_de_Rubros_Financieros" localSheetId="47">[53]EERR!#REF!</definedName>
    <definedName name="Evolución_Patrimonial_de_Rubros_Financieros" localSheetId="48">[53]EERR!#REF!</definedName>
    <definedName name="Evolución_Patrimonial_de_Rubros_Financieros" localSheetId="49">[53]EERR!#REF!</definedName>
    <definedName name="Evolución_Patrimonial_de_Rubros_Financieros" localSheetId="26">[53]EERR!#REF!</definedName>
    <definedName name="Evolución_Patrimonial_de_Rubros_Financieros" localSheetId="27">[53]EERR!#REF!</definedName>
    <definedName name="Evolución_Patrimonial_de_Rubros_Financieros" localSheetId="28">[53]EERR!#REF!</definedName>
    <definedName name="Evolución_Patrimonial_de_Rubros_Financieros" localSheetId="29">[53]EERR!#REF!</definedName>
    <definedName name="Evolución_Patrimonial_de_Rubros_Financieros" localSheetId="30">[53]EERR!#REF!</definedName>
    <definedName name="Evolución_Patrimonial_de_Rubros_Financieros" localSheetId="31">[53]EERR!#REF!</definedName>
    <definedName name="Evolución_Patrimonial_de_Rubros_Financieros" localSheetId="32">[53]EERR!#REF!</definedName>
    <definedName name="Evolución_Patrimonial_de_Rubros_Financieros" localSheetId="24">[53]EERR!#REF!</definedName>
    <definedName name="Evolución_Patrimonial_de_Rubros_Financieros" localSheetId="2">[54]EERR!#REF!</definedName>
    <definedName name="Evolución_Patrimonial_de_Rubros_Financieros" localSheetId="6">[54]EERR!#REF!</definedName>
    <definedName name="Evolución_Patrimonial_de_Rubros_Financieros">[54]EERR!#REF!</definedName>
    <definedName name="Excel_BuiltIn_Database" localSheetId="22">#REF!</definedName>
    <definedName name="Excel_BuiltIn_Database" localSheetId="16">#REF!</definedName>
    <definedName name="Excel_BuiltIn_Database" localSheetId="15">#REF!</definedName>
    <definedName name="Excel_BuiltIn_Database" localSheetId="49">#REF!</definedName>
    <definedName name="Excel_BuiltIn_Database" localSheetId="30">#REF!</definedName>
    <definedName name="Excel_BuiltIn_Database" localSheetId="2">#REF!</definedName>
    <definedName name="Excel_BuiltIn_Database" localSheetId="6">#REF!</definedName>
    <definedName name="Excel_BuiltIn_Database">#REF!</definedName>
    <definedName name="Excel_BuiltIn_Print_Area_2" localSheetId="49">#REF!</definedName>
    <definedName name="Excel_BuiltIn_Print_Area_2" localSheetId="30">#REF!</definedName>
    <definedName name="Excel_BuiltIn_Print_Area_2">#REF!</definedName>
    <definedName name="Excel_BuiltIn_Print_Area_3" localSheetId="49">#REF!</definedName>
    <definedName name="Excel_BuiltIn_Print_Area_3" localSheetId="30">#REF!</definedName>
    <definedName name="Excel_BuiltIn_Print_Area_3">#REF!</definedName>
    <definedName name="Excel_BuiltIn_Print_Area_4">#REF!</definedName>
    <definedName name="Expected_balance" localSheetId="20">'[13]Calculo del Exceso'!#REF!</definedName>
    <definedName name="Expected_balance" localSheetId="9">'[13]Calculo del Exceso'!#REF!</definedName>
    <definedName name="Expected_balance" localSheetId="22">'[13]Calculo del Exceso'!#REF!</definedName>
    <definedName name="Expected_balance" localSheetId="21">'[13]Calculo del Exceso'!#REF!</definedName>
    <definedName name="Expected_balance" localSheetId="23">'[13]Calculo del Exceso'!#REF!</definedName>
    <definedName name="Expected_balance" localSheetId="15">'[13]Calculo del Exceso'!#REF!</definedName>
    <definedName name="Expected_balance" localSheetId="17">'[13]Calculo del Exceso'!#REF!</definedName>
    <definedName name="Expected_balance" localSheetId="33">'[13]Calculo del Exceso'!#REF!</definedName>
    <definedName name="Expected_balance" localSheetId="34">'[13]Calculo del Exceso'!#REF!</definedName>
    <definedName name="Expected_balance" localSheetId="35">'[13]Calculo del Exceso'!#REF!</definedName>
    <definedName name="Expected_balance" localSheetId="36">'[13]Calculo del Exceso'!#REF!</definedName>
    <definedName name="Expected_balance" localSheetId="37">'[13]Calculo del Exceso'!#REF!</definedName>
    <definedName name="Expected_balance" localSheetId="38">'[13]Calculo del Exceso'!#REF!</definedName>
    <definedName name="Expected_balance" localSheetId="39">'[13]Calculo del Exceso'!#REF!</definedName>
    <definedName name="Expected_balance" localSheetId="40">'[13]Calculo del Exceso'!#REF!</definedName>
    <definedName name="Expected_balance" localSheetId="41">'[13]Calculo del Exceso'!#REF!</definedName>
    <definedName name="Expected_balance" localSheetId="42">'[13]Calculo del Exceso'!#REF!</definedName>
    <definedName name="Expected_balance" localSheetId="25">'[13]Calculo del Exceso'!#REF!</definedName>
    <definedName name="Expected_balance" localSheetId="43">'[13]Calculo del Exceso'!#REF!</definedName>
    <definedName name="Expected_balance" localSheetId="44">'[13]Calculo del Exceso'!#REF!</definedName>
    <definedName name="Expected_balance" localSheetId="45">'[13]Calculo del Exceso'!#REF!</definedName>
    <definedName name="Expected_balance" localSheetId="46">'[13]Calculo del Exceso'!#REF!</definedName>
    <definedName name="Expected_balance" localSheetId="47">'[13]Calculo del Exceso'!#REF!</definedName>
    <definedName name="Expected_balance" localSheetId="48">'[13]Calculo del Exceso'!#REF!</definedName>
    <definedName name="Expected_balance" localSheetId="49">'[13]Calculo del Exceso'!#REF!</definedName>
    <definedName name="Expected_balance" localSheetId="26">'[13]Calculo del Exceso'!#REF!</definedName>
    <definedName name="Expected_balance" localSheetId="27">'[13]Calculo del Exceso'!#REF!</definedName>
    <definedName name="Expected_balance" localSheetId="28">'[13]Calculo del Exceso'!#REF!</definedName>
    <definedName name="Expected_balance" localSheetId="29">'[13]Calculo del Exceso'!#REF!</definedName>
    <definedName name="Expected_balance" localSheetId="30">'[13]Calculo del Exceso'!#REF!</definedName>
    <definedName name="Expected_balance" localSheetId="31">'[13]Calculo del Exceso'!#REF!</definedName>
    <definedName name="Expected_balance" localSheetId="32">'[13]Calculo del Exceso'!#REF!</definedName>
    <definedName name="Expected_balance" localSheetId="24">'[13]Calculo del Exceso'!#REF!</definedName>
    <definedName name="Expected_balance">'[13]Calculo del Exceso'!#REF!</definedName>
    <definedName name="Expected_Error_Rate" localSheetId="20">#REF!</definedName>
    <definedName name="Expected_Error_Rate" localSheetId="9">#REF!</definedName>
    <definedName name="Expected_Error_Rate" localSheetId="22">#REF!</definedName>
    <definedName name="Expected_Error_Rate" localSheetId="21">#REF!</definedName>
    <definedName name="Expected_Error_Rate" localSheetId="23">#REF!</definedName>
    <definedName name="Expected_Error_Rate" localSheetId="17">#REF!</definedName>
    <definedName name="Expected_Error_Rate" localSheetId="33">#REF!</definedName>
    <definedName name="Expected_Error_Rate" localSheetId="34">#REF!</definedName>
    <definedName name="Expected_Error_Rate" localSheetId="35">#REF!</definedName>
    <definedName name="Expected_Error_Rate" localSheetId="36">#REF!</definedName>
    <definedName name="Expected_Error_Rate" localSheetId="37">#REF!</definedName>
    <definedName name="Expected_Error_Rate" localSheetId="38">#REF!</definedName>
    <definedName name="Expected_Error_Rate" localSheetId="39">#REF!</definedName>
    <definedName name="Expected_Error_Rate" localSheetId="40">#REF!</definedName>
    <definedName name="Expected_Error_Rate" localSheetId="41">#REF!</definedName>
    <definedName name="Expected_Error_Rate" localSheetId="42">#REF!</definedName>
    <definedName name="Expected_Error_Rate" localSheetId="25">#REF!</definedName>
    <definedName name="Expected_Error_Rate" localSheetId="43">#REF!</definedName>
    <definedName name="Expected_Error_Rate" localSheetId="44">#REF!</definedName>
    <definedName name="Expected_Error_Rate" localSheetId="45">#REF!</definedName>
    <definedName name="Expected_Error_Rate" localSheetId="46">#REF!</definedName>
    <definedName name="Expected_Error_Rate" localSheetId="47">#REF!</definedName>
    <definedName name="Expected_Error_Rate" localSheetId="48">#REF!</definedName>
    <definedName name="Expected_Error_Rate" localSheetId="49">#REF!</definedName>
    <definedName name="Expected_Error_Rate" localSheetId="26">#REF!</definedName>
    <definedName name="Expected_Error_Rate" localSheetId="27">#REF!</definedName>
    <definedName name="Expected_Error_Rate" localSheetId="28">#REF!</definedName>
    <definedName name="Expected_Error_Rate" localSheetId="29">#REF!</definedName>
    <definedName name="Expected_Error_Rate" localSheetId="30">#REF!</definedName>
    <definedName name="Expected_Error_Rate" localSheetId="31">#REF!</definedName>
    <definedName name="Expected_Error_Rate" localSheetId="32">#REF!</definedName>
    <definedName name="Expected_Error_Rate" localSheetId="24">#REF!</definedName>
    <definedName name="Expected_Error_Rate">#REF!</definedName>
    <definedName name="FAB" localSheetId="20">#REF!</definedName>
    <definedName name="FAB" localSheetId="9">#REF!</definedName>
    <definedName name="FAB" localSheetId="22">#REF!</definedName>
    <definedName name="FAB" localSheetId="21">#REF!</definedName>
    <definedName name="FAB" localSheetId="23">#REF!</definedName>
    <definedName name="FAB" localSheetId="15">#REF!</definedName>
    <definedName name="FAB" localSheetId="17">#REF!</definedName>
    <definedName name="FAB" localSheetId="33">#REF!</definedName>
    <definedName name="FAB" localSheetId="34">#REF!</definedName>
    <definedName name="FAB" localSheetId="35">#REF!</definedName>
    <definedName name="FAB" localSheetId="36">#REF!</definedName>
    <definedName name="FAB" localSheetId="37">#REF!</definedName>
    <definedName name="FAB" localSheetId="38">#REF!</definedName>
    <definedName name="FAB" localSheetId="39">#REF!</definedName>
    <definedName name="FAB" localSheetId="40">#REF!</definedName>
    <definedName name="FAB" localSheetId="41">#REF!</definedName>
    <definedName name="FAB" localSheetId="42">#REF!</definedName>
    <definedName name="FAB" localSheetId="25">#REF!</definedName>
    <definedName name="FAB" localSheetId="43">#REF!</definedName>
    <definedName name="FAB" localSheetId="44">#REF!</definedName>
    <definedName name="FAB" localSheetId="45">#REF!</definedName>
    <definedName name="FAB" localSheetId="46">#REF!</definedName>
    <definedName name="FAB" localSheetId="47">#REF!</definedName>
    <definedName name="FAB" localSheetId="48">#REF!</definedName>
    <definedName name="FAB" localSheetId="49">#REF!</definedName>
    <definedName name="FAB" localSheetId="26">#REF!</definedName>
    <definedName name="FAB" localSheetId="27">#REF!</definedName>
    <definedName name="FAB" localSheetId="28">#REF!</definedName>
    <definedName name="FAB" localSheetId="29">#REF!</definedName>
    <definedName name="FAB" localSheetId="30">#REF!</definedName>
    <definedName name="FAB" localSheetId="31">#REF!</definedName>
    <definedName name="FAB" localSheetId="32">#REF!</definedName>
    <definedName name="FAB" localSheetId="24">#REF!</definedName>
    <definedName name="FAB">#REF!</definedName>
    <definedName name="Factor" localSheetId="49">#REF!</definedName>
    <definedName name="Factor">#REF!</definedName>
    <definedName name="FactorA" localSheetId="20">'[15]Input &amp; Summary'!#REF!</definedName>
    <definedName name="FactorA" localSheetId="9">'[15]Input &amp; Summary'!#REF!</definedName>
    <definedName name="FactorA" localSheetId="22">'[15]Input &amp; Summary'!#REF!</definedName>
    <definedName name="FactorA" localSheetId="21">'[15]Input &amp; Summary'!#REF!</definedName>
    <definedName name="FactorA" localSheetId="23">'[15]Input &amp; Summary'!#REF!</definedName>
    <definedName name="FactorA" localSheetId="15">'[15]Input &amp; Summary'!#REF!</definedName>
    <definedName name="FactorA" localSheetId="17">'[15]Input &amp; Summary'!#REF!</definedName>
    <definedName name="FactorA" localSheetId="33">'[15]Input &amp; Summary'!#REF!</definedName>
    <definedName name="FactorA" localSheetId="34">'[15]Input &amp; Summary'!#REF!</definedName>
    <definedName name="FactorA" localSheetId="35">'[15]Input &amp; Summary'!#REF!</definedName>
    <definedName name="FactorA" localSheetId="36">'[15]Input &amp; Summary'!#REF!</definedName>
    <definedName name="FactorA" localSheetId="37">'[15]Input &amp; Summary'!#REF!</definedName>
    <definedName name="FactorA" localSheetId="38">'[15]Input &amp; Summary'!#REF!</definedName>
    <definedName name="FactorA" localSheetId="39">'[15]Input &amp; Summary'!#REF!</definedName>
    <definedName name="FactorA" localSheetId="40">'[15]Input &amp; Summary'!#REF!</definedName>
    <definedName name="FactorA" localSheetId="41">'[15]Input &amp; Summary'!#REF!</definedName>
    <definedName name="FactorA" localSheetId="42">'[15]Input &amp; Summary'!#REF!</definedName>
    <definedName name="FactorA" localSheetId="25">'[15]Input &amp; Summary'!#REF!</definedName>
    <definedName name="FactorA" localSheetId="43">'[15]Input &amp; Summary'!#REF!</definedName>
    <definedName name="FactorA" localSheetId="44">'[15]Input &amp; Summary'!#REF!</definedName>
    <definedName name="FactorA" localSheetId="45">'[15]Input &amp; Summary'!#REF!</definedName>
    <definedName name="FactorA" localSheetId="46">'[15]Input &amp; Summary'!#REF!</definedName>
    <definedName name="FactorA" localSheetId="47">'[15]Input &amp; Summary'!#REF!</definedName>
    <definedName name="FactorA" localSheetId="48">'[15]Input &amp; Summary'!#REF!</definedName>
    <definedName name="FactorA" localSheetId="49">'[15]Input &amp; Summary'!#REF!</definedName>
    <definedName name="FactorA" localSheetId="26">'[15]Input &amp; Summary'!#REF!</definedName>
    <definedName name="FactorA" localSheetId="27">'[15]Input &amp; Summary'!#REF!</definedName>
    <definedName name="FactorA" localSheetId="28">'[15]Input &amp; Summary'!#REF!</definedName>
    <definedName name="FactorA" localSheetId="29">'[15]Input &amp; Summary'!#REF!</definedName>
    <definedName name="FactorA" localSheetId="30">'[15]Input &amp; Summary'!#REF!</definedName>
    <definedName name="FactorA" localSheetId="31">'[15]Input &amp; Summary'!#REF!</definedName>
    <definedName name="FactorA" localSheetId="32">'[15]Input &amp; Summary'!#REF!</definedName>
    <definedName name="FactorA" localSheetId="24">'[15]Input &amp; Summary'!#REF!</definedName>
    <definedName name="FactorA">'[15]Input &amp; Summary'!#REF!</definedName>
    <definedName name="FactorF" localSheetId="20">'[15]Input &amp; Summary'!#REF!</definedName>
    <definedName name="FactorF" localSheetId="9">'[15]Input &amp; Summary'!#REF!</definedName>
    <definedName name="FactorF" localSheetId="22">'[15]Input &amp; Summary'!#REF!</definedName>
    <definedName name="FactorF" localSheetId="21">'[15]Input &amp; Summary'!#REF!</definedName>
    <definedName name="FactorF" localSheetId="23">'[15]Input &amp; Summary'!#REF!</definedName>
    <definedName name="FactorF" localSheetId="15">'[15]Input &amp; Summary'!#REF!</definedName>
    <definedName name="FactorF" localSheetId="17">'[15]Input &amp; Summary'!#REF!</definedName>
    <definedName name="FactorF" localSheetId="33">'[15]Input &amp; Summary'!#REF!</definedName>
    <definedName name="FactorF" localSheetId="34">'[15]Input &amp; Summary'!#REF!</definedName>
    <definedName name="FactorF" localSheetId="35">'[15]Input &amp; Summary'!#REF!</definedName>
    <definedName name="FactorF" localSheetId="36">'[15]Input &amp; Summary'!#REF!</definedName>
    <definedName name="FactorF" localSheetId="37">'[15]Input &amp; Summary'!#REF!</definedName>
    <definedName name="FactorF" localSheetId="38">'[15]Input &amp; Summary'!#REF!</definedName>
    <definedName name="FactorF" localSheetId="39">'[15]Input &amp; Summary'!#REF!</definedName>
    <definedName name="FactorF" localSheetId="40">'[15]Input &amp; Summary'!#REF!</definedName>
    <definedName name="FactorF" localSheetId="41">'[15]Input &amp; Summary'!#REF!</definedName>
    <definedName name="FactorF" localSheetId="42">'[15]Input &amp; Summary'!#REF!</definedName>
    <definedName name="FactorF" localSheetId="25">'[15]Input &amp; Summary'!#REF!</definedName>
    <definedName name="FactorF" localSheetId="43">'[15]Input &amp; Summary'!#REF!</definedName>
    <definedName name="FactorF" localSheetId="44">'[15]Input &amp; Summary'!#REF!</definedName>
    <definedName name="FactorF" localSheetId="45">'[15]Input &amp; Summary'!#REF!</definedName>
    <definedName name="FactorF" localSheetId="46">'[15]Input &amp; Summary'!#REF!</definedName>
    <definedName name="FactorF" localSheetId="47">'[15]Input &amp; Summary'!#REF!</definedName>
    <definedName name="FactorF" localSheetId="48">'[15]Input &amp; Summary'!#REF!</definedName>
    <definedName name="FactorF" localSheetId="49">'[15]Input &amp; Summary'!#REF!</definedName>
    <definedName name="FactorF" localSheetId="26">'[15]Input &amp; Summary'!#REF!</definedName>
    <definedName name="FactorF" localSheetId="27">'[15]Input &amp; Summary'!#REF!</definedName>
    <definedName name="FactorF" localSheetId="28">'[15]Input &amp; Summary'!#REF!</definedName>
    <definedName name="FactorF" localSheetId="29">'[15]Input &amp; Summary'!#REF!</definedName>
    <definedName name="FactorF" localSheetId="30">'[15]Input &amp; Summary'!#REF!</definedName>
    <definedName name="FactorF" localSheetId="31">'[15]Input &amp; Summary'!#REF!</definedName>
    <definedName name="FactorF" localSheetId="32">'[15]Input &amp; Summary'!#REF!</definedName>
    <definedName name="FactorF" localSheetId="24">'[15]Input &amp; Summary'!#REF!</definedName>
    <definedName name="FactorF">'[15]Input &amp; Summary'!#REF!</definedName>
    <definedName name="FactorH" localSheetId="15">'[15]Input &amp; Summary'!#REF!</definedName>
    <definedName name="FactorH" localSheetId="49">'[15]Input &amp; Summary'!#REF!</definedName>
    <definedName name="FactorH">'[15]Input &amp; Summary'!#REF!</definedName>
    <definedName name="FactorJ" localSheetId="15">'[15]Input &amp; Summary'!#REF!</definedName>
    <definedName name="FactorJ" localSheetId="49">'[15]Input &amp; Summary'!#REF!</definedName>
    <definedName name="FactorJ">'[15]Input &amp; Summary'!#REF!</definedName>
    <definedName name="FAG" localSheetId="20">#REF!</definedName>
    <definedName name="FAG" localSheetId="9">#REF!</definedName>
    <definedName name="FAG" localSheetId="22">#REF!</definedName>
    <definedName name="FAG" localSheetId="21">#REF!</definedName>
    <definedName name="FAG" localSheetId="23">#REF!</definedName>
    <definedName name="FAG" localSheetId="15">#REF!</definedName>
    <definedName name="FAG" localSheetId="17">#REF!</definedName>
    <definedName name="FAG" localSheetId="33">#REF!</definedName>
    <definedName name="FAG" localSheetId="34">#REF!</definedName>
    <definedName name="FAG" localSheetId="35">#REF!</definedName>
    <definedName name="FAG" localSheetId="36">#REF!</definedName>
    <definedName name="FAG" localSheetId="37">#REF!</definedName>
    <definedName name="FAG" localSheetId="38">#REF!</definedName>
    <definedName name="FAG" localSheetId="39">#REF!</definedName>
    <definedName name="FAG" localSheetId="40">#REF!</definedName>
    <definedName name="FAG" localSheetId="41">#REF!</definedName>
    <definedName name="FAG" localSheetId="42">#REF!</definedName>
    <definedName name="FAG" localSheetId="25">#REF!</definedName>
    <definedName name="FAG" localSheetId="43">#REF!</definedName>
    <definedName name="FAG" localSheetId="44">#REF!</definedName>
    <definedName name="FAG" localSheetId="45">#REF!</definedName>
    <definedName name="FAG" localSheetId="46">#REF!</definedName>
    <definedName name="FAG" localSheetId="47">#REF!</definedName>
    <definedName name="FAG" localSheetId="48">#REF!</definedName>
    <definedName name="FAG" localSheetId="49">#REF!</definedName>
    <definedName name="FAG" localSheetId="26">#REF!</definedName>
    <definedName name="FAG" localSheetId="27">#REF!</definedName>
    <definedName name="FAG" localSheetId="28">#REF!</definedName>
    <definedName name="FAG" localSheetId="29">#REF!</definedName>
    <definedName name="FAG" localSheetId="30">#REF!</definedName>
    <definedName name="FAG" localSheetId="31">#REF!</definedName>
    <definedName name="FAG" localSheetId="32">#REF!</definedName>
    <definedName name="FAG" localSheetId="24">#REF!</definedName>
    <definedName name="FAG">#REF!</definedName>
    <definedName name="FAGH" localSheetId="20">[34]FISICO!$A$2:$E$161</definedName>
    <definedName name="FAGH" localSheetId="9">[34]FISICO!$A$2:$E$161</definedName>
    <definedName name="FAGH" localSheetId="22">[35]FISICO!$A$2:$E$161</definedName>
    <definedName name="FAGH" localSheetId="21">[34]FISICO!$A$2:$E$161</definedName>
    <definedName name="FAGH" localSheetId="23">[34]FISICO!$A$2:$E$161</definedName>
    <definedName name="FAGH" localSheetId="17">[34]FISICO!$A$2:$E$161</definedName>
    <definedName name="FAGH" localSheetId="33">[34]FISICO!$A$2:$E$161</definedName>
    <definedName name="FAGH" localSheetId="34">[34]FISICO!$A$2:$E$161</definedName>
    <definedName name="FAGH" localSheetId="35">[34]FISICO!$A$2:$E$161</definedName>
    <definedName name="FAGH" localSheetId="36">[34]FISICO!$A$2:$E$161</definedName>
    <definedName name="FAGH" localSheetId="37">[34]FISICO!$A$2:$E$161</definedName>
    <definedName name="FAGH" localSheetId="38">[34]FISICO!$A$2:$E$161</definedName>
    <definedName name="FAGH" localSheetId="39">[34]FISICO!$A$2:$E$161</definedName>
    <definedName name="FAGH" localSheetId="40">[34]FISICO!$A$2:$E$161</definedName>
    <definedName name="FAGH" localSheetId="41">[34]FISICO!$A$2:$E$161</definedName>
    <definedName name="FAGH" localSheetId="42">[34]FISICO!$A$2:$E$161</definedName>
    <definedName name="FAGH" localSheetId="25">[34]FISICO!$A$2:$E$161</definedName>
    <definedName name="FAGH" localSheetId="43">[34]FISICO!$A$2:$E$161</definedName>
    <definedName name="FAGH" localSheetId="44">[34]FISICO!$A$2:$E$161</definedName>
    <definedName name="FAGH" localSheetId="45">[34]FISICO!$A$2:$E$161</definedName>
    <definedName name="FAGH" localSheetId="46">[34]FISICO!$A$2:$E$161</definedName>
    <definedName name="FAGH" localSheetId="47">[34]FISICO!$A$2:$E$161</definedName>
    <definedName name="FAGH" localSheetId="48">[34]FISICO!$A$2:$E$161</definedName>
    <definedName name="FAGH" localSheetId="49">[34]FISICO!$A$2:$E$161</definedName>
    <definedName name="FAGH" localSheetId="26">[34]FISICO!$A$2:$E$161</definedName>
    <definedName name="FAGH" localSheetId="27">[34]FISICO!$A$2:$E$161</definedName>
    <definedName name="FAGH" localSheetId="28">[34]FISICO!$A$2:$E$161</definedName>
    <definedName name="FAGH" localSheetId="29">[34]FISICO!$A$2:$E$161</definedName>
    <definedName name="FAGH" localSheetId="30">[34]FISICO!$A$2:$E$161</definedName>
    <definedName name="FAGH" localSheetId="31">[34]FISICO!$A$2:$E$161</definedName>
    <definedName name="FAGH" localSheetId="32">[34]FISICO!$A$2:$E$161</definedName>
    <definedName name="FAGH" localSheetId="24">[34]FISICO!$A$2:$E$161</definedName>
    <definedName name="FAGH">[35]FISICO!$A$2:$E$161</definedName>
    <definedName name="FAR" localSheetId="20">#REF!</definedName>
    <definedName name="FAR" localSheetId="9">#REF!</definedName>
    <definedName name="FAR" localSheetId="22">#REF!</definedName>
    <definedName name="FAR" localSheetId="21">#REF!</definedName>
    <definedName name="FAR" localSheetId="23">#REF!</definedName>
    <definedName name="FAR" localSheetId="15">#REF!</definedName>
    <definedName name="FAR" localSheetId="17">#REF!</definedName>
    <definedName name="FAR" localSheetId="33">#REF!</definedName>
    <definedName name="FAR" localSheetId="34">#REF!</definedName>
    <definedName name="FAR" localSheetId="35">#REF!</definedName>
    <definedName name="FAR" localSheetId="36">#REF!</definedName>
    <definedName name="FAR" localSheetId="37">#REF!</definedName>
    <definedName name="FAR" localSheetId="38">#REF!</definedName>
    <definedName name="FAR" localSheetId="39">#REF!</definedName>
    <definedName name="FAR" localSheetId="40">#REF!</definedName>
    <definedName name="FAR" localSheetId="41">#REF!</definedName>
    <definedName name="FAR" localSheetId="42">#REF!</definedName>
    <definedName name="FAR" localSheetId="25">#REF!</definedName>
    <definedName name="FAR" localSheetId="43">#REF!</definedName>
    <definedName name="FAR" localSheetId="44">#REF!</definedName>
    <definedName name="FAR" localSheetId="45">#REF!</definedName>
    <definedName name="FAR" localSheetId="46">#REF!</definedName>
    <definedName name="FAR" localSheetId="47">#REF!</definedName>
    <definedName name="FAR" localSheetId="48">#REF!</definedName>
    <definedName name="FAR" localSheetId="49">#REF!</definedName>
    <definedName name="FAR" localSheetId="26">#REF!</definedName>
    <definedName name="FAR" localSheetId="27">#REF!</definedName>
    <definedName name="FAR" localSheetId="28">#REF!</definedName>
    <definedName name="FAR" localSheetId="29">#REF!</definedName>
    <definedName name="FAR" localSheetId="30">#REF!</definedName>
    <definedName name="FAR" localSheetId="31">#REF!</definedName>
    <definedName name="FAR" localSheetId="32">#REF!</definedName>
    <definedName name="FAR" localSheetId="24">#REF!</definedName>
    <definedName name="FAR">#REF!</definedName>
    <definedName name="FBB" localSheetId="20">[34]FISICO!#REF!</definedName>
    <definedName name="FBB" localSheetId="9">[34]FISICO!#REF!</definedName>
    <definedName name="FBB" localSheetId="22">[35]FISICO!#REF!</definedName>
    <definedName name="FBB" localSheetId="21">[34]FISICO!#REF!</definedName>
    <definedName name="FBB" localSheetId="23">[34]FISICO!#REF!</definedName>
    <definedName name="FBB" localSheetId="15">[35]FISICO!#REF!</definedName>
    <definedName name="FBB" localSheetId="17">[34]FISICO!#REF!</definedName>
    <definedName name="FBB" localSheetId="33">[34]FISICO!#REF!</definedName>
    <definedName name="FBB" localSheetId="34">[34]FISICO!#REF!</definedName>
    <definedName name="FBB" localSheetId="35">[34]FISICO!#REF!</definedName>
    <definedName name="FBB" localSheetId="36">[34]FISICO!#REF!</definedName>
    <definedName name="FBB" localSheetId="37">[34]FISICO!#REF!</definedName>
    <definedName name="FBB" localSheetId="38">[34]FISICO!#REF!</definedName>
    <definedName name="FBB" localSheetId="39">[34]FISICO!#REF!</definedName>
    <definedName name="FBB" localSheetId="40">[34]FISICO!#REF!</definedName>
    <definedName name="FBB" localSheetId="41">[34]FISICO!#REF!</definedName>
    <definedName name="FBB" localSheetId="42">[34]FISICO!#REF!</definedName>
    <definedName name="FBB" localSheetId="25">[34]FISICO!#REF!</definedName>
    <definedName name="FBB" localSheetId="43">[34]FISICO!#REF!</definedName>
    <definedName name="FBB" localSheetId="44">[34]FISICO!#REF!</definedName>
    <definedName name="FBB" localSheetId="45">[34]FISICO!#REF!</definedName>
    <definedName name="FBB" localSheetId="46">[34]FISICO!#REF!</definedName>
    <definedName name="FBB" localSheetId="47">[34]FISICO!#REF!</definedName>
    <definedName name="FBB" localSheetId="48">[34]FISICO!#REF!</definedName>
    <definedName name="FBB" localSheetId="49">[34]FISICO!#REF!</definedName>
    <definedName name="FBB" localSheetId="26">[34]FISICO!#REF!</definedName>
    <definedName name="FBB" localSheetId="27">[34]FISICO!#REF!</definedName>
    <definedName name="FBB" localSheetId="28">[34]FISICO!#REF!</definedName>
    <definedName name="FBB" localSheetId="29">[34]FISICO!#REF!</definedName>
    <definedName name="FBB" localSheetId="30">[34]FISICO!#REF!</definedName>
    <definedName name="FBB" localSheetId="31">[34]FISICO!#REF!</definedName>
    <definedName name="FBB" localSheetId="32">[34]FISICO!#REF!</definedName>
    <definedName name="FBB" localSheetId="24">[34]FISICO!#REF!</definedName>
    <definedName name="FBB">[35]FISICO!#REF!</definedName>
    <definedName name="fdic" localSheetId="20">#REF!</definedName>
    <definedName name="fdic" localSheetId="9">#REF!</definedName>
    <definedName name="fdic" localSheetId="22">#REF!</definedName>
    <definedName name="fdic" localSheetId="21">#REF!</definedName>
    <definedName name="fdic" localSheetId="23">#REF!</definedName>
    <definedName name="fdic" localSheetId="15">#REF!</definedName>
    <definedName name="fdic" localSheetId="17">#REF!</definedName>
    <definedName name="fdic" localSheetId="33">#REF!</definedName>
    <definedName name="fdic" localSheetId="34">#REF!</definedName>
    <definedName name="fdic" localSheetId="35">#REF!</definedName>
    <definedName name="fdic" localSheetId="36">#REF!</definedName>
    <definedName name="fdic" localSheetId="37">#REF!</definedName>
    <definedName name="fdic" localSheetId="38">#REF!</definedName>
    <definedName name="fdic" localSheetId="39">#REF!</definedName>
    <definedName name="fdic" localSheetId="40">#REF!</definedName>
    <definedName name="fdic" localSheetId="41">#REF!</definedName>
    <definedName name="fdic" localSheetId="42">#REF!</definedName>
    <definedName name="fdic" localSheetId="25">#REF!</definedName>
    <definedName name="fdic" localSheetId="43">#REF!</definedName>
    <definedName name="fdic" localSheetId="44">#REF!</definedName>
    <definedName name="fdic" localSheetId="45">#REF!</definedName>
    <definedName name="fdic" localSheetId="46">#REF!</definedName>
    <definedName name="fdic" localSheetId="47">#REF!</definedName>
    <definedName name="fdic" localSheetId="48">#REF!</definedName>
    <definedName name="fdic" localSheetId="49">#REF!</definedName>
    <definedName name="fdic" localSheetId="26">#REF!</definedName>
    <definedName name="fdic" localSheetId="27">#REF!</definedName>
    <definedName name="fdic" localSheetId="28">#REF!</definedName>
    <definedName name="fdic" localSheetId="29">#REF!</definedName>
    <definedName name="fdic" localSheetId="30">#REF!</definedName>
    <definedName name="fdic" localSheetId="31">#REF!</definedName>
    <definedName name="fdic" localSheetId="32">#REF!</definedName>
    <definedName name="fdic" localSheetId="24">#REF!</definedName>
    <definedName name="fdic">#REF!</definedName>
    <definedName name="FE" localSheetId="20">[34]FISICO!#REF!</definedName>
    <definedName name="FE" localSheetId="9">[34]FISICO!#REF!</definedName>
    <definedName name="FE" localSheetId="22">[35]FISICO!#REF!</definedName>
    <definedName name="FE" localSheetId="21">[34]FISICO!#REF!</definedName>
    <definedName name="FE" localSheetId="23">[34]FISICO!#REF!</definedName>
    <definedName name="FE" localSheetId="15">[35]FISICO!#REF!</definedName>
    <definedName name="FE" localSheetId="17">[34]FISICO!#REF!</definedName>
    <definedName name="FE" localSheetId="33">[34]FISICO!#REF!</definedName>
    <definedName name="FE" localSheetId="34">[34]FISICO!#REF!</definedName>
    <definedName name="FE" localSheetId="35">[34]FISICO!#REF!</definedName>
    <definedName name="FE" localSheetId="36">[34]FISICO!#REF!</definedName>
    <definedName name="FE" localSheetId="37">[34]FISICO!#REF!</definedName>
    <definedName name="FE" localSheetId="38">[34]FISICO!#REF!</definedName>
    <definedName name="FE" localSheetId="39">[34]FISICO!#REF!</definedName>
    <definedName name="FE" localSheetId="40">[34]FISICO!#REF!</definedName>
    <definedName name="FE" localSheetId="41">[34]FISICO!#REF!</definedName>
    <definedName name="FE" localSheetId="42">[34]FISICO!#REF!</definedName>
    <definedName name="FE" localSheetId="25">[34]FISICO!#REF!</definedName>
    <definedName name="FE" localSheetId="43">[34]FISICO!#REF!</definedName>
    <definedName name="FE" localSheetId="44">[34]FISICO!#REF!</definedName>
    <definedName name="FE" localSheetId="45">[34]FISICO!#REF!</definedName>
    <definedName name="FE" localSheetId="46">[34]FISICO!#REF!</definedName>
    <definedName name="FE" localSheetId="47">[34]FISICO!#REF!</definedName>
    <definedName name="FE" localSheetId="48">[34]FISICO!#REF!</definedName>
    <definedName name="FE" localSheetId="49">[34]FISICO!#REF!</definedName>
    <definedName name="FE" localSheetId="26">[34]FISICO!#REF!</definedName>
    <definedName name="FE" localSheetId="27">[34]FISICO!#REF!</definedName>
    <definedName name="FE" localSheetId="28">[34]FISICO!#REF!</definedName>
    <definedName name="FE" localSheetId="29">[34]FISICO!#REF!</definedName>
    <definedName name="FE" localSheetId="30">[34]FISICO!#REF!</definedName>
    <definedName name="FE" localSheetId="31">[34]FISICO!#REF!</definedName>
    <definedName name="FE" localSheetId="32">[34]FISICO!#REF!</definedName>
    <definedName name="FE" localSheetId="24">[34]FISICO!#REF!</definedName>
    <definedName name="FE">[35]FISICO!#REF!</definedName>
    <definedName name="FEBRE" localSheetId="20">#REF!</definedName>
    <definedName name="FEBRE" localSheetId="9">#REF!</definedName>
    <definedName name="FEBRE" localSheetId="22">#REF!</definedName>
    <definedName name="FEBRE" localSheetId="21">#REF!</definedName>
    <definedName name="FEBRE" localSheetId="23">#REF!</definedName>
    <definedName name="FEBRE" localSheetId="15">#REF!</definedName>
    <definedName name="FEBRE" localSheetId="17">#REF!</definedName>
    <definedName name="FEBRE" localSheetId="33">#REF!</definedName>
    <definedName name="FEBRE" localSheetId="34">#REF!</definedName>
    <definedName name="FEBRE" localSheetId="35">#REF!</definedName>
    <definedName name="FEBRE" localSheetId="36">#REF!</definedName>
    <definedName name="FEBRE" localSheetId="37">#REF!</definedName>
    <definedName name="FEBRE" localSheetId="38">#REF!</definedName>
    <definedName name="FEBRE" localSheetId="39">#REF!</definedName>
    <definedName name="FEBRE" localSheetId="40">#REF!</definedName>
    <definedName name="FEBRE" localSheetId="41">#REF!</definedName>
    <definedName name="FEBRE" localSheetId="42">#REF!</definedName>
    <definedName name="FEBRE" localSheetId="25">#REF!</definedName>
    <definedName name="FEBRE" localSheetId="43">#REF!</definedName>
    <definedName name="FEBRE" localSheetId="44">#REF!</definedName>
    <definedName name="FEBRE" localSheetId="45">#REF!</definedName>
    <definedName name="FEBRE" localSheetId="46">#REF!</definedName>
    <definedName name="FEBRE" localSheetId="47">#REF!</definedName>
    <definedName name="FEBRE" localSheetId="48">#REF!</definedName>
    <definedName name="FEBRE" localSheetId="49">#REF!</definedName>
    <definedName name="FEBRE" localSheetId="26">#REF!</definedName>
    <definedName name="FEBRE" localSheetId="27">#REF!</definedName>
    <definedName name="FEBRE" localSheetId="28">#REF!</definedName>
    <definedName name="FEBRE" localSheetId="29">#REF!</definedName>
    <definedName name="FEBRE" localSheetId="30">#REF!</definedName>
    <definedName name="FEBRE" localSheetId="31">#REF!</definedName>
    <definedName name="FEBRE" localSheetId="32">#REF!</definedName>
    <definedName name="FEBRE" localSheetId="24">#REF!</definedName>
    <definedName name="FEBRE">#REF!</definedName>
    <definedName name="FEBSAP" localSheetId="15">#REF!</definedName>
    <definedName name="FEBSAP" localSheetId="49">#REF!</definedName>
    <definedName name="FEBSAP" localSheetId="30">#REF!</definedName>
    <definedName name="FEBSAP">#REF!</definedName>
    <definedName name="febsap1" localSheetId="15">#REF!</definedName>
    <definedName name="febsap1" localSheetId="49">#REF!</definedName>
    <definedName name="febsap1">#REF!</definedName>
    <definedName name="fee" localSheetId="20">'[55]NC+FAC'!$I$2:$I$9484</definedName>
    <definedName name="fee" localSheetId="9">'[55]NC+FAC'!$I$2:$I$9484</definedName>
    <definedName name="fee" localSheetId="22">'[56]NC+FAC'!$I$2:$I$9484</definedName>
    <definedName name="fee" localSheetId="21">'[55]NC+FAC'!$I$2:$I$9484</definedName>
    <definedName name="fee" localSheetId="23">'[55]NC+FAC'!$I$2:$I$9484</definedName>
    <definedName name="fee" localSheetId="17">'[55]NC+FAC'!$I$2:$I$9484</definedName>
    <definedName name="fee" localSheetId="33">'[55]NC+FAC'!$I$2:$I$9484</definedName>
    <definedName name="fee" localSheetId="34">'[55]NC+FAC'!$I$2:$I$9484</definedName>
    <definedName name="fee" localSheetId="35">'[55]NC+FAC'!$I$2:$I$9484</definedName>
    <definedName name="fee" localSheetId="36">'[55]NC+FAC'!$I$2:$I$9484</definedName>
    <definedName name="fee" localSheetId="37">'[55]NC+FAC'!$I$2:$I$9484</definedName>
    <definedName name="fee" localSheetId="38">'[55]NC+FAC'!$I$2:$I$9484</definedName>
    <definedName name="fee" localSheetId="39">'[55]NC+FAC'!$I$2:$I$9484</definedName>
    <definedName name="fee" localSheetId="40">'[55]NC+FAC'!$I$2:$I$9484</definedName>
    <definedName name="fee" localSheetId="41">'[55]NC+FAC'!$I$2:$I$9484</definedName>
    <definedName name="fee" localSheetId="42">'[55]NC+FAC'!$I$2:$I$9484</definedName>
    <definedName name="fee" localSheetId="25">'[55]NC+FAC'!$I$2:$I$9484</definedName>
    <definedName name="fee" localSheetId="43">'[55]NC+FAC'!$I$2:$I$9484</definedName>
    <definedName name="fee" localSheetId="44">'[55]NC+FAC'!$I$2:$I$9484</definedName>
    <definedName name="fee" localSheetId="45">'[55]NC+FAC'!$I$2:$I$9484</definedName>
    <definedName name="fee" localSheetId="46">'[55]NC+FAC'!$I$2:$I$9484</definedName>
    <definedName name="fee" localSheetId="47">'[55]NC+FAC'!$I$2:$I$9484</definedName>
    <definedName name="fee" localSheetId="48">'[55]NC+FAC'!$I$2:$I$9484</definedName>
    <definedName name="fee" localSheetId="49">'[55]NC+FAC'!$I$2:$I$9484</definedName>
    <definedName name="fee" localSheetId="26">'[55]NC+FAC'!$I$2:$I$9484</definedName>
    <definedName name="fee" localSheetId="27">'[55]NC+FAC'!$I$2:$I$9484</definedName>
    <definedName name="fee" localSheetId="28">'[55]NC+FAC'!$I$2:$I$9484</definedName>
    <definedName name="fee" localSheetId="29">'[55]NC+FAC'!$I$2:$I$9484</definedName>
    <definedName name="fee" localSheetId="30">'[55]NC+FAC'!$I$2:$I$9484</definedName>
    <definedName name="fee" localSheetId="31">'[55]NC+FAC'!$I$2:$I$9484</definedName>
    <definedName name="fee" localSheetId="32">'[55]NC+FAC'!$I$2:$I$9484</definedName>
    <definedName name="fee" localSheetId="24">'[55]NC+FAC'!$I$2:$I$9484</definedName>
    <definedName name="fee">'[56]NC+FAC'!$I$2:$I$9484</definedName>
    <definedName name="FEN" localSheetId="20">[34]FISICO!#REF!</definedName>
    <definedName name="FEN" localSheetId="9">[34]FISICO!#REF!</definedName>
    <definedName name="FEN" localSheetId="22">[35]FISICO!#REF!</definedName>
    <definedName name="FEN" localSheetId="21">[34]FISICO!#REF!</definedName>
    <definedName name="FEN" localSheetId="23">[34]FISICO!#REF!</definedName>
    <definedName name="FEN" localSheetId="15">[35]FISICO!#REF!</definedName>
    <definedName name="FEN" localSheetId="17">[34]FISICO!#REF!</definedName>
    <definedName name="FEN" localSheetId="33">[34]FISICO!#REF!</definedName>
    <definedName name="FEN" localSheetId="34">[34]FISICO!#REF!</definedName>
    <definedName name="FEN" localSheetId="35">[34]FISICO!#REF!</definedName>
    <definedName name="FEN" localSheetId="36">[34]FISICO!#REF!</definedName>
    <definedName name="FEN" localSheetId="37">[34]FISICO!#REF!</definedName>
    <definedName name="FEN" localSheetId="38">[34]FISICO!#REF!</definedName>
    <definedName name="FEN" localSheetId="39">[34]FISICO!#REF!</definedName>
    <definedName name="FEN" localSheetId="40">[34]FISICO!#REF!</definedName>
    <definedName name="FEN" localSheetId="41">[34]FISICO!#REF!</definedName>
    <definedName name="FEN" localSheetId="42">[34]FISICO!#REF!</definedName>
    <definedName name="FEN" localSheetId="25">[34]FISICO!#REF!</definedName>
    <definedName name="FEN" localSheetId="43">[34]FISICO!#REF!</definedName>
    <definedName name="FEN" localSheetId="44">[34]FISICO!#REF!</definedName>
    <definedName name="FEN" localSheetId="45">[34]FISICO!#REF!</definedName>
    <definedName name="FEN" localSheetId="46">[34]FISICO!#REF!</definedName>
    <definedName name="FEN" localSheetId="47">[34]FISICO!#REF!</definedName>
    <definedName name="FEN" localSheetId="48">[34]FISICO!#REF!</definedName>
    <definedName name="FEN" localSheetId="49">[34]FISICO!#REF!</definedName>
    <definedName name="FEN" localSheetId="26">[34]FISICO!#REF!</definedName>
    <definedName name="FEN" localSheetId="27">[34]FISICO!#REF!</definedName>
    <definedName name="FEN" localSheetId="28">[34]FISICO!#REF!</definedName>
    <definedName name="FEN" localSheetId="29">[34]FISICO!#REF!</definedName>
    <definedName name="FEN" localSheetId="30">[34]FISICO!#REF!</definedName>
    <definedName name="FEN" localSheetId="31">[34]FISICO!#REF!</definedName>
    <definedName name="FEN" localSheetId="32">[34]FISICO!#REF!</definedName>
    <definedName name="FEN" localSheetId="24">[34]FISICO!#REF!</definedName>
    <definedName name="FEN">[35]FISICO!#REF!</definedName>
    <definedName name="FFEB" localSheetId="20">#REF!</definedName>
    <definedName name="FFEB" localSheetId="9">#REF!</definedName>
    <definedName name="FFEB" localSheetId="22">#REF!</definedName>
    <definedName name="FFEB" localSheetId="21">#REF!</definedName>
    <definedName name="FFEB" localSheetId="23">#REF!</definedName>
    <definedName name="FFEB" localSheetId="15">#REF!</definedName>
    <definedName name="FFEB" localSheetId="17">#REF!</definedName>
    <definedName name="FFEB" localSheetId="33">#REF!</definedName>
    <definedName name="FFEB" localSheetId="34">#REF!</definedName>
    <definedName name="FFEB" localSheetId="35">#REF!</definedName>
    <definedName name="FFEB" localSheetId="36">#REF!</definedName>
    <definedName name="FFEB" localSheetId="37">#REF!</definedName>
    <definedName name="FFEB" localSheetId="38">#REF!</definedName>
    <definedName name="FFEB" localSheetId="39">#REF!</definedName>
    <definedName name="FFEB" localSheetId="40">#REF!</definedName>
    <definedName name="FFEB" localSheetId="41">#REF!</definedName>
    <definedName name="FFEB" localSheetId="42">#REF!</definedName>
    <definedName name="FFEB" localSheetId="25">#REF!</definedName>
    <definedName name="FFEB" localSheetId="43">#REF!</definedName>
    <definedName name="FFEB" localSheetId="44">#REF!</definedName>
    <definedName name="FFEB" localSheetId="45">#REF!</definedName>
    <definedName name="FFEB" localSheetId="46">#REF!</definedName>
    <definedName name="FFEB" localSheetId="47">#REF!</definedName>
    <definedName name="FFEB" localSheetId="48">#REF!</definedName>
    <definedName name="FFEB" localSheetId="49">#REF!</definedName>
    <definedName name="FFEB" localSheetId="26">#REF!</definedName>
    <definedName name="FFEB" localSheetId="27">#REF!</definedName>
    <definedName name="FFEB" localSheetId="28">#REF!</definedName>
    <definedName name="FFEB" localSheetId="29">#REF!</definedName>
    <definedName name="FFEB" localSheetId="30">#REF!</definedName>
    <definedName name="FFEB" localSheetId="31">#REF!</definedName>
    <definedName name="FFEB" localSheetId="32">#REF!</definedName>
    <definedName name="FFEB" localSheetId="24">#REF!</definedName>
    <definedName name="FFEB">#REF!</definedName>
    <definedName name="FFI" localSheetId="15">#REF!</definedName>
    <definedName name="FFI" localSheetId="49">#REF!</definedName>
    <definedName name="FFI" localSheetId="30">#REF!</definedName>
    <definedName name="FFI">#REF!</definedName>
    <definedName name="FFR" localSheetId="15">#REF!</definedName>
    <definedName name="FFR" localSheetId="49">#REF!</definedName>
    <definedName name="FFR">#REF!</definedName>
    <definedName name="fh" localSheetId="20">[34]FISICO!$A$124:$E$212</definedName>
    <definedName name="fh" localSheetId="9">[34]FISICO!$A$124:$E$212</definedName>
    <definedName name="fh" localSheetId="22">[35]FISICO!$A$124:$E$212</definedName>
    <definedName name="fh" localSheetId="21">[34]FISICO!$A$124:$E$212</definedName>
    <definedName name="fh" localSheetId="23">[34]FISICO!$A$124:$E$212</definedName>
    <definedName name="fh" localSheetId="17">[34]FISICO!$A$124:$E$212</definedName>
    <definedName name="fh" localSheetId="33">[34]FISICO!$A$124:$E$212</definedName>
    <definedName name="fh" localSheetId="34">[34]FISICO!$A$124:$E$212</definedName>
    <definedName name="fh" localSheetId="35">[34]FISICO!$A$124:$E$212</definedName>
    <definedName name="fh" localSheetId="36">[34]FISICO!$A$124:$E$212</definedName>
    <definedName name="fh" localSheetId="37">[34]FISICO!$A$124:$E$212</definedName>
    <definedName name="fh" localSheetId="38">[34]FISICO!$A$124:$E$212</definedName>
    <definedName name="fh" localSheetId="39">[34]FISICO!$A$124:$E$212</definedName>
    <definedName name="fh" localSheetId="40">[34]FISICO!$A$124:$E$212</definedName>
    <definedName name="fh" localSheetId="41">[34]FISICO!$A$124:$E$212</definedName>
    <definedName name="fh" localSheetId="42">[34]FISICO!$A$124:$E$212</definedName>
    <definedName name="fh" localSheetId="25">[34]FISICO!$A$124:$E$212</definedName>
    <definedName name="fh" localSheetId="43">[34]FISICO!$A$124:$E$212</definedName>
    <definedName name="fh" localSheetId="44">[34]FISICO!$A$124:$E$212</definedName>
    <definedName name="fh" localSheetId="45">[34]FISICO!$A$124:$E$212</definedName>
    <definedName name="fh" localSheetId="46">[34]FISICO!$A$124:$E$212</definedName>
    <definedName name="fh" localSheetId="47">[34]FISICO!$A$124:$E$212</definedName>
    <definedName name="fh" localSheetId="48">[34]FISICO!$A$124:$E$212</definedName>
    <definedName name="fh" localSheetId="49">[34]FISICO!$A$124:$E$212</definedName>
    <definedName name="fh" localSheetId="26">[34]FISICO!$A$124:$E$212</definedName>
    <definedName name="fh" localSheetId="27">[34]FISICO!$A$124:$E$212</definedName>
    <definedName name="fh" localSheetId="28">[34]FISICO!$A$124:$E$212</definedName>
    <definedName name="fh" localSheetId="29">[34]FISICO!$A$124:$E$212</definedName>
    <definedName name="fh" localSheetId="30">[34]FISICO!$A$124:$E$212</definedName>
    <definedName name="fh" localSheetId="31">[34]FISICO!$A$124:$E$212</definedName>
    <definedName name="fh" localSheetId="32">[34]FISICO!$A$124:$E$212</definedName>
    <definedName name="fh" localSheetId="24">[34]FISICO!$A$124:$E$212</definedName>
    <definedName name="fh">[35]FISICO!$A$124:$E$212</definedName>
    <definedName name="FID" localSheetId="20">#REF!</definedName>
    <definedName name="FID" localSheetId="9">#REF!</definedName>
    <definedName name="FID" localSheetId="22">#REF!</definedName>
    <definedName name="FID" localSheetId="21">#REF!</definedName>
    <definedName name="FID" localSheetId="23">#REF!</definedName>
    <definedName name="FID" localSheetId="15">#REF!</definedName>
    <definedName name="FID" localSheetId="17">#REF!</definedName>
    <definedName name="FID" localSheetId="33">#REF!</definedName>
    <definedName name="FID" localSheetId="34">#REF!</definedName>
    <definedName name="FID" localSheetId="35">#REF!</definedName>
    <definedName name="FID" localSheetId="36">#REF!</definedName>
    <definedName name="FID" localSheetId="37">#REF!</definedName>
    <definedName name="FID" localSheetId="38">#REF!</definedName>
    <definedName name="FID" localSheetId="39">#REF!</definedName>
    <definedName name="FID" localSheetId="40">#REF!</definedName>
    <definedName name="FID" localSheetId="41">#REF!</definedName>
    <definedName name="FID" localSheetId="42">#REF!</definedName>
    <definedName name="FID" localSheetId="25">#REF!</definedName>
    <definedName name="FID" localSheetId="43">#REF!</definedName>
    <definedName name="FID" localSheetId="44">#REF!</definedName>
    <definedName name="FID" localSheetId="45">#REF!</definedName>
    <definedName name="FID" localSheetId="46">#REF!</definedName>
    <definedName name="FID" localSheetId="47">#REF!</definedName>
    <definedName name="FID" localSheetId="48">#REF!</definedName>
    <definedName name="FID" localSheetId="49">#REF!</definedName>
    <definedName name="FID" localSheetId="26">#REF!</definedName>
    <definedName name="FID" localSheetId="27">#REF!</definedName>
    <definedName name="FID" localSheetId="28">#REF!</definedName>
    <definedName name="FID" localSheetId="29">#REF!</definedName>
    <definedName name="FID" localSheetId="30">#REF!</definedName>
    <definedName name="FID" localSheetId="31">#REF!</definedName>
    <definedName name="FID" localSheetId="32">#REF!</definedName>
    <definedName name="FID" localSheetId="24">#REF!</definedName>
    <definedName name="FID">#REF!</definedName>
    <definedName name="FII" localSheetId="20">[34]FISICO!$A$2:$D$197</definedName>
    <definedName name="FII" localSheetId="9">[34]FISICO!$A$2:$D$197</definedName>
    <definedName name="FII" localSheetId="22">[35]FISICO!$A$2:$D$197</definedName>
    <definedName name="FII" localSheetId="21">[34]FISICO!$A$2:$D$197</definedName>
    <definedName name="FII" localSheetId="23">[34]FISICO!$A$2:$D$197</definedName>
    <definedName name="FII" localSheetId="17">[34]FISICO!$A$2:$D$197</definedName>
    <definedName name="FII" localSheetId="33">[34]FISICO!$A$2:$D$197</definedName>
    <definedName name="FII" localSheetId="34">[34]FISICO!$A$2:$D$197</definedName>
    <definedName name="FII" localSheetId="35">[34]FISICO!$A$2:$D$197</definedName>
    <definedName name="FII" localSheetId="36">[34]FISICO!$A$2:$D$197</definedName>
    <definedName name="FII" localSheetId="37">[34]FISICO!$A$2:$D$197</definedName>
    <definedName name="FII" localSheetId="38">[34]FISICO!$A$2:$D$197</definedName>
    <definedName name="FII" localSheetId="39">[34]FISICO!$A$2:$D$197</definedName>
    <definedName name="FII" localSheetId="40">[34]FISICO!$A$2:$D$197</definedName>
    <definedName name="FII" localSheetId="41">[34]FISICO!$A$2:$D$197</definedName>
    <definedName name="FII" localSheetId="42">[34]FISICO!$A$2:$D$197</definedName>
    <definedName name="FII" localSheetId="25">[34]FISICO!$A$2:$D$197</definedName>
    <definedName name="FII" localSheetId="43">[34]FISICO!$A$2:$D$197</definedName>
    <definedName name="FII" localSheetId="44">[34]FISICO!$A$2:$D$197</definedName>
    <definedName name="FII" localSheetId="45">[34]FISICO!$A$2:$D$197</definedName>
    <definedName name="FII" localSheetId="46">[34]FISICO!$A$2:$D$197</definedName>
    <definedName name="FII" localSheetId="47">[34]FISICO!$A$2:$D$197</definedName>
    <definedName name="FII" localSheetId="48">[34]FISICO!$A$2:$D$197</definedName>
    <definedName name="FII" localSheetId="49">[34]FISICO!$A$2:$D$197</definedName>
    <definedName name="FII" localSheetId="26">[34]FISICO!$A$2:$D$197</definedName>
    <definedName name="FII" localSheetId="27">[34]FISICO!$A$2:$D$197</definedName>
    <definedName name="FII" localSheetId="28">[34]FISICO!$A$2:$D$197</definedName>
    <definedName name="FII" localSheetId="29">[34]FISICO!$A$2:$D$197</definedName>
    <definedName name="FII" localSheetId="30">[34]FISICO!$A$2:$D$197</definedName>
    <definedName name="FII" localSheetId="31">[34]FISICO!$A$2:$D$197</definedName>
    <definedName name="FII" localSheetId="32">[34]FISICO!$A$2:$D$197</definedName>
    <definedName name="FII" localSheetId="24">[34]FISICO!$A$2:$D$197</definedName>
    <definedName name="FII">[35]FISICO!$A$2:$D$197</definedName>
    <definedName name="FIJUL" localSheetId="20">#REF!</definedName>
    <definedName name="FIJUL" localSheetId="9">#REF!</definedName>
    <definedName name="FIJUL" localSheetId="22">#REF!</definedName>
    <definedName name="FIJUL" localSheetId="21">#REF!</definedName>
    <definedName name="FIJUL" localSheetId="23">#REF!</definedName>
    <definedName name="FIJUL" localSheetId="15">#REF!</definedName>
    <definedName name="FIJUL" localSheetId="17">#REF!</definedName>
    <definedName name="FIJUL" localSheetId="33">#REF!</definedName>
    <definedName name="FIJUL" localSheetId="34">#REF!</definedName>
    <definedName name="FIJUL" localSheetId="35">#REF!</definedName>
    <definedName name="FIJUL" localSheetId="36">#REF!</definedName>
    <definedName name="FIJUL" localSheetId="37">#REF!</definedName>
    <definedName name="FIJUL" localSheetId="38">#REF!</definedName>
    <definedName name="FIJUL" localSheetId="39">#REF!</definedName>
    <definedName name="FIJUL" localSheetId="40">#REF!</definedName>
    <definedName name="FIJUL" localSheetId="41">#REF!</definedName>
    <definedName name="FIJUL" localSheetId="42">#REF!</definedName>
    <definedName name="FIJUL" localSheetId="25">#REF!</definedName>
    <definedName name="FIJUL" localSheetId="43">#REF!</definedName>
    <definedName name="FIJUL" localSheetId="44">#REF!</definedName>
    <definedName name="FIJUL" localSheetId="45">#REF!</definedName>
    <definedName name="FIJUL" localSheetId="46">#REF!</definedName>
    <definedName name="FIJUL" localSheetId="47">#REF!</definedName>
    <definedName name="FIJUL" localSheetId="48">#REF!</definedName>
    <definedName name="FIJUL" localSheetId="49">#REF!</definedName>
    <definedName name="FIJUL" localSheetId="26">#REF!</definedName>
    <definedName name="FIJUL" localSheetId="27">#REF!</definedName>
    <definedName name="FIJUL" localSheetId="28">#REF!</definedName>
    <definedName name="FIJUL" localSheetId="29">#REF!</definedName>
    <definedName name="FIJUL" localSheetId="30">#REF!</definedName>
    <definedName name="FIJUL" localSheetId="31">#REF!</definedName>
    <definedName name="FIJUL" localSheetId="32">#REF!</definedName>
    <definedName name="FIJUL" localSheetId="24">#REF!</definedName>
    <definedName name="FIJUL">#REF!</definedName>
    <definedName name="FIS" localSheetId="15">#REF!</definedName>
    <definedName name="FIS" localSheetId="49">#REF!</definedName>
    <definedName name="FIS" localSheetId="30">#REF!</definedName>
    <definedName name="FIS">#REF!</definedName>
    <definedName name="FISI" localSheetId="15">#REF!</definedName>
    <definedName name="FISI" localSheetId="49">#REF!</definedName>
    <definedName name="FISI">#REF!</definedName>
    <definedName name="fisico" localSheetId="15">#REF!</definedName>
    <definedName name="fisico">#REF!</definedName>
    <definedName name="FISICODIC" localSheetId="15">#REF!</definedName>
    <definedName name="FISICODIC">#REF!</definedName>
    <definedName name="FISS" localSheetId="15">#REF!</definedName>
    <definedName name="FISS">#REF!</definedName>
    <definedName name="FJJU" localSheetId="15">#REF!</definedName>
    <definedName name="FJJU">#REF!</definedName>
    <definedName name="FJL" localSheetId="15">#REF!</definedName>
    <definedName name="FJL">#REF!</definedName>
    <definedName name="FJU" localSheetId="15">#REF!</definedName>
    <definedName name="FJU">#REF!</definedName>
    <definedName name="fjul" localSheetId="15">#REF!</definedName>
    <definedName name="fjul">#REF!</definedName>
    <definedName name="FJUN" localSheetId="15">#REF!</definedName>
    <definedName name="FJUN">#REF!</definedName>
    <definedName name="FMAR" localSheetId="15">#REF!</definedName>
    <definedName name="FMAR">#REF!</definedName>
    <definedName name="fmy" localSheetId="15">#REF!</definedName>
    <definedName name="fmy">#REF!</definedName>
    <definedName name="FNO" localSheetId="15">#REF!</definedName>
    <definedName name="FNO">#REF!</definedName>
    <definedName name="FOC" localSheetId="15">#REF!</definedName>
    <definedName name="FOC">#REF!</definedName>
    <definedName name="FQ" localSheetId="15">#REF!</definedName>
    <definedName name="FQ">#REF!</definedName>
    <definedName name="FSP" localSheetId="15">#REF!</definedName>
    <definedName name="FSP">#REF!</definedName>
    <definedName name="fwe" localSheetId="15">#REF!</definedName>
    <definedName name="fwe">#REF!</definedName>
    <definedName name="fyCoverDate" localSheetId="15">#REF!</definedName>
    <definedName name="fyCoverDate">#REF!</definedName>
    <definedName name="gasol" localSheetId="20">'[6]06-98'!#REF!</definedName>
    <definedName name="gasol" localSheetId="9">'[6]06-98'!#REF!</definedName>
    <definedName name="gasol" localSheetId="22">'[6]06-98'!#REF!</definedName>
    <definedName name="gasol" localSheetId="21">'[6]06-98'!#REF!</definedName>
    <definedName name="gasol" localSheetId="23">'[6]06-98'!#REF!</definedName>
    <definedName name="gasol" localSheetId="15">'[6]06-98'!#REF!</definedName>
    <definedName name="gasol" localSheetId="17">'[6]06-98'!#REF!</definedName>
    <definedName name="gasol" localSheetId="33">'[6]06-98'!#REF!</definedName>
    <definedName name="gasol" localSheetId="34">'[6]06-98'!#REF!</definedName>
    <definedName name="gasol" localSheetId="35">'[6]06-98'!#REF!</definedName>
    <definedName name="gasol" localSheetId="36">'[6]06-98'!#REF!</definedName>
    <definedName name="gasol" localSheetId="37">'[6]06-98'!#REF!</definedName>
    <definedName name="gasol" localSheetId="38">'[6]06-98'!#REF!</definedName>
    <definedName name="gasol" localSheetId="39">'[6]06-98'!#REF!</definedName>
    <definedName name="gasol" localSheetId="40">'[6]06-98'!#REF!</definedName>
    <definedName name="gasol" localSheetId="41">'[6]06-98'!#REF!</definedName>
    <definedName name="gasol" localSheetId="42">'[6]06-98'!#REF!</definedName>
    <definedName name="gasol" localSheetId="25">'[6]06-98'!#REF!</definedName>
    <definedName name="gasol" localSheetId="43">'[6]06-98'!#REF!</definedName>
    <definedName name="gasol" localSheetId="44">'[6]06-98'!#REF!</definedName>
    <definedName name="gasol" localSheetId="45">'[6]06-98'!#REF!</definedName>
    <definedName name="gasol" localSheetId="46">'[6]06-98'!#REF!</definedName>
    <definedName name="gasol" localSheetId="47">'[6]06-98'!#REF!</definedName>
    <definedName name="gasol" localSheetId="48">'[6]06-98'!#REF!</definedName>
    <definedName name="gasol" localSheetId="49">'[6]06-98'!#REF!</definedName>
    <definedName name="gasol" localSheetId="26">'[6]06-98'!#REF!</definedName>
    <definedName name="gasol" localSheetId="27">'[6]06-98'!#REF!</definedName>
    <definedName name="gasol" localSheetId="28">'[6]06-98'!#REF!</definedName>
    <definedName name="gasol" localSheetId="29">'[6]06-98'!#REF!</definedName>
    <definedName name="gasol" localSheetId="30">'[6]06-98'!#REF!</definedName>
    <definedName name="gasol" localSheetId="31">'[6]06-98'!#REF!</definedName>
    <definedName name="gasol" localSheetId="32">'[6]06-98'!#REF!</definedName>
    <definedName name="gasol" localSheetId="24">'[6]06-98'!#REF!</definedName>
    <definedName name="gasol" localSheetId="2">'[6]06-98'!#REF!</definedName>
    <definedName name="gasol">'[6]06-98'!#REF!</definedName>
    <definedName name="Gastos" localSheetId="22">#REF!</definedName>
    <definedName name="Gastos" localSheetId="16">#REF!</definedName>
    <definedName name="Gastos" localSheetId="15">#REF!</definedName>
    <definedName name="Gastos" localSheetId="49">#REF!</definedName>
    <definedName name="Gastos" localSheetId="30">#REF!</definedName>
    <definedName name="Gastos" localSheetId="2">#REF!</definedName>
    <definedName name="Gastos" localSheetId="6">#REF!</definedName>
    <definedName name="Gastos">#REF!</definedName>
    <definedName name="GF_CRED_VEN" localSheetId="49">#REF!</definedName>
    <definedName name="GF_CRED_VEN" localSheetId="30">#REF!</definedName>
    <definedName name="GF_CRED_VEN">#REF!</definedName>
    <definedName name="GF_CRED_VIG_SF" localSheetId="49">#REF!</definedName>
    <definedName name="GF_CRED_VIG_SF" localSheetId="30">#REF!</definedName>
    <definedName name="GF_CRED_VIG_SF">#REF!</definedName>
    <definedName name="GF_CRED_VIG_SNF">#REF!</definedName>
    <definedName name="GF_RENT_VAL_PUB">#REF!</definedName>
    <definedName name="GF_VAL_ACT_PAS">#REF!</definedName>
    <definedName name="gh" localSheetId="22">'[6]06-98'!#REF!</definedName>
    <definedName name="gh" localSheetId="16">'[6]06-98'!#REF!</definedName>
    <definedName name="gh" localSheetId="15">'[6]06-98'!#REF!</definedName>
    <definedName name="gh" localSheetId="49">'[6]06-98'!#REF!</definedName>
    <definedName name="gh" localSheetId="30">'[6]06-98'!#REF!</definedName>
    <definedName name="gh" localSheetId="2">'[6]06-98'!#REF!</definedName>
    <definedName name="gh" localSheetId="6">'[6]06-98'!#REF!</definedName>
    <definedName name="gh">'[6]06-98'!#REF!</definedName>
    <definedName name="_xlnm.Recorder" localSheetId="20">#REF!</definedName>
    <definedName name="_xlnm.Recorder" localSheetId="9">#REF!</definedName>
    <definedName name="_xlnm.Recorder" localSheetId="22">#REF!</definedName>
    <definedName name="_xlnm.Recorder" localSheetId="21">#REF!</definedName>
    <definedName name="_xlnm.Recorder" localSheetId="23">#REF!</definedName>
    <definedName name="_xlnm.Recorder" localSheetId="15">#REF!</definedName>
    <definedName name="_xlnm.Recorder" localSheetId="17">#REF!</definedName>
    <definedName name="_xlnm.Recorder" localSheetId="33">#REF!</definedName>
    <definedName name="_xlnm.Recorder" localSheetId="34">#REF!</definedName>
    <definedName name="_xlnm.Recorder" localSheetId="35">#REF!</definedName>
    <definedName name="_xlnm.Recorder" localSheetId="36">#REF!</definedName>
    <definedName name="_xlnm.Recorder" localSheetId="37">#REF!</definedName>
    <definedName name="_xlnm.Recorder" localSheetId="38">#REF!</definedName>
    <definedName name="_xlnm.Recorder" localSheetId="39">#REF!</definedName>
    <definedName name="_xlnm.Recorder" localSheetId="40">#REF!</definedName>
    <definedName name="_xlnm.Recorder" localSheetId="41">#REF!</definedName>
    <definedName name="_xlnm.Recorder" localSheetId="42">#REF!</definedName>
    <definedName name="_xlnm.Recorder" localSheetId="25">#REF!</definedName>
    <definedName name="_xlnm.Recorder" localSheetId="43">#REF!</definedName>
    <definedName name="_xlnm.Recorder" localSheetId="44">#REF!</definedName>
    <definedName name="_xlnm.Recorder" localSheetId="45">#REF!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26">#REF!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 localSheetId="32">#REF!</definedName>
    <definedName name="_xlnm.Recorder" localSheetId="24">#REF!</definedName>
    <definedName name="_xlnm.Recorder">#REF!</definedName>
    <definedName name="Grafico" localSheetId="22">#REF!</definedName>
    <definedName name="Grafico" localSheetId="16">#REF!</definedName>
    <definedName name="Grafico" localSheetId="15">#REF!</definedName>
    <definedName name="Grafico" localSheetId="49">#REF!</definedName>
    <definedName name="Grafico" localSheetId="30">#REF!</definedName>
    <definedName name="Grafico" localSheetId="2">#REF!</definedName>
    <definedName name="Grafico" localSheetId="6">#REF!</definedName>
    <definedName name="Grafico">#REF!</definedName>
    <definedName name="Graficos" localSheetId="22">#REF!</definedName>
    <definedName name="Graficos" localSheetId="16">#REF!</definedName>
    <definedName name="Graficos" localSheetId="15">#REF!</definedName>
    <definedName name="Graficos" localSheetId="49">#REF!</definedName>
    <definedName name="Graficos" localSheetId="2">#REF!</definedName>
    <definedName name="Graficos" localSheetId="6">#REF!</definedName>
    <definedName name="Graficos">#REF!</definedName>
    <definedName name="GTOS_FABRIC" localSheetId="22">#REF!</definedName>
    <definedName name="GTOS_FABRIC" localSheetId="16">#REF!</definedName>
    <definedName name="GTOS_FABRIC" localSheetId="15">#REF!</definedName>
    <definedName name="GTOS_FABRIC" localSheetId="2">#REF!</definedName>
    <definedName name="GTOS_FABRIC" localSheetId="6">#REF!</definedName>
    <definedName name="GTOS_FABRIC">#REF!</definedName>
    <definedName name="Hechos_r_1" localSheetId="20">'[57]N-11'!#REF!</definedName>
    <definedName name="Hechos_r_1" localSheetId="9">'[57]N-11'!#REF!</definedName>
    <definedName name="Hechos_r_1" localSheetId="22">'[58]N-11'!#REF!</definedName>
    <definedName name="Hechos_r_1" localSheetId="21">'[57]N-11'!#REF!</definedName>
    <definedName name="Hechos_r_1" localSheetId="23">'[57]N-11'!#REF!</definedName>
    <definedName name="Hechos_r_1" localSheetId="15">'[58]N-11'!#REF!</definedName>
    <definedName name="Hechos_r_1" localSheetId="17">'[57]N-11'!#REF!</definedName>
    <definedName name="Hechos_r_1" localSheetId="33">'[57]N-11'!#REF!</definedName>
    <definedName name="Hechos_r_1" localSheetId="34">'[57]N-11'!#REF!</definedName>
    <definedName name="Hechos_r_1" localSheetId="35">'[57]N-11'!#REF!</definedName>
    <definedName name="Hechos_r_1" localSheetId="36">'[57]N-11'!#REF!</definedName>
    <definedName name="Hechos_r_1" localSheetId="37">'[57]N-11'!#REF!</definedName>
    <definedName name="Hechos_r_1" localSheetId="38">'[57]N-11'!#REF!</definedName>
    <definedName name="Hechos_r_1" localSheetId="39">'[57]N-11'!#REF!</definedName>
    <definedName name="Hechos_r_1" localSheetId="40">'[57]N-11'!#REF!</definedName>
    <definedName name="Hechos_r_1" localSheetId="41">'[57]N-11'!#REF!</definedName>
    <definedName name="Hechos_r_1" localSheetId="42">'[57]N-11'!#REF!</definedName>
    <definedName name="Hechos_r_1" localSheetId="25">'[57]N-11'!#REF!</definedName>
    <definedName name="Hechos_r_1" localSheetId="43">'[57]N-11'!#REF!</definedName>
    <definedName name="Hechos_r_1" localSheetId="44">'[57]N-11'!#REF!</definedName>
    <definedName name="Hechos_r_1" localSheetId="45">'[57]N-11'!#REF!</definedName>
    <definedName name="Hechos_r_1" localSheetId="46">'[57]N-11'!#REF!</definedName>
    <definedName name="Hechos_r_1" localSheetId="47">'[57]N-11'!#REF!</definedName>
    <definedName name="Hechos_r_1" localSheetId="48">'[57]N-11'!#REF!</definedName>
    <definedName name="Hechos_r_1" localSheetId="49">'[57]N-11'!#REF!</definedName>
    <definedName name="Hechos_r_1" localSheetId="26">'[57]N-11'!#REF!</definedName>
    <definedName name="Hechos_r_1" localSheetId="27">'[57]N-11'!#REF!</definedName>
    <definedName name="Hechos_r_1" localSheetId="28">'[57]N-11'!#REF!</definedName>
    <definedName name="Hechos_r_1" localSheetId="29">'[57]N-11'!#REF!</definedName>
    <definedName name="Hechos_r_1" localSheetId="30">'[57]N-11'!#REF!</definedName>
    <definedName name="Hechos_r_1" localSheetId="31">'[57]N-11'!#REF!</definedName>
    <definedName name="Hechos_r_1" localSheetId="32">'[57]N-11'!#REF!</definedName>
    <definedName name="Hechos_r_1" localSheetId="24">'[57]N-11'!#REF!</definedName>
    <definedName name="Hechos_r_1">'[58]N-11'!#REF!</definedName>
    <definedName name="hhhh">'[36]3210001'!$G$6:$G$70</definedName>
    <definedName name="HKHGFVBUD86YNBDXIUFRKJNÑPH">[59]BG!$H$1:$H$191</definedName>
    <definedName name="hola" localSheetId="22">#REF!</definedName>
    <definedName name="hola" localSheetId="16">#REF!</definedName>
    <definedName name="hola" localSheetId="15">#REF!</definedName>
    <definedName name="hola" localSheetId="49">#REF!</definedName>
    <definedName name="hola" localSheetId="30">#REF!</definedName>
    <definedName name="hola" localSheetId="2">#REF!</definedName>
    <definedName name="hola" localSheetId="6">#REF!</definedName>
    <definedName name="hola">#REF!</definedName>
    <definedName name="i" localSheetId="22">'[6]06-98'!#REF!</definedName>
    <definedName name="i" localSheetId="16">'[6]06-98'!#REF!</definedName>
    <definedName name="i" localSheetId="15">'[6]06-98'!#REF!</definedName>
    <definedName name="i" localSheetId="2">'[6]06-98'!#REF!</definedName>
    <definedName name="i" localSheetId="6">'[6]06-98'!#REF!</definedName>
    <definedName name="i">'[6]06-98'!#REF!</definedName>
    <definedName name="imp" localSheetId="20">'[60]Sheet1 (2)'!$A$2:$D$78</definedName>
    <definedName name="imp" localSheetId="9">'[60]Sheet1 (2)'!$A$2:$D$78</definedName>
    <definedName name="imp" localSheetId="22">'[61]Sheet1 (2)'!$A$2:$D$78</definedName>
    <definedName name="imp" localSheetId="21">'[60]Sheet1 (2)'!$A$2:$D$78</definedName>
    <definedName name="imp" localSheetId="23">'[60]Sheet1 (2)'!$A$2:$D$78</definedName>
    <definedName name="imp" localSheetId="17">'[60]Sheet1 (2)'!$A$2:$D$78</definedName>
    <definedName name="imp" localSheetId="33">'[60]Sheet1 (2)'!$A$2:$D$78</definedName>
    <definedName name="imp" localSheetId="34">'[60]Sheet1 (2)'!$A$2:$D$78</definedName>
    <definedName name="imp" localSheetId="35">'[60]Sheet1 (2)'!$A$2:$D$78</definedName>
    <definedName name="imp" localSheetId="36">'[60]Sheet1 (2)'!$A$2:$D$78</definedName>
    <definedName name="imp" localSheetId="37">'[60]Sheet1 (2)'!$A$2:$D$78</definedName>
    <definedName name="imp" localSheetId="38">'[60]Sheet1 (2)'!$A$2:$D$78</definedName>
    <definedName name="imp" localSheetId="39">'[60]Sheet1 (2)'!$A$2:$D$78</definedName>
    <definedName name="imp" localSheetId="40">'[60]Sheet1 (2)'!$A$2:$D$78</definedName>
    <definedName name="imp" localSheetId="41">'[60]Sheet1 (2)'!$A$2:$D$78</definedName>
    <definedName name="imp" localSheetId="42">'[60]Sheet1 (2)'!$A$2:$D$78</definedName>
    <definedName name="imp" localSheetId="25">'[60]Sheet1 (2)'!$A$2:$D$78</definedName>
    <definedName name="imp" localSheetId="43">'[60]Sheet1 (2)'!$A$2:$D$78</definedName>
    <definedName name="imp" localSheetId="44">'[60]Sheet1 (2)'!$A$2:$D$78</definedName>
    <definedName name="imp" localSheetId="45">'[60]Sheet1 (2)'!$A$2:$D$78</definedName>
    <definedName name="imp" localSheetId="46">'[60]Sheet1 (2)'!$A$2:$D$78</definedName>
    <definedName name="imp" localSheetId="47">'[60]Sheet1 (2)'!$A$2:$D$78</definedName>
    <definedName name="imp" localSheetId="48">'[60]Sheet1 (2)'!$A$2:$D$78</definedName>
    <definedName name="imp" localSheetId="49">'[60]Sheet1 (2)'!$A$2:$D$78</definedName>
    <definedName name="imp" localSheetId="26">'[60]Sheet1 (2)'!$A$2:$D$78</definedName>
    <definedName name="imp" localSheetId="27">'[60]Sheet1 (2)'!$A$2:$D$78</definedName>
    <definedName name="imp" localSheetId="28">'[60]Sheet1 (2)'!$A$2:$D$78</definedName>
    <definedName name="imp" localSheetId="29">'[60]Sheet1 (2)'!$A$2:$D$78</definedName>
    <definedName name="imp" localSheetId="30">'[60]Sheet1 (2)'!$A$2:$D$78</definedName>
    <definedName name="imp" localSheetId="31">'[60]Sheet1 (2)'!$A$2:$D$78</definedName>
    <definedName name="imp" localSheetId="32">'[60]Sheet1 (2)'!$A$2:$D$78</definedName>
    <definedName name="imp" localSheetId="24">'[60]Sheet1 (2)'!$A$2:$D$78</definedName>
    <definedName name="imp">'[61]Sheet1 (2)'!$A$2:$D$78</definedName>
    <definedName name="Imp_a_la_Renta_1208">'[62]PPC BG1208'!$N$3275</definedName>
    <definedName name="IMP_RENTA" localSheetId="20">#REF!</definedName>
    <definedName name="IMP_RENTA" localSheetId="9">#REF!</definedName>
    <definedName name="IMP_RENTA" localSheetId="22">#REF!</definedName>
    <definedName name="IMP_RENTA" localSheetId="21">#REF!</definedName>
    <definedName name="IMP_RENTA" localSheetId="23">#REF!</definedName>
    <definedName name="IMP_RENTA" localSheetId="17">#REF!</definedName>
    <definedName name="IMP_RENTA" localSheetId="33">#REF!</definedName>
    <definedName name="IMP_RENTA" localSheetId="34">#REF!</definedName>
    <definedName name="IMP_RENTA" localSheetId="35">#REF!</definedName>
    <definedName name="IMP_RENTA" localSheetId="36">#REF!</definedName>
    <definedName name="IMP_RENTA" localSheetId="37">#REF!</definedName>
    <definedName name="IMP_RENTA" localSheetId="38">#REF!</definedName>
    <definedName name="IMP_RENTA" localSheetId="39">#REF!</definedName>
    <definedName name="IMP_RENTA" localSheetId="40">#REF!</definedName>
    <definedName name="IMP_RENTA" localSheetId="41">#REF!</definedName>
    <definedName name="IMP_RENTA" localSheetId="42">#REF!</definedName>
    <definedName name="IMP_RENTA" localSheetId="25">#REF!</definedName>
    <definedName name="IMP_RENTA" localSheetId="43">#REF!</definedName>
    <definedName name="IMP_RENTA" localSheetId="44">#REF!</definedName>
    <definedName name="IMP_RENTA" localSheetId="45">#REF!</definedName>
    <definedName name="IMP_RENTA" localSheetId="46">#REF!</definedName>
    <definedName name="IMP_RENTA" localSheetId="47">#REF!</definedName>
    <definedName name="IMP_RENTA" localSheetId="48">#REF!</definedName>
    <definedName name="IMP_RENTA" localSheetId="49">#REF!</definedName>
    <definedName name="IMP_RENTA" localSheetId="26">#REF!</definedName>
    <definedName name="IMP_RENTA" localSheetId="27">#REF!</definedName>
    <definedName name="IMP_RENTA" localSheetId="28">#REF!</definedName>
    <definedName name="IMP_RENTA" localSheetId="29">#REF!</definedName>
    <definedName name="IMP_RENTA" localSheetId="30">#REF!</definedName>
    <definedName name="IMP_RENTA" localSheetId="31">#REF!</definedName>
    <definedName name="IMP_RENTA" localSheetId="32">#REF!</definedName>
    <definedName name="IMP_RENTA" localSheetId="24">#REF!</definedName>
    <definedName name="IMP_RENTA">#REF!</definedName>
    <definedName name="Imperial_Aging_cuentas_a_cobrar" localSheetId="22">#REF!</definedName>
    <definedName name="Imperial_Aging_cuentas_a_cobrar" localSheetId="16">#REF!</definedName>
    <definedName name="Imperial_Aging_cuentas_a_cobrar" localSheetId="15">#REF!</definedName>
    <definedName name="Imperial_Aging_cuentas_a_cobrar" localSheetId="49">#REF!</definedName>
    <definedName name="Imperial_Aging_cuentas_a_cobrar" localSheetId="30">#REF!</definedName>
    <definedName name="Imperial_Aging_cuentas_a_cobrar" localSheetId="2">#REF!</definedName>
    <definedName name="Imperial_Aging_cuentas_a_cobrar" localSheetId="6">#REF!</definedName>
    <definedName name="Imperial_Aging_cuentas_a_cobrar">#REF!</definedName>
    <definedName name="Impto_a_la_renta">'[62]BG al 31.12.07'!$N$2990</definedName>
    <definedName name="Impto_a_la_renta_06_07" localSheetId="20">#REF!</definedName>
    <definedName name="Impto_a_la_renta_06_07" localSheetId="9">#REF!</definedName>
    <definedName name="Impto_a_la_renta_06_07" localSheetId="22">#REF!</definedName>
    <definedName name="Impto_a_la_renta_06_07" localSheetId="21">#REF!</definedName>
    <definedName name="Impto_a_la_renta_06_07" localSheetId="23">#REF!</definedName>
    <definedName name="Impto_a_la_renta_06_07" localSheetId="17">#REF!</definedName>
    <definedName name="Impto_a_la_renta_06_07" localSheetId="33">#REF!</definedName>
    <definedName name="Impto_a_la_renta_06_07" localSheetId="34">#REF!</definedName>
    <definedName name="Impto_a_la_renta_06_07" localSheetId="35">#REF!</definedName>
    <definedName name="Impto_a_la_renta_06_07" localSheetId="36">#REF!</definedName>
    <definedName name="Impto_a_la_renta_06_07" localSheetId="37">#REF!</definedName>
    <definedName name="Impto_a_la_renta_06_07" localSheetId="38">#REF!</definedName>
    <definedName name="Impto_a_la_renta_06_07" localSheetId="39">#REF!</definedName>
    <definedName name="Impto_a_la_renta_06_07" localSheetId="40">#REF!</definedName>
    <definedName name="Impto_a_la_renta_06_07" localSheetId="41">#REF!</definedName>
    <definedName name="Impto_a_la_renta_06_07" localSheetId="42">#REF!</definedName>
    <definedName name="Impto_a_la_renta_06_07" localSheetId="25">#REF!</definedName>
    <definedName name="Impto_a_la_renta_06_07" localSheetId="43">#REF!</definedName>
    <definedName name="Impto_a_la_renta_06_07" localSheetId="44">#REF!</definedName>
    <definedName name="Impto_a_la_renta_06_07" localSheetId="45">#REF!</definedName>
    <definedName name="Impto_a_la_renta_06_07" localSheetId="46">#REF!</definedName>
    <definedName name="Impto_a_la_renta_06_07" localSheetId="47">#REF!</definedName>
    <definedName name="Impto_a_la_renta_06_07" localSheetId="48">#REF!</definedName>
    <definedName name="Impto_a_la_renta_06_07" localSheetId="49">#REF!</definedName>
    <definedName name="Impto_a_la_renta_06_07" localSheetId="26">#REF!</definedName>
    <definedName name="Impto_a_la_renta_06_07" localSheetId="27">#REF!</definedName>
    <definedName name="Impto_a_la_renta_06_07" localSheetId="28">#REF!</definedName>
    <definedName name="Impto_a_la_renta_06_07" localSheetId="29">#REF!</definedName>
    <definedName name="Impto_a_la_renta_06_07" localSheetId="30">#REF!</definedName>
    <definedName name="Impto_a_la_renta_06_07" localSheetId="31">#REF!</definedName>
    <definedName name="Impto_a_la_renta_06_07" localSheetId="32">#REF!</definedName>
    <definedName name="Impto_a_la_renta_06_07" localSheetId="24">#REF!</definedName>
    <definedName name="Impto_a_la_renta_06_07">#REF!</definedName>
    <definedName name="Impto_a_la_renta_08" localSheetId="20">'[14]BG al 30.09.08'!#REF!</definedName>
    <definedName name="Impto_a_la_renta_08" localSheetId="9">'[14]BG al 30.09.08'!#REF!</definedName>
    <definedName name="Impto_a_la_renta_08" localSheetId="22">'[14]BG al 30.09.08'!#REF!</definedName>
    <definedName name="Impto_a_la_renta_08" localSheetId="21">'[14]BG al 30.09.08'!#REF!</definedName>
    <definedName name="Impto_a_la_renta_08" localSheetId="23">'[14]BG al 30.09.08'!#REF!</definedName>
    <definedName name="Impto_a_la_renta_08" localSheetId="15">'[14]BG al 30.09.08'!#REF!</definedName>
    <definedName name="Impto_a_la_renta_08" localSheetId="17">'[14]BG al 30.09.08'!#REF!</definedName>
    <definedName name="Impto_a_la_renta_08" localSheetId="33">'[14]BG al 30.09.08'!#REF!</definedName>
    <definedName name="Impto_a_la_renta_08" localSheetId="34">'[14]BG al 30.09.08'!#REF!</definedName>
    <definedName name="Impto_a_la_renta_08" localSheetId="35">'[14]BG al 30.09.08'!#REF!</definedName>
    <definedName name="Impto_a_la_renta_08" localSheetId="36">'[14]BG al 30.09.08'!#REF!</definedName>
    <definedName name="Impto_a_la_renta_08" localSheetId="37">'[14]BG al 30.09.08'!#REF!</definedName>
    <definedName name="Impto_a_la_renta_08" localSheetId="38">'[14]BG al 30.09.08'!#REF!</definedName>
    <definedName name="Impto_a_la_renta_08" localSheetId="39">'[14]BG al 30.09.08'!#REF!</definedName>
    <definedName name="Impto_a_la_renta_08" localSheetId="40">'[14]BG al 30.09.08'!#REF!</definedName>
    <definedName name="Impto_a_la_renta_08" localSheetId="41">'[14]BG al 30.09.08'!#REF!</definedName>
    <definedName name="Impto_a_la_renta_08" localSheetId="42">'[14]BG al 30.09.08'!#REF!</definedName>
    <definedName name="Impto_a_la_renta_08" localSheetId="25">'[14]BG al 30.09.08'!#REF!</definedName>
    <definedName name="Impto_a_la_renta_08" localSheetId="43">'[14]BG al 30.09.08'!#REF!</definedName>
    <definedName name="Impto_a_la_renta_08" localSheetId="44">'[14]BG al 30.09.08'!#REF!</definedName>
    <definedName name="Impto_a_la_renta_08" localSheetId="45">'[14]BG al 30.09.08'!#REF!</definedName>
    <definedName name="Impto_a_la_renta_08" localSheetId="46">'[14]BG al 30.09.08'!#REF!</definedName>
    <definedName name="Impto_a_la_renta_08" localSheetId="47">'[14]BG al 30.09.08'!#REF!</definedName>
    <definedName name="Impto_a_la_renta_08" localSheetId="48">'[14]BG al 30.09.08'!#REF!</definedName>
    <definedName name="Impto_a_la_renta_08" localSheetId="49">'[14]BG al 30.09.08'!#REF!</definedName>
    <definedName name="Impto_a_la_renta_08" localSheetId="26">'[14]BG al 30.09.08'!#REF!</definedName>
    <definedName name="Impto_a_la_renta_08" localSheetId="27">'[14]BG al 30.09.08'!#REF!</definedName>
    <definedName name="Impto_a_la_renta_08" localSheetId="28">'[14]BG al 30.09.08'!#REF!</definedName>
    <definedName name="Impto_a_la_renta_08" localSheetId="29">'[14]BG al 30.09.08'!#REF!</definedName>
    <definedName name="Impto_a_la_renta_08" localSheetId="30">'[14]BG al 30.09.08'!#REF!</definedName>
    <definedName name="Impto_a_la_renta_08" localSheetId="31">'[14]BG al 30.09.08'!#REF!</definedName>
    <definedName name="Impto_a_la_renta_08" localSheetId="32">'[14]BG al 30.09.08'!#REF!</definedName>
    <definedName name="Impto_a_la_renta_08" localSheetId="24">'[14]BG al 30.09.08'!#REF!</definedName>
    <definedName name="Impto_a_la_renta_08">'[14]BG al 30.09.08'!#REF!</definedName>
    <definedName name="INABR" localSheetId="20">'[63]Inv. 27-04-18'!$A$10:$C$124</definedName>
    <definedName name="INABR" localSheetId="9">'[63]Inv. 27-04-18'!$A$10:$C$124</definedName>
    <definedName name="INABR" localSheetId="22">'[64]Inv. 27-04-18'!$A$10:$C$124</definedName>
    <definedName name="INABR" localSheetId="21">'[63]Inv. 27-04-18'!$A$10:$C$124</definedName>
    <definedName name="INABR" localSheetId="23">'[63]Inv. 27-04-18'!$A$10:$C$124</definedName>
    <definedName name="INABR" localSheetId="17">'[63]Inv. 27-04-18'!$A$10:$C$124</definedName>
    <definedName name="INABR" localSheetId="33">'[63]Inv. 27-04-18'!$A$10:$C$124</definedName>
    <definedName name="INABR" localSheetId="34">'[63]Inv. 27-04-18'!$A$10:$C$124</definedName>
    <definedName name="INABR" localSheetId="35">'[63]Inv. 27-04-18'!$A$10:$C$124</definedName>
    <definedName name="INABR" localSheetId="36">'[63]Inv. 27-04-18'!$A$10:$C$124</definedName>
    <definedName name="INABR" localSheetId="37">'[63]Inv. 27-04-18'!$A$10:$C$124</definedName>
    <definedName name="INABR" localSheetId="38">'[63]Inv. 27-04-18'!$A$10:$C$124</definedName>
    <definedName name="INABR" localSheetId="39">'[63]Inv. 27-04-18'!$A$10:$C$124</definedName>
    <definedName name="INABR" localSheetId="40">'[63]Inv. 27-04-18'!$A$10:$C$124</definedName>
    <definedName name="INABR" localSheetId="41">'[63]Inv. 27-04-18'!$A$10:$C$124</definedName>
    <definedName name="INABR" localSheetId="42">'[63]Inv. 27-04-18'!$A$10:$C$124</definedName>
    <definedName name="INABR" localSheetId="25">'[63]Inv. 27-04-18'!$A$10:$C$124</definedName>
    <definedName name="INABR" localSheetId="43">'[63]Inv. 27-04-18'!$A$10:$C$124</definedName>
    <definedName name="INABR" localSheetId="44">'[63]Inv. 27-04-18'!$A$10:$C$124</definedName>
    <definedName name="INABR" localSheetId="45">'[63]Inv. 27-04-18'!$A$10:$C$124</definedName>
    <definedName name="INABR" localSheetId="46">'[63]Inv. 27-04-18'!$A$10:$C$124</definedName>
    <definedName name="INABR" localSheetId="47">'[63]Inv. 27-04-18'!$A$10:$C$124</definedName>
    <definedName name="INABR" localSheetId="48">'[63]Inv. 27-04-18'!$A$10:$C$124</definedName>
    <definedName name="INABR" localSheetId="49">'[63]Inv. 27-04-18'!$A$10:$C$124</definedName>
    <definedName name="INABR" localSheetId="26">'[63]Inv. 27-04-18'!$A$10:$C$124</definedName>
    <definedName name="INABR" localSheetId="27">'[63]Inv. 27-04-18'!$A$10:$C$124</definedName>
    <definedName name="INABR" localSheetId="28">'[63]Inv. 27-04-18'!$A$10:$C$124</definedName>
    <definedName name="INABR" localSheetId="29">'[63]Inv. 27-04-18'!$A$10:$C$124</definedName>
    <definedName name="INABR" localSheetId="30">'[63]Inv. 27-04-18'!$A$10:$C$124</definedName>
    <definedName name="INABR" localSheetId="31">'[63]Inv. 27-04-18'!$A$10:$C$124</definedName>
    <definedName name="INABR" localSheetId="32">'[63]Inv. 27-04-18'!$A$10:$C$124</definedName>
    <definedName name="INABR" localSheetId="24">'[63]Inv. 27-04-18'!$A$10:$C$124</definedName>
    <definedName name="INABR">'[64]Inv. 27-04-18'!$A$10:$C$124</definedName>
    <definedName name="INDEXAC_CAPITAL" localSheetId="20">#REF!</definedName>
    <definedName name="INDEXAC_CAPITAL" localSheetId="9">#REF!</definedName>
    <definedName name="INDEXAC_CAPITAL" localSheetId="22">#REF!</definedName>
    <definedName name="INDEXAC_CAPITAL" localSheetId="21">#REF!</definedName>
    <definedName name="INDEXAC_CAPITAL" localSheetId="23">#REF!</definedName>
    <definedName name="INDEXAC_CAPITAL" localSheetId="17">#REF!</definedName>
    <definedName name="INDEXAC_CAPITAL" localSheetId="33">#REF!</definedName>
    <definedName name="INDEXAC_CAPITAL" localSheetId="34">#REF!</definedName>
    <definedName name="INDEXAC_CAPITAL" localSheetId="35">#REF!</definedName>
    <definedName name="INDEXAC_CAPITAL" localSheetId="36">#REF!</definedName>
    <definedName name="INDEXAC_CAPITAL" localSheetId="37">#REF!</definedName>
    <definedName name="INDEXAC_CAPITAL" localSheetId="38">#REF!</definedName>
    <definedName name="INDEXAC_CAPITAL" localSheetId="39">#REF!</definedName>
    <definedName name="INDEXAC_CAPITAL" localSheetId="40">#REF!</definedName>
    <definedName name="INDEXAC_CAPITAL" localSheetId="41">#REF!</definedName>
    <definedName name="INDEXAC_CAPITAL" localSheetId="42">#REF!</definedName>
    <definedName name="INDEXAC_CAPITAL" localSheetId="25">#REF!</definedName>
    <definedName name="INDEXAC_CAPITAL" localSheetId="43">#REF!</definedName>
    <definedName name="INDEXAC_CAPITAL" localSheetId="44">#REF!</definedName>
    <definedName name="INDEXAC_CAPITAL" localSheetId="45">#REF!</definedName>
    <definedName name="INDEXAC_CAPITAL" localSheetId="46">#REF!</definedName>
    <definedName name="INDEXAC_CAPITAL" localSheetId="47">#REF!</definedName>
    <definedName name="INDEXAC_CAPITAL" localSheetId="48">#REF!</definedName>
    <definedName name="INDEXAC_CAPITAL" localSheetId="49">#REF!</definedName>
    <definedName name="INDEXAC_CAPITAL" localSheetId="26">#REF!</definedName>
    <definedName name="INDEXAC_CAPITAL" localSheetId="27">#REF!</definedName>
    <definedName name="INDEXAC_CAPITAL" localSheetId="28">#REF!</definedName>
    <definedName name="INDEXAC_CAPITAL" localSheetId="29">#REF!</definedName>
    <definedName name="INDEXAC_CAPITAL" localSheetId="30">#REF!</definedName>
    <definedName name="INDEXAC_CAPITAL" localSheetId="31">#REF!</definedName>
    <definedName name="INDEXAC_CAPITAL" localSheetId="32">#REF!</definedName>
    <definedName name="INDEXAC_CAPITAL" localSheetId="24">#REF!</definedName>
    <definedName name="INDEXAC_CAPITAL">#REF!</definedName>
    <definedName name="INF" localSheetId="20">#REF!</definedName>
    <definedName name="INF" localSheetId="9">#REF!</definedName>
    <definedName name="INF" localSheetId="22">#REF!</definedName>
    <definedName name="INF" localSheetId="21">#REF!</definedName>
    <definedName name="INF" localSheetId="23">#REF!</definedName>
    <definedName name="INF" localSheetId="15">#REF!</definedName>
    <definedName name="INF" localSheetId="17">#REF!</definedName>
    <definedName name="INF" localSheetId="33">#REF!</definedName>
    <definedName name="INF" localSheetId="34">#REF!</definedName>
    <definedName name="INF" localSheetId="35">#REF!</definedName>
    <definedName name="INF" localSheetId="36">#REF!</definedName>
    <definedName name="INF" localSheetId="37">#REF!</definedName>
    <definedName name="INF" localSheetId="38">#REF!</definedName>
    <definedName name="INF" localSheetId="39">#REF!</definedName>
    <definedName name="INF" localSheetId="40">#REF!</definedName>
    <definedName name="INF" localSheetId="41">#REF!</definedName>
    <definedName name="INF" localSheetId="42">#REF!</definedName>
    <definedName name="INF" localSheetId="25">#REF!</definedName>
    <definedName name="INF" localSheetId="43">#REF!</definedName>
    <definedName name="INF" localSheetId="44">#REF!</definedName>
    <definedName name="INF" localSheetId="45">#REF!</definedName>
    <definedName name="INF" localSheetId="46">#REF!</definedName>
    <definedName name="INF" localSheetId="47">#REF!</definedName>
    <definedName name="INF" localSheetId="48">#REF!</definedName>
    <definedName name="INF" localSheetId="49">#REF!</definedName>
    <definedName name="INF" localSheetId="26">#REF!</definedName>
    <definedName name="INF" localSheetId="27">#REF!</definedName>
    <definedName name="INF" localSheetId="28">#REF!</definedName>
    <definedName name="INF" localSheetId="29">#REF!</definedName>
    <definedName name="INF" localSheetId="30">#REF!</definedName>
    <definedName name="INF" localSheetId="31">#REF!</definedName>
    <definedName name="INF" localSheetId="32">#REF!</definedName>
    <definedName name="INF" localSheetId="24">#REF!</definedName>
    <definedName name="INF">#REF!</definedName>
    <definedName name="Ing_Neto" localSheetId="20">'[65]Enfoque DTT'!$H$129</definedName>
    <definedName name="Ing_Neto" localSheetId="9">'[65]Enfoque DTT'!$H$129</definedName>
    <definedName name="Ing_Neto" localSheetId="22">'[66]Enfoque DTT'!$H$129</definedName>
    <definedName name="Ing_Neto" localSheetId="21">'[65]Enfoque DTT'!$H$129</definedName>
    <definedName name="Ing_Neto" localSheetId="23">'[65]Enfoque DTT'!$H$129</definedName>
    <definedName name="Ing_Neto" localSheetId="17">'[65]Enfoque DTT'!$H$129</definedName>
    <definedName name="Ing_Neto" localSheetId="33">'[65]Enfoque DTT'!$H$129</definedName>
    <definedName name="Ing_Neto" localSheetId="34">'[65]Enfoque DTT'!$H$129</definedName>
    <definedName name="Ing_Neto" localSheetId="35">'[65]Enfoque DTT'!$H$129</definedName>
    <definedName name="Ing_Neto" localSheetId="36">'[65]Enfoque DTT'!$H$129</definedName>
    <definedName name="Ing_Neto" localSheetId="37">'[65]Enfoque DTT'!$H$129</definedName>
    <definedName name="Ing_Neto" localSheetId="38">'[65]Enfoque DTT'!$H$129</definedName>
    <definedName name="Ing_Neto" localSheetId="39">'[65]Enfoque DTT'!$H$129</definedName>
    <definedName name="Ing_Neto" localSheetId="40">'[65]Enfoque DTT'!$H$129</definedName>
    <definedName name="Ing_Neto" localSheetId="41">'[65]Enfoque DTT'!$H$129</definedName>
    <definedName name="Ing_Neto" localSheetId="42">'[65]Enfoque DTT'!$H$129</definedName>
    <definedName name="Ing_Neto" localSheetId="25">'[65]Enfoque DTT'!$H$129</definedName>
    <definedName name="Ing_Neto" localSheetId="43">'[65]Enfoque DTT'!$H$129</definedName>
    <definedName name="Ing_Neto" localSheetId="44">'[65]Enfoque DTT'!$H$129</definedName>
    <definedName name="Ing_Neto" localSheetId="45">'[65]Enfoque DTT'!$H$129</definedName>
    <definedName name="Ing_Neto" localSheetId="46">'[65]Enfoque DTT'!$H$129</definedName>
    <definedName name="Ing_Neto" localSheetId="47">'[65]Enfoque DTT'!$H$129</definedName>
    <definedName name="Ing_Neto" localSheetId="48">'[65]Enfoque DTT'!$H$129</definedName>
    <definedName name="Ing_Neto" localSheetId="49">'[65]Enfoque DTT'!$H$129</definedName>
    <definedName name="Ing_Neto" localSheetId="26">'[65]Enfoque DTT'!$H$129</definedName>
    <definedName name="Ing_Neto" localSheetId="27">'[65]Enfoque DTT'!$H$129</definedName>
    <definedName name="Ing_Neto" localSheetId="28">'[65]Enfoque DTT'!$H$129</definedName>
    <definedName name="Ing_Neto" localSheetId="29">'[65]Enfoque DTT'!$H$129</definedName>
    <definedName name="Ing_Neto" localSheetId="30">'[65]Enfoque DTT'!$H$129</definedName>
    <definedName name="Ing_Neto" localSheetId="31">'[65]Enfoque DTT'!$H$129</definedName>
    <definedName name="Ing_Neto" localSheetId="32">'[65]Enfoque DTT'!$H$129</definedName>
    <definedName name="Ing_Neto" localSheetId="24">'[65]Enfoque DTT'!$H$129</definedName>
    <definedName name="Ing_Neto">'[66]Enfoque DTT'!$H$129</definedName>
    <definedName name="Ingreso_Neto">'[15]Enfoque BCP'!$E$59</definedName>
    <definedName name="INGRESOS_FINANCIEROS_NETOS_1">'[16]Comparativo ER'!$F$20</definedName>
    <definedName name="INGRESOS_FINANCIEROS_NETOS_2" localSheetId="20">'[14]Comparativo ER'!#REF!</definedName>
    <definedName name="INGRESOS_FINANCIEROS_NETOS_2" localSheetId="9">'[14]Comparativo ER'!#REF!</definedName>
    <definedName name="INGRESOS_FINANCIEROS_NETOS_2" localSheetId="22">'[14]Comparativo ER'!#REF!</definedName>
    <definedName name="INGRESOS_FINANCIEROS_NETOS_2" localSheetId="21">'[14]Comparativo ER'!#REF!</definedName>
    <definedName name="INGRESOS_FINANCIEROS_NETOS_2" localSheetId="23">'[14]Comparativo ER'!#REF!</definedName>
    <definedName name="INGRESOS_FINANCIEROS_NETOS_2" localSheetId="15">'[14]Comparativo ER'!#REF!</definedName>
    <definedName name="INGRESOS_FINANCIEROS_NETOS_2" localSheetId="17">'[14]Comparativo ER'!#REF!</definedName>
    <definedName name="INGRESOS_FINANCIEROS_NETOS_2" localSheetId="33">'[14]Comparativo ER'!#REF!</definedName>
    <definedName name="INGRESOS_FINANCIEROS_NETOS_2" localSheetId="34">'[14]Comparativo ER'!#REF!</definedName>
    <definedName name="INGRESOS_FINANCIEROS_NETOS_2" localSheetId="35">'[14]Comparativo ER'!#REF!</definedName>
    <definedName name="INGRESOS_FINANCIEROS_NETOS_2" localSheetId="36">'[14]Comparativo ER'!#REF!</definedName>
    <definedName name="INGRESOS_FINANCIEROS_NETOS_2" localSheetId="37">'[14]Comparativo ER'!#REF!</definedName>
    <definedName name="INGRESOS_FINANCIEROS_NETOS_2" localSheetId="38">'[14]Comparativo ER'!#REF!</definedName>
    <definedName name="INGRESOS_FINANCIEROS_NETOS_2" localSheetId="39">'[14]Comparativo ER'!#REF!</definedName>
    <definedName name="INGRESOS_FINANCIEROS_NETOS_2" localSheetId="40">'[14]Comparativo ER'!#REF!</definedName>
    <definedName name="INGRESOS_FINANCIEROS_NETOS_2" localSheetId="41">'[14]Comparativo ER'!#REF!</definedName>
    <definedName name="INGRESOS_FINANCIEROS_NETOS_2" localSheetId="42">'[14]Comparativo ER'!#REF!</definedName>
    <definedName name="INGRESOS_FINANCIEROS_NETOS_2" localSheetId="25">'[14]Comparativo ER'!#REF!</definedName>
    <definedName name="INGRESOS_FINANCIEROS_NETOS_2" localSheetId="43">'[14]Comparativo ER'!#REF!</definedName>
    <definedName name="INGRESOS_FINANCIEROS_NETOS_2" localSheetId="44">'[14]Comparativo ER'!#REF!</definedName>
    <definedName name="INGRESOS_FINANCIEROS_NETOS_2" localSheetId="45">'[14]Comparativo ER'!#REF!</definedName>
    <definedName name="INGRESOS_FINANCIEROS_NETOS_2" localSheetId="46">'[14]Comparativo ER'!#REF!</definedName>
    <definedName name="INGRESOS_FINANCIEROS_NETOS_2" localSheetId="47">'[14]Comparativo ER'!#REF!</definedName>
    <definedName name="INGRESOS_FINANCIEROS_NETOS_2" localSheetId="48">'[14]Comparativo ER'!#REF!</definedName>
    <definedName name="INGRESOS_FINANCIEROS_NETOS_2" localSheetId="49">'[14]Comparativo ER'!#REF!</definedName>
    <definedName name="INGRESOS_FINANCIEROS_NETOS_2" localSheetId="26">'[14]Comparativo ER'!#REF!</definedName>
    <definedName name="INGRESOS_FINANCIEROS_NETOS_2" localSheetId="27">'[14]Comparativo ER'!#REF!</definedName>
    <definedName name="INGRESOS_FINANCIEROS_NETOS_2" localSheetId="28">'[14]Comparativo ER'!#REF!</definedName>
    <definedName name="INGRESOS_FINANCIEROS_NETOS_2" localSheetId="29">'[14]Comparativo ER'!#REF!</definedName>
    <definedName name="INGRESOS_FINANCIEROS_NETOS_2" localSheetId="30">'[14]Comparativo ER'!#REF!</definedName>
    <definedName name="INGRESOS_FINANCIEROS_NETOS_2" localSheetId="31">'[14]Comparativo ER'!#REF!</definedName>
    <definedName name="INGRESOS_FINANCIEROS_NETOS_2" localSheetId="32">'[14]Comparativo ER'!#REF!</definedName>
    <definedName name="INGRESOS_FINANCIEROS_NETOS_2" localSheetId="24">'[14]Comparativo ER'!#REF!</definedName>
    <definedName name="INGRESOS_FINANCIEROS_NETOS_2">'[14]Comparativo ER'!#REF!</definedName>
    <definedName name="INTERESES_PAGAR" localSheetId="22">#REF!</definedName>
    <definedName name="INTERESES_PAGAR" localSheetId="16">#REF!</definedName>
    <definedName name="INTERESES_PAGAR" localSheetId="15">#REF!</definedName>
    <definedName name="INTERESES_PAGAR" localSheetId="49">#REF!</definedName>
    <definedName name="INTERESES_PAGAR" localSheetId="30">#REF!</definedName>
    <definedName name="INTERESES_PAGAR" localSheetId="2">#REF!</definedName>
    <definedName name="INTERESES_PAGAR" localSheetId="6">#REF!</definedName>
    <definedName name="INTERESES_PAGAR">#REF!</definedName>
    <definedName name="INV" localSheetId="20">'[67]Sheet1 (2)'!$A$2:$D$88</definedName>
    <definedName name="INV" localSheetId="9">'[67]Sheet1 (2)'!$A$2:$D$88</definedName>
    <definedName name="INV" localSheetId="22">'[68]Sheet1 (2)'!$A$2:$D$88</definedName>
    <definedName name="INV" localSheetId="21">'[67]Sheet1 (2)'!$A$2:$D$88</definedName>
    <definedName name="INV" localSheetId="23">'[67]Sheet1 (2)'!$A$2:$D$88</definedName>
    <definedName name="INV" localSheetId="17">'[67]Sheet1 (2)'!$A$2:$D$88</definedName>
    <definedName name="INV" localSheetId="33">'[67]Sheet1 (2)'!$A$2:$D$88</definedName>
    <definedName name="INV" localSheetId="34">'[67]Sheet1 (2)'!$A$2:$D$88</definedName>
    <definedName name="INV" localSheetId="35">'[67]Sheet1 (2)'!$A$2:$D$88</definedName>
    <definedName name="INV" localSheetId="36">'[67]Sheet1 (2)'!$A$2:$D$88</definedName>
    <definedName name="INV" localSheetId="37">'[67]Sheet1 (2)'!$A$2:$D$88</definedName>
    <definedName name="INV" localSheetId="38">'[67]Sheet1 (2)'!$A$2:$D$88</definedName>
    <definedName name="INV" localSheetId="39">'[67]Sheet1 (2)'!$A$2:$D$88</definedName>
    <definedName name="INV" localSheetId="40">'[67]Sheet1 (2)'!$A$2:$D$88</definedName>
    <definedName name="INV" localSheetId="41">'[67]Sheet1 (2)'!$A$2:$D$88</definedName>
    <definedName name="INV" localSheetId="42">'[67]Sheet1 (2)'!$A$2:$D$88</definedName>
    <definedName name="INV" localSheetId="25">'[67]Sheet1 (2)'!$A$2:$D$88</definedName>
    <definedName name="INV" localSheetId="43">'[67]Sheet1 (2)'!$A$2:$D$88</definedName>
    <definedName name="INV" localSheetId="44">'[67]Sheet1 (2)'!$A$2:$D$88</definedName>
    <definedName name="INV" localSheetId="45">'[67]Sheet1 (2)'!$A$2:$D$88</definedName>
    <definedName name="INV" localSheetId="46">'[67]Sheet1 (2)'!$A$2:$D$88</definedName>
    <definedName name="INV" localSheetId="47">'[67]Sheet1 (2)'!$A$2:$D$88</definedName>
    <definedName name="INV" localSheetId="48">'[67]Sheet1 (2)'!$A$2:$D$88</definedName>
    <definedName name="INV" localSheetId="49">'[67]Sheet1 (2)'!$A$2:$D$88</definedName>
    <definedName name="INV" localSheetId="26">'[67]Sheet1 (2)'!$A$2:$D$88</definedName>
    <definedName name="INV" localSheetId="27">'[67]Sheet1 (2)'!$A$2:$D$88</definedName>
    <definedName name="INV" localSheetId="28">'[67]Sheet1 (2)'!$A$2:$D$88</definedName>
    <definedName name="INV" localSheetId="29">'[67]Sheet1 (2)'!$A$2:$D$88</definedName>
    <definedName name="INV" localSheetId="30">'[67]Sheet1 (2)'!$A$2:$D$88</definedName>
    <definedName name="INV" localSheetId="31">'[67]Sheet1 (2)'!$A$2:$D$88</definedName>
    <definedName name="INV" localSheetId="32">'[67]Sheet1 (2)'!$A$2:$D$88</definedName>
    <definedName name="INV" localSheetId="24">'[67]Sheet1 (2)'!$A$2:$D$88</definedName>
    <definedName name="INV">'[68]Sheet1 (2)'!$A$2:$D$88</definedName>
    <definedName name="INV_BIEN_ADJUD" localSheetId="20">#REF!</definedName>
    <definedName name="INV_BIEN_ADJUD" localSheetId="9">#REF!</definedName>
    <definedName name="INV_BIEN_ADJUD" localSheetId="22">#REF!</definedName>
    <definedName name="INV_BIEN_ADJUD" localSheetId="21">#REF!</definedName>
    <definedName name="INV_BIEN_ADJUD" localSheetId="23">#REF!</definedName>
    <definedName name="INV_BIEN_ADJUD" localSheetId="17">#REF!</definedName>
    <definedName name="INV_BIEN_ADJUD" localSheetId="33">#REF!</definedName>
    <definedName name="INV_BIEN_ADJUD" localSheetId="34">#REF!</definedName>
    <definedName name="INV_BIEN_ADJUD" localSheetId="35">#REF!</definedName>
    <definedName name="INV_BIEN_ADJUD" localSheetId="36">#REF!</definedName>
    <definedName name="INV_BIEN_ADJUD" localSheetId="37">#REF!</definedName>
    <definedName name="INV_BIEN_ADJUD" localSheetId="38">#REF!</definedName>
    <definedName name="INV_BIEN_ADJUD" localSheetId="39">#REF!</definedName>
    <definedName name="INV_BIEN_ADJUD" localSheetId="40">#REF!</definedName>
    <definedName name="INV_BIEN_ADJUD" localSheetId="41">#REF!</definedName>
    <definedName name="INV_BIEN_ADJUD" localSheetId="42">#REF!</definedName>
    <definedName name="INV_BIEN_ADJUD" localSheetId="25">#REF!</definedName>
    <definedName name="INV_BIEN_ADJUD" localSheetId="43">#REF!</definedName>
    <definedName name="INV_BIEN_ADJUD" localSheetId="44">#REF!</definedName>
    <definedName name="INV_BIEN_ADJUD" localSheetId="45">#REF!</definedName>
    <definedName name="INV_BIEN_ADJUD" localSheetId="46">#REF!</definedName>
    <definedName name="INV_BIEN_ADJUD" localSheetId="47">#REF!</definedName>
    <definedName name="INV_BIEN_ADJUD" localSheetId="48">#REF!</definedName>
    <definedName name="INV_BIEN_ADJUD" localSheetId="49">#REF!</definedName>
    <definedName name="INV_BIEN_ADJUD" localSheetId="26">#REF!</definedName>
    <definedName name="INV_BIEN_ADJUD" localSheetId="27">#REF!</definedName>
    <definedName name="INV_BIEN_ADJUD" localSheetId="28">#REF!</definedName>
    <definedName name="INV_BIEN_ADJUD" localSheetId="29">#REF!</definedName>
    <definedName name="INV_BIEN_ADJUD" localSheetId="30">#REF!</definedName>
    <definedName name="INV_BIEN_ADJUD" localSheetId="31">#REF!</definedName>
    <definedName name="INV_BIEN_ADJUD" localSheetId="32">#REF!</definedName>
    <definedName name="INV_BIEN_ADJUD" localSheetId="24">#REF!</definedName>
    <definedName name="INV_BIEN_ADJUD">#REF!</definedName>
    <definedName name="INV_OTRAS_INV" localSheetId="20">#REF!</definedName>
    <definedName name="INV_OTRAS_INV" localSheetId="9">#REF!</definedName>
    <definedName name="INV_OTRAS_INV" localSheetId="22">#REF!</definedName>
    <definedName name="INV_OTRAS_INV" localSheetId="21">#REF!</definedName>
    <definedName name="INV_OTRAS_INV" localSheetId="23">#REF!</definedName>
    <definedName name="INV_OTRAS_INV" localSheetId="17">#REF!</definedName>
    <definedName name="INV_OTRAS_INV" localSheetId="33">#REF!</definedName>
    <definedName name="INV_OTRAS_INV" localSheetId="34">#REF!</definedName>
    <definedName name="INV_OTRAS_INV" localSheetId="35">#REF!</definedName>
    <definedName name="INV_OTRAS_INV" localSheetId="36">#REF!</definedName>
    <definedName name="INV_OTRAS_INV" localSheetId="37">#REF!</definedName>
    <definedName name="INV_OTRAS_INV" localSheetId="38">#REF!</definedName>
    <definedName name="INV_OTRAS_INV" localSheetId="39">#REF!</definedName>
    <definedName name="INV_OTRAS_INV" localSheetId="40">#REF!</definedName>
    <definedName name="INV_OTRAS_INV" localSheetId="41">#REF!</definedName>
    <definedName name="INV_OTRAS_INV" localSheetId="42">#REF!</definedName>
    <definedName name="INV_OTRAS_INV" localSheetId="25">#REF!</definedName>
    <definedName name="INV_OTRAS_INV" localSheetId="43">#REF!</definedName>
    <definedName name="INV_OTRAS_INV" localSheetId="44">#REF!</definedName>
    <definedName name="INV_OTRAS_INV" localSheetId="45">#REF!</definedName>
    <definedName name="INV_OTRAS_INV" localSheetId="46">#REF!</definedName>
    <definedName name="INV_OTRAS_INV" localSheetId="47">#REF!</definedName>
    <definedName name="INV_OTRAS_INV" localSheetId="48">#REF!</definedName>
    <definedName name="INV_OTRAS_INV" localSheetId="49">#REF!</definedName>
    <definedName name="INV_OTRAS_INV" localSheetId="26">#REF!</definedName>
    <definedName name="INV_OTRAS_INV" localSheetId="27">#REF!</definedName>
    <definedName name="INV_OTRAS_INV" localSheetId="28">#REF!</definedName>
    <definedName name="INV_OTRAS_INV" localSheetId="29">#REF!</definedName>
    <definedName name="INV_OTRAS_INV" localSheetId="30">#REF!</definedName>
    <definedName name="INV_OTRAS_INV" localSheetId="31">#REF!</definedName>
    <definedName name="INV_OTRAS_INV" localSheetId="32">#REF!</definedName>
    <definedName name="INV_OTRAS_INV" localSheetId="24">#REF!</definedName>
    <definedName name="INV_OTRAS_INV">#REF!</definedName>
    <definedName name="INV_PREV" localSheetId="20">#REF!</definedName>
    <definedName name="INV_PREV" localSheetId="9">#REF!</definedName>
    <definedName name="INV_PREV" localSheetId="22">#REF!</definedName>
    <definedName name="INV_PREV" localSheetId="21">#REF!</definedName>
    <definedName name="INV_PREV" localSheetId="23">#REF!</definedName>
    <definedName name="INV_PREV" localSheetId="17">#REF!</definedName>
    <definedName name="INV_PREV" localSheetId="33">#REF!</definedName>
    <definedName name="INV_PREV" localSheetId="34">#REF!</definedName>
    <definedName name="INV_PREV" localSheetId="35">#REF!</definedName>
    <definedName name="INV_PREV" localSheetId="36">#REF!</definedName>
    <definedName name="INV_PREV" localSheetId="37">#REF!</definedName>
    <definedName name="INV_PREV" localSheetId="38">#REF!</definedName>
    <definedName name="INV_PREV" localSheetId="39">#REF!</definedName>
    <definedName name="INV_PREV" localSheetId="40">#REF!</definedName>
    <definedName name="INV_PREV" localSheetId="41">#REF!</definedName>
    <definedName name="INV_PREV" localSheetId="42">#REF!</definedName>
    <definedName name="INV_PREV" localSheetId="25">#REF!</definedName>
    <definedName name="INV_PREV" localSheetId="43">#REF!</definedName>
    <definedName name="INV_PREV" localSheetId="44">#REF!</definedName>
    <definedName name="INV_PREV" localSheetId="45">#REF!</definedName>
    <definedName name="INV_PREV" localSheetId="46">#REF!</definedName>
    <definedName name="INV_PREV" localSheetId="47">#REF!</definedName>
    <definedName name="INV_PREV" localSheetId="48">#REF!</definedName>
    <definedName name="INV_PREV" localSheetId="49">#REF!</definedName>
    <definedName name="INV_PREV" localSheetId="26">#REF!</definedName>
    <definedName name="INV_PREV" localSheetId="27">#REF!</definedName>
    <definedName name="INV_PREV" localSheetId="28">#REF!</definedName>
    <definedName name="INV_PREV" localSheetId="29">#REF!</definedName>
    <definedName name="INV_PREV" localSheetId="30">#REF!</definedName>
    <definedName name="INV_PREV" localSheetId="31">#REF!</definedName>
    <definedName name="INV_PREV" localSheetId="32">#REF!</definedName>
    <definedName name="INV_PREV" localSheetId="24">#REF!</definedName>
    <definedName name="INV_PREV">#REF!</definedName>
    <definedName name="Inven" localSheetId="15">#REF!</definedName>
    <definedName name="Inven">#REF!</definedName>
    <definedName name="INVN" localSheetId="20">'[69]Sheet1 (2)'!$A$1:$D$175</definedName>
    <definedName name="INVN" localSheetId="9">'[69]Sheet1 (2)'!$A$1:$D$175</definedName>
    <definedName name="INVN" localSheetId="22">'[70]Sheet1 (2)'!$A$1:$D$175</definedName>
    <definedName name="INVN" localSheetId="21">'[69]Sheet1 (2)'!$A$1:$D$175</definedName>
    <definedName name="INVN" localSheetId="23">'[69]Sheet1 (2)'!$A$1:$D$175</definedName>
    <definedName name="INVN" localSheetId="17">'[69]Sheet1 (2)'!$A$1:$D$175</definedName>
    <definedName name="INVN" localSheetId="33">'[69]Sheet1 (2)'!$A$1:$D$175</definedName>
    <definedName name="INVN" localSheetId="34">'[69]Sheet1 (2)'!$A$1:$D$175</definedName>
    <definedName name="INVN" localSheetId="35">'[69]Sheet1 (2)'!$A$1:$D$175</definedName>
    <definedName name="INVN" localSheetId="36">'[69]Sheet1 (2)'!$A$1:$D$175</definedName>
    <definedName name="INVN" localSheetId="37">'[69]Sheet1 (2)'!$A$1:$D$175</definedName>
    <definedName name="INVN" localSheetId="38">'[69]Sheet1 (2)'!$A$1:$D$175</definedName>
    <definedName name="INVN" localSheetId="39">'[69]Sheet1 (2)'!$A$1:$D$175</definedName>
    <definedName name="INVN" localSheetId="40">'[69]Sheet1 (2)'!$A$1:$D$175</definedName>
    <definedName name="INVN" localSheetId="41">'[69]Sheet1 (2)'!$A$1:$D$175</definedName>
    <definedName name="INVN" localSheetId="42">'[69]Sheet1 (2)'!$A$1:$D$175</definedName>
    <definedName name="INVN" localSheetId="25">'[69]Sheet1 (2)'!$A$1:$D$175</definedName>
    <definedName name="INVN" localSheetId="43">'[69]Sheet1 (2)'!$A$1:$D$175</definedName>
    <definedName name="INVN" localSheetId="44">'[69]Sheet1 (2)'!$A$1:$D$175</definedName>
    <definedName name="INVN" localSheetId="45">'[69]Sheet1 (2)'!$A$1:$D$175</definedName>
    <definedName name="INVN" localSheetId="46">'[69]Sheet1 (2)'!$A$1:$D$175</definedName>
    <definedName name="INVN" localSheetId="47">'[69]Sheet1 (2)'!$A$1:$D$175</definedName>
    <definedName name="INVN" localSheetId="48">'[69]Sheet1 (2)'!$A$1:$D$175</definedName>
    <definedName name="INVN" localSheetId="49">'[69]Sheet1 (2)'!$A$1:$D$175</definedName>
    <definedName name="INVN" localSheetId="26">'[69]Sheet1 (2)'!$A$1:$D$175</definedName>
    <definedName name="INVN" localSheetId="27">'[69]Sheet1 (2)'!$A$1:$D$175</definedName>
    <definedName name="INVN" localSheetId="28">'[69]Sheet1 (2)'!$A$1:$D$175</definedName>
    <definedName name="INVN" localSheetId="29">'[69]Sheet1 (2)'!$A$1:$D$175</definedName>
    <definedName name="INVN" localSheetId="30">'[69]Sheet1 (2)'!$A$1:$D$175</definedName>
    <definedName name="INVN" localSheetId="31">'[69]Sheet1 (2)'!$A$1:$D$175</definedName>
    <definedName name="INVN" localSheetId="32">'[69]Sheet1 (2)'!$A$1:$D$175</definedName>
    <definedName name="INVN" localSheetId="24">'[69]Sheet1 (2)'!$A$1:$D$175</definedName>
    <definedName name="INVN">'[70]Sheet1 (2)'!$A$1:$D$175</definedName>
    <definedName name="j" localSheetId="20">'[6]06-98'!#REF!</definedName>
    <definedName name="j" localSheetId="9">'[6]06-98'!#REF!</definedName>
    <definedName name="j" localSheetId="22">'[6]06-98'!#REF!</definedName>
    <definedName name="j" localSheetId="16">'[6]06-98'!#REF!</definedName>
    <definedName name="j" localSheetId="21">'[6]06-98'!#REF!</definedName>
    <definedName name="j" localSheetId="23">'[6]06-98'!#REF!</definedName>
    <definedName name="j" localSheetId="17">'[6]06-98'!#REF!</definedName>
    <definedName name="j" localSheetId="33">'[6]06-98'!#REF!</definedName>
    <definedName name="j" localSheetId="34">'[6]06-98'!#REF!</definedName>
    <definedName name="j" localSheetId="35">'[6]06-98'!#REF!</definedName>
    <definedName name="j" localSheetId="36">'[6]06-98'!#REF!</definedName>
    <definedName name="j" localSheetId="37">'[6]06-98'!#REF!</definedName>
    <definedName name="j" localSheetId="38">'[6]06-98'!#REF!</definedName>
    <definedName name="j" localSheetId="39">'[6]06-98'!#REF!</definedName>
    <definedName name="j" localSheetId="40">'[6]06-98'!#REF!</definedName>
    <definedName name="j" localSheetId="41">'[6]06-98'!#REF!</definedName>
    <definedName name="j" localSheetId="42">'[6]06-98'!#REF!</definedName>
    <definedName name="j" localSheetId="25">'[6]06-98'!#REF!</definedName>
    <definedName name="j" localSheetId="43">'[6]06-98'!#REF!</definedName>
    <definedName name="j" localSheetId="44">'[6]06-98'!#REF!</definedName>
    <definedName name="j" localSheetId="45">'[6]06-98'!#REF!</definedName>
    <definedName name="j" localSheetId="46">'[6]06-98'!#REF!</definedName>
    <definedName name="j" localSheetId="47">'[6]06-98'!#REF!</definedName>
    <definedName name="j" localSheetId="48">'[6]06-98'!#REF!</definedName>
    <definedName name="j" localSheetId="49">'[6]06-98'!#REF!</definedName>
    <definedName name="j" localSheetId="26">'[6]06-98'!#REF!</definedName>
    <definedName name="j" localSheetId="27">'[6]06-98'!#REF!</definedName>
    <definedName name="j" localSheetId="28">'[6]06-98'!#REF!</definedName>
    <definedName name="j" localSheetId="29">'[6]06-98'!#REF!</definedName>
    <definedName name="j" localSheetId="30">'[6]06-98'!#REF!</definedName>
    <definedName name="j" localSheetId="31">'[6]06-98'!#REF!</definedName>
    <definedName name="j" localSheetId="32">'[6]06-98'!#REF!</definedName>
    <definedName name="j" localSheetId="24">'[6]06-98'!#REF!</definedName>
    <definedName name="j" localSheetId="2">'[6]06-98'!#REF!</definedName>
    <definedName name="j" localSheetId="6">'[6]06-98'!#REF!</definedName>
    <definedName name="j">'[6]06-98'!#REF!</definedName>
    <definedName name="JCO" localSheetId="20">#REF!</definedName>
    <definedName name="JCO" localSheetId="9">#REF!</definedName>
    <definedName name="JCO" localSheetId="22">#REF!</definedName>
    <definedName name="JCO" localSheetId="21">#REF!</definedName>
    <definedName name="JCO" localSheetId="23">#REF!</definedName>
    <definedName name="JCO" localSheetId="15">#REF!</definedName>
    <definedName name="JCO" localSheetId="17">#REF!</definedName>
    <definedName name="JCO" localSheetId="33">#REF!</definedName>
    <definedName name="JCO" localSheetId="34">#REF!</definedName>
    <definedName name="JCO" localSheetId="35">#REF!</definedName>
    <definedName name="JCO" localSheetId="36">#REF!</definedName>
    <definedName name="JCO" localSheetId="37">#REF!</definedName>
    <definedName name="JCO" localSheetId="38">#REF!</definedName>
    <definedName name="JCO" localSheetId="39">#REF!</definedName>
    <definedName name="JCO" localSheetId="40">#REF!</definedName>
    <definedName name="JCO" localSheetId="41">#REF!</definedName>
    <definedName name="JCO" localSheetId="42">#REF!</definedName>
    <definedName name="JCO" localSheetId="25">#REF!</definedName>
    <definedName name="JCO" localSheetId="43">#REF!</definedName>
    <definedName name="JCO" localSheetId="44">#REF!</definedName>
    <definedName name="JCO" localSheetId="45">#REF!</definedName>
    <definedName name="JCO" localSheetId="46">#REF!</definedName>
    <definedName name="JCO" localSheetId="47">#REF!</definedName>
    <definedName name="JCO" localSheetId="48">#REF!</definedName>
    <definedName name="JCO" localSheetId="49">#REF!</definedName>
    <definedName name="JCO" localSheetId="26">#REF!</definedName>
    <definedName name="JCO" localSheetId="27">#REF!</definedName>
    <definedName name="JCO" localSheetId="28">#REF!</definedName>
    <definedName name="JCO" localSheetId="29">#REF!</definedName>
    <definedName name="JCO" localSheetId="30">#REF!</definedName>
    <definedName name="JCO" localSheetId="31">#REF!</definedName>
    <definedName name="JCO" localSheetId="32">#REF!</definedName>
    <definedName name="JCO" localSheetId="24">#REF!</definedName>
    <definedName name="JCO">#REF!</definedName>
    <definedName name="JJN" localSheetId="20">'[71]NC+FAC'!$I$2:$I$10053</definedName>
    <definedName name="JJN" localSheetId="9">'[71]NC+FAC'!$I$2:$I$10053</definedName>
    <definedName name="JJN" localSheetId="22">'[72]NC+FAC'!$I$2:$I$10053</definedName>
    <definedName name="JJN" localSheetId="21">'[71]NC+FAC'!$I$2:$I$10053</definedName>
    <definedName name="JJN" localSheetId="23">'[71]NC+FAC'!$I$2:$I$10053</definedName>
    <definedName name="JJN" localSheetId="17">'[71]NC+FAC'!$I$2:$I$10053</definedName>
    <definedName name="JJN" localSheetId="33">'[71]NC+FAC'!$I$2:$I$10053</definedName>
    <definedName name="JJN" localSheetId="34">'[71]NC+FAC'!$I$2:$I$10053</definedName>
    <definedName name="JJN" localSheetId="35">'[71]NC+FAC'!$I$2:$I$10053</definedName>
    <definedName name="JJN" localSheetId="36">'[71]NC+FAC'!$I$2:$I$10053</definedName>
    <definedName name="JJN" localSheetId="37">'[71]NC+FAC'!$I$2:$I$10053</definedName>
    <definedName name="JJN" localSheetId="38">'[71]NC+FAC'!$I$2:$I$10053</definedName>
    <definedName name="JJN" localSheetId="39">'[71]NC+FAC'!$I$2:$I$10053</definedName>
    <definedName name="JJN" localSheetId="40">'[71]NC+FAC'!$I$2:$I$10053</definedName>
    <definedName name="JJN" localSheetId="41">'[71]NC+FAC'!$I$2:$I$10053</definedName>
    <definedName name="JJN" localSheetId="42">'[71]NC+FAC'!$I$2:$I$10053</definedName>
    <definedName name="JJN" localSheetId="25">'[71]NC+FAC'!$I$2:$I$10053</definedName>
    <definedName name="JJN" localSheetId="43">'[71]NC+FAC'!$I$2:$I$10053</definedName>
    <definedName name="JJN" localSheetId="44">'[71]NC+FAC'!$I$2:$I$10053</definedName>
    <definedName name="JJN" localSheetId="45">'[71]NC+FAC'!$I$2:$I$10053</definedName>
    <definedName name="JJN" localSheetId="46">'[71]NC+FAC'!$I$2:$I$10053</definedName>
    <definedName name="JJN" localSheetId="47">'[71]NC+FAC'!$I$2:$I$10053</definedName>
    <definedName name="JJN" localSheetId="48">'[71]NC+FAC'!$I$2:$I$10053</definedName>
    <definedName name="JJN" localSheetId="49">'[71]NC+FAC'!$I$2:$I$10053</definedName>
    <definedName name="JJN" localSheetId="26">'[71]NC+FAC'!$I$2:$I$10053</definedName>
    <definedName name="JJN" localSheetId="27">'[71]NC+FAC'!$I$2:$I$10053</definedName>
    <definedName name="JJN" localSheetId="28">'[71]NC+FAC'!$I$2:$I$10053</definedName>
    <definedName name="JJN" localSheetId="29">'[71]NC+FAC'!$I$2:$I$10053</definedName>
    <definedName name="JJN" localSheetId="30">'[71]NC+FAC'!$I$2:$I$10053</definedName>
    <definedName name="JJN" localSheetId="31">'[71]NC+FAC'!$I$2:$I$10053</definedName>
    <definedName name="JJN" localSheetId="32">'[71]NC+FAC'!$I$2:$I$10053</definedName>
    <definedName name="JJN" localSheetId="24">'[71]NC+FAC'!$I$2:$I$10053</definedName>
    <definedName name="JJN">'[72]NC+FAC'!$I$2:$I$10053</definedName>
    <definedName name="JUUU" localSheetId="20">'[11]NC+FAC'!$I$2:$I$8047</definedName>
    <definedName name="JUUU" localSheetId="9">'[11]NC+FAC'!$I$2:$I$8047</definedName>
    <definedName name="JUUU" localSheetId="22">'[12]NC+FAC'!$I$2:$I$8047</definedName>
    <definedName name="JUUU" localSheetId="21">'[11]NC+FAC'!$I$2:$I$8047</definedName>
    <definedName name="JUUU" localSheetId="23">'[11]NC+FAC'!$I$2:$I$8047</definedName>
    <definedName name="JUUU" localSheetId="17">'[11]NC+FAC'!$I$2:$I$8047</definedName>
    <definedName name="JUUU" localSheetId="33">'[11]NC+FAC'!$I$2:$I$8047</definedName>
    <definedName name="JUUU" localSheetId="34">'[11]NC+FAC'!$I$2:$I$8047</definedName>
    <definedName name="JUUU" localSheetId="35">'[11]NC+FAC'!$I$2:$I$8047</definedName>
    <definedName name="JUUU" localSheetId="36">'[11]NC+FAC'!$I$2:$I$8047</definedName>
    <definedName name="JUUU" localSheetId="37">'[11]NC+FAC'!$I$2:$I$8047</definedName>
    <definedName name="JUUU" localSheetId="38">'[11]NC+FAC'!$I$2:$I$8047</definedName>
    <definedName name="JUUU" localSheetId="39">'[11]NC+FAC'!$I$2:$I$8047</definedName>
    <definedName name="JUUU" localSheetId="40">'[11]NC+FAC'!$I$2:$I$8047</definedName>
    <definedName name="JUUU" localSheetId="41">'[11]NC+FAC'!$I$2:$I$8047</definedName>
    <definedName name="JUUU" localSheetId="42">'[11]NC+FAC'!$I$2:$I$8047</definedName>
    <definedName name="JUUU" localSheetId="25">'[11]NC+FAC'!$I$2:$I$8047</definedName>
    <definedName name="JUUU" localSheetId="43">'[11]NC+FAC'!$I$2:$I$8047</definedName>
    <definedName name="JUUU" localSheetId="44">'[11]NC+FAC'!$I$2:$I$8047</definedName>
    <definedName name="JUUU" localSheetId="45">'[11]NC+FAC'!$I$2:$I$8047</definedName>
    <definedName name="JUUU" localSheetId="46">'[11]NC+FAC'!$I$2:$I$8047</definedName>
    <definedName name="JUUU" localSheetId="47">'[11]NC+FAC'!$I$2:$I$8047</definedName>
    <definedName name="JUUU" localSheetId="48">'[11]NC+FAC'!$I$2:$I$8047</definedName>
    <definedName name="JUUU" localSheetId="49">'[11]NC+FAC'!$I$2:$I$8047</definedName>
    <definedName name="JUUU" localSheetId="26">'[11]NC+FAC'!$I$2:$I$8047</definedName>
    <definedName name="JUUU" localSheetId="27">'[11]NC+FAC'!$I$2:$I$8047</definedName>
    <definedName name="JUUU" localSheetId="28">'[11]NC+FAC'!$I$2:$I$8047</definedName>
    <definedName name="JUUU" localSheetId="29">'[11]NC+FAC'!$I$2:$I$8047</definedName>
    <definedName name="JUUU" localSheetId="30">'[11]NC+FAC'!$I$2:$I$8047</definedName>
    <definedName name="JUUU" localSheetId="31">'[11]NC+FAC'!$I$2:$I$8047</definedName>
    <definedName name="JUUU" localSheetId="32">'[11]NC+FAC'!$I$2:$I$8047</definedName>
    <definedName name="JUUU" localSheetId="24">'[11]NC+FAC'!$I$2:$I$8047</definedName>
    <definedName name="JUUU">'[12]NC+FAC'!$I$2:$I$8047</definedName>
    <definedName name="k" localSheetId="20">'[6]06-98'!#REF!</definedName>
    <definedName name="k" localSheetId="9">'[6]06-98'!#REF!</definedName>
    <definedName name="k" localSheetId="22">'[6]06-98'!#REF!</definedName>
    <definedName name="k" localSheetId="16">'[6]06-98'!#REF!</definedName>
    <definedName name="k" localSheetId="21">'[6]06-98'!#REF!</definedName>
    <definedName name="k" localSheetId="23">'[6]06-98'!#REF!</definedName>
    <definedName name="k" localSheetId="17">'[6]06-98'!#REF!</definedName>
    <definedName name="k" localSheetId="33">'[6]06-98'!#REF!</definedName>
    <definedName name="k" localSheetId="34">'[6]06-98'!#REF!</definedName>
    <definedName name="k" localSheetId="35">'[6]06-98'!#REF!</definedName>
    <definedName name="k" localSheetId="36">'[6]06-98'!#REF!</definedName>
    <definedName name="k" localSheetId="37">'[6]06-98'!#REF!</definedName>
    <definedName name="k" localSheetId="38">'[6]06-98'!#REF!</definedName>
    <definedName name="k" localSheetId="39">'[6]06-98'!#REF!</definedName>
    <definedName name="k" localSheetId="40">'[6]06-98'!#REF!</definedName>
    <definedName name="k" localSheetId="41">'[6]06-98'!#REF!</definedName>
    <definedName name="k" localSheetId="42">'[6]06-98'!#REF!</definedName>
    <definedName name="k" localSheetId="25">'[6]06-98'!#REF!</definedName>
    <definedName name="k" localSheetId="43">'[6]06-98'!#REF!</definedName>
    <definedName name="k" localSheetId="44">'[6]06-98'!#REF!</definedName>
    <definedName name="k" localSheetId="45">'[6]06-98'!#REF!</definedName>
    <definedName name="k" localSheetId="46">'[6]06-98'!#REF!</definedName>
    <definedName name="k" localSheetId="47">'[6]06-98'!#REF!</definedName>
    <definedName name="k" localSheetId="48">'[6]06-98'!#REF!</definedName>
    <definedName name="k" localSheetId="49">'[6]06-98'!#REF!</definedName>
    <definedName name="k" localSheetId="26">'[6]06-98'!#REF!</definedName>
    <definedName name="k" localSheetId="27">'[6]06-98'!#REF!</definedName>
    <definedName name="k" localSheetId="28">'[6]06-98'!#REF!</definedName>
    <definedName name="k" localSheetId="29">'[6]06-98'!#REF!</definedName>
    <definedName name="k" localSheetId="30">'[6]06-98'!#REF!</definedName>
    <definedName name="k" localSheetId="31">'[6]06-98'!#REF!</definedName>
    <definedName name="k" localSheetId="32">'[6]06-98'!#REF!</definedName>
    <definedName name="k" localSheetId="24">'[6]06-98'!#REF!</definedName>
    <definedName name="k" localSheetId="2">'[6]06-98'!#REF!</definedName>
    <definedName name="k" localSheetId="6">'[6]06-98'!#REF!</definedName>
    <definedName name="k">'[6]06-98'!#REF!</definedName>
    <definedName name="kdkdk" localSheetId="20">#REF!</definedName>
    <definedName name="kdkdk" localSheetId="9">#REF!</definedName>
    <definedName name="kdkdk" localSheetId="22">#REF!</definedName>
    <definedName name="kdkdk" localSheetId="21">#REF!</definedName>
    <definedName name="kdkdk" localSheetId="23">#REF!</definedName>
    <definedName name="kdkdk" localSheetId="17">#REF!</definedName>
    <definedName name="kdkdk" localSheetId="33">#REF!</definedName>
    <definedName name="kdkdk" localSheetId="34">#REF!</definedName>
    <definedName name="kdkdk" localSheetId="35">#REF!</definedName>
    <definedName name="kdkdk" localSheetId="36">#REF!</definedName>
    <definedName name="kdkdk" localSheetId="37">#REF!</definedName>
    <definedName name="kdkdk" localSheetId="38">#REF!</definedName>
    <definedName name="kdkdk" localSheetId="39">#REF!</definedName>
    <definedName name="kdkdk" localSheetId="40">#REF!</definedName>
    <definedName name="kdkdk" localSheetId="41">#REF!</definedName>
    <definedName name="kdkdk" localSheetId="42">#REF!</definedName>
    <definedName name="kdkdk" localSheetId="25">#REF!</definedName>
    <definedName name="kdkdk" localSheetId="43">#REF!</definedName>
    <definedName name="kdkdk" localSheetId="44">#REF!</definedName>
    <definedName name="kdkdk" localSheetId="45">#REF!</definedName>
    <definedName name="kdkdk" localSheetId="46">#REF!</definedName>
    <definedName name="kdkdk" localSheetId="47">#REF!</definedName>
    <definedName name="kdkdk" localSheetId="48">#REF!</definedName>
    <definedName name="kdkdk" localSheetId="49">#REF!</definedName>
    <definedName name="kdkdk" localSheetId="26">#REF!</definedName>
    <definedName name="kdkdk" localSheetId="27">#REF!</definedName>
    <definedName name="kdkdk" localSheetId="28">#REF!</definedName>
    <definedName name="kdkdk" localSheetId="29">#REF!</definedName>
    <definedName name="kdkdk" localSheetId="30">#REF!</definedName>
    <definedName name="kdkdk" localSheetId="31">#REF!</definedName>
    <definedName name="kdkdk" localSheetId="32">#REF!</definedName>
    <definedName name="kdkdk" localSheetId="24">#REF!</definedName>
    <definedName name="kdkdk">#REF!</definedName>
    <definedName name="L_AcctDes" localSheetId="15">#REF!</definedName>
    <definedName name="L_Adjust" localSheetId="15">#REF!</definedName>
    <definedName name="L_Adjust">[19]Links!$H:$H</definedName>
    <definedName name="L_Adjust_GT" localSheetId="15">#REF!</definedName>
    <definedName name="L_AJE_Tot" localSheetId="15">#REF!</definedName>
    <definedName name="L_AJE_Tot">[19]Links!$G:$G</definedName>
    <definedName name="L_AJE_Tot_GT" localSheetId="15">#REF!</definedName>
    <definedName name="L_CompNum" localSheetId="15">#REF!</definedName>
    <definedName name="L_CY_Beg" localSheetId="15">#REF!</definedName>
    <definedName name="L_CY_Beg">[19]Links!$F:$F</definedName>
    <definedName name="L_CY_Beg_GT" localSheetId="15">#REF!</definedName>
    <definedName name="L_CY_End" localSheetId="15">#REF!</definedName>
    <definedName name="L_CY_End">[19]Links!$J:$J</definedName>
    <definedName name="L_CY_End_GT" localSheetId="15">#REF!</definedName>
    <definedName name="L_GrpNum" localSheetId="15">#REF!</definedName>
    <definedName name="L_Headings" localSheetId="15">#REF!</definedName>
    <definedName name="L_KeyValue" localSheetId="15">#REF!</definedName>
    <definedName name="L_PY_End" localSheetId="15">#REF!</definedName>
    <definedName name="L_PY_End">[19]Links!$K:$K</definedName>
    <definedName name="L_PY_End_GT" localSheetId="15">#REF!</definedName>
    <definedName name="L_RJE_Tot" localSheetId="15">#REF!</definedName>
    <definedName name="L_RJE_Tot">[19]Links!$I:$I</definedName>
    <definedName name="L_RJE_Tot_GT" localSheetId="15">#REF!</definedName>
    <definedName name="L_RowNum" localSheetId="15">#REF!</definedName>
    <definedName name="LETRAC" localSheetId="22">#REF!</definedName>
    <definedName name="LETRAC" localSheetId="15">#REF!</definedName>
    <definedName name="LETRAC" localSheetId="49">#REF!</definedName>
    <definedName name="LETRAC" localSheetId="30">#REF!</definedName>
    <definedName name="LETRAC">#REF!</definedName>
    <definedName name="LIGUEVO" localSheetId="22">#REF!</definedName>
    <definedName name="LIGUEVO" localSheetId="16">#REF!</definedName>
    <definedName name="LIGUEVO" localSheetId="15">#REF!</definedName>
    <definedName name="LIGUEVO" localSheetId="49">#REF!</definedName>
    <definedName name="LIGUEVO" localSheetId="30">#REF!</definedName>
    <definedName name="LIGUEVO" localSheetId="2">#REF!</definedName>
    <definedName name="LIGUEVO" localSheetId="6">#REF!</definedName>
    <definedName name="LIGUEVO">#REF!</definedName>
    <definedName name="logo" localSheetId="15">#REF!</definedName>
    <definedName name="logo" localSheetId="49">#REF!</definedName>
    <definedName name="logo" localSheetId="30">#REF!</definedName>
    <definedName name="logo">#REF!</definedName>
    <definedName name="LUIB" localSheetId="15">#REF!</definedName>
    <definedName name="LUIB">#REF!</definedName>
    <definedName name="m" localSheetId="20" hidden="1">{#N/A,#N/A,FALSE,"Aging Summary";#N/A,#N/A,FALSE,"Ratio Analysis";#N/A,#N/A,FALSE,"Test 120 Day Accts";#N/A,#N/A,FALSE,"Tickmarks"}</definedName>
    <definedName name="m" localSheetId="9" hidden="1">{#N/A,#N/A,FALSE,"Aging Summary";#N/A,#N/A,FALSE,"Ratio Analysis";#N/A,#N/A,FALSE,"Test 120 Day Accts";#N/A,#N/A,FALSE,"Tickmarks"}</definedName>
    <definedName name="m" localSheetId="22" hidden="1">{#N/A,#N/A,FALSE,"Aging Summary";#N/A,#N/A,FALSE,"Ratio Analysis";#N/A,#N/A,FALSE,"Test 120 Day Accts";#N/A,#N/A,FALSE,"Tickmarks"}</definedName>
    <definedName name="m" localSheetId="21" hidden="1">{#N/A,#N/A,FALSE,"Aging Summary";#N/A,#N/A,FALSE,"Ratio Analysis";#N/A,#N/A,FALSE,"Test 120 Day Accts";#N/A,#N/A,FALSE,"Tickmarks"}</definedName>
    <definedName name="m" localSheetId="23" hidden="1">{#N/A,#N/A,FALSE,"Aging Summary";#N/A,#N/A,FALSE,"Ratio Analysis";#N/A,#N/A,FALSE,"Test 120 Day Accts";#N/A,#N/A,FALSE,"Tickmarks"}</definedName>
    <definedName name="m" localSheetId="15" hidden="1">{#N/A,#N/A,FALSE,"Aging Summary";#N/A,#N/A,FALSE,"Ratio Analysis";#N/A,#N/A,FALSE,"Test 120 Day Accts";#N/A,#N/A,FALSE,"Tickmarks"}</definedName>
    <definedName name="m" localSheetId="17" hidden="1">{#N/A,#N/A,FALSE,"Aging Summary";#N/A,#N/A,FALSE,"Ratio Analysis";#N/A,#N/A,FALSE,"Test 120 Day Accts";#N/A,#N/A,FALSE,"Tickmarks"}</definedName>
    <definedName name="m" localSheetId="33" hidden="1">{#N/A,#N/A,FALSE,"Aging Summary";#N/A,#N/A,FALSE,"Ratio Analysis";#N/A,#N/A,FALSE,"Test 120 Day Accts";#N/A,#N/A,FALSE,"Tickmarks"}</definedName>
    <definedName name="m" localSheetId="34"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36" hidden="1">{#N/A,#N/A,FALSE,"Aging Summary";#N/A,#N/A,FALSE,"Ratio Analysis";#N/A,#N/A,FALSE,"Test 120 Day Accts";#N/A,#N/A,FALSE,"Tickmarks"}</definedName>
    <definedName name="m" localSheetId="37" hidden="1">{#N/A,#N/A,FALSE,"Aging Summary";#N/A,#N/A,FALSE,"Ratio Analysis";#N/A,#N/A,FALSE,"Test 120 Day Accts";#N/A,#N/A,FALSE,"Tickmarks"}</definedName>
    <definedName name="m" localSheetId="38"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40" hidden="1">{#N/A,#N/A,FALSE,"Aging Summary";#N/A,#N/A,FALSE,"Ratio Analysis";#N/A,#N/A,FALSE,"Test 120 Day Accts";#N/A,#N/A,FALSE,"Tickmarks"}</definedName>
    <definedName name="m" localSheetId="41" hidden="1">{#N/A,#N/A,FALSE,"Aging Summary";#N/A,#N/A,FALSE,"Ratio Analysis";#N/A,#N/A,FALSE,"Test 120 Day Accts";#N/A,#N/A,FALSE,"Tickmarks"}</definedName>
    <definedName name="m" localSheetId="42" hidden="1">{#N/A,#N/A,FALSE,"Aging Summary";#N/A,#N/A,FALSE,"Ratio Analysis";#N/A,#N/A,FALSE,"Test 120 Day Accts";#N/A,#N/A,FALSE,"Tickmarks"}</definedName>
    <definedName name="m" localSheetId="25" hidden="1">{#N/A,#N/A,FALSE,"Aging Summary";#N/A,#N/A,FALSE,"Ratio Analysis";#N/A,#N/A,FALSE,"Test 120 Day Accts";#N/A,#N/A,FALSE,"Tickmarks"}</definedName>
    <definedName name="m" localSheetId="43" hidden="1">{#N/A,#N/A,FALSE,"Aging Summary";#N/A,#N/A,FALSE,"Ratio Analysis";#N/A,#N/A,FALSE,"Test 120 Day Accts";#N/A,#N/A,FALSE,"Tickmarks"}</definedName>
    <definedName name="m" localSheetId="44" hidden="1">{#N/A,#N/A,FALSE,"Aging Summary";#N/A,#N/A,FALSE,"Ratio Analysis";#N/A,#N/A,FALSE,"Test 120 Day Accts";#N/A,#N/A,FALSE,"Tickmarks"}</definedName>
    <definedName name="m" localSheetId="45" hidden="1">{#N/A,#N/A,FALSE,"Aging Summary";#N/A,#N/A,FALSE,"Ratio Analysis";#N/A,#N/A,FALSE,"Test 120 Day Accts";#N/A,#N/A,FALSE,"Tickmarks"}</definedName>
    <definedName name="m" localSheetId="46" hidden="1">{#N/A,#N/A,FALSE,"Aging Summary";#N/A,#N/A,FALSE,"Ratio Analysis";#N/A,#N/A,FALSE,"Test 120 Day Accts";#N/A,#N/A,FALSE,"Tickmarks"}</definedName>
    <definedName name="m" localSheetId="47" hidden="1">{#N/A,#N/A,FALSE,"Aging Summary";#N/A,#N/A,FALSE,"Ratio Analysis";#N/A,#N/A,FALSE,"Test 120 Day Accts";#N/A,#N/A,FALSE,"Tickmarks"}</definedName>
    <definedName name="m" localSheetId="48" hidden="1">{#N/A,#N/A,FALSE,"Aging Summary";#N/A,#N/A,FALSE,"Ratio Analysis";#N/A,#N/A,FALSE,"Test 120 Day Accts";#N/A,#N/A,FALSE,"Tickmarks"}</definedName>
    <definedName name="m" localSheetId="49" hidden="1">{#N/A,#N/A,FALSE,"Aging Summary";#N/A,#N/A,FALSE,"Ratio Analysis";#N/A,#N/A,FALSE,"Test 120 Day Accts";#N/A,#N/A,FALSE,"Tickmarks"}</definedName>
    <definedName name="m" localSheetId="26" hidden="1">{#N/A,#N/A,FALSE,"Aging Summary";#N/A,#N/A,FALSE,"Ratio Analysis";#N/A,#N/A,FALSE,"Test 120 Day Accts";#N/A,#N/A,FALSE,"Tickmarks"}</definedName>
    <definedName name="m" localSheetId="27" hidden="1">{#N/A,#N/A,FALSE,"Aging Summary";#N/A,#N/A,FALSE,"Ratio Analysis";#N/A,#N/A,FALSE,"Test 120 Day Accts";#N/A,#N/A,FALSE,"Tickmarks"}</definedName>
    <definedName name="m" localSheetId="28" hidden="1">{#N/A,#N/A,FALSE,"Aging Summary";#N/A,#N/A,FALSE,"Ratio Analysis";#N/A,#N/A,FALSE,"Test 120 Day Accts";#N/A,#N/A,FALSE,"Tickmarks"}</definedName>
    <definedName name="m" localSheetId="29" hidden="1">{#N/A,#N/A,FALSE,"Aging Summary";#N/A,#N/A,FALSE,"Ratio Analysis";#N/A,#N/A,FALSE,"Test 120 Day Accts";#N/A,#N/A,FALSE,"Tickmarks"}</definedName>
    <definedName name="m" localSheetId="30" hidden="1">{#N/A,#N/A,FALSE,"Aging Summary";#N/A,#N/A,FALSE,"Ratio Analysis";#N/A,#N/A,FALSE,"Test 120 Day Accts";#N/A,#N/A,FALSE,"Tickmarks"}</definedName>
    <definedName name="m" localSheetId="31" hidden="1">{#N/A,#N/A,FALSE,"Aging Summary";#N/A,#N/A,FALSE,"Ratio Analysis";#N/A,#N/A,FALSE,"Test 120 Day Accts";#N/A,#N/A,FALSE,"Tickmarks"}</definedName>
    <definedName name="m" localSheetId="32" hidden="1">{#N/A,#N/A,FALSE,"Aging Summary";#N/A,#N/A,FALSE,"Ratio Analysis";#N/A,#N/A,FALSE,"Test 120 Day Accts";#N/A,#N/A,FALSE,"Tickmarks"}</definedName>
    <definedName name="m" localSheetId="24" hidden="1">{#N/A,#N/A,FALSE,"Aging Summary";#N/A,#N/A,FALSE,"Ratio Analysis";#N/A,#N/A,FALSE,"Test 120 Day Accts";#N/A,#N/A,FALSE,"Tickmarks"}</definedName>
    <definedName name="m" hidden="1">{#N/A,#N/A,FALSE,"Aging Summary";#N/A,#N/A,FALSE,"Ratio Analysis";#N/A,#N/A,FALSE,"Test 120 Day Accts";#N/A,#N/A,FALSE,"Tickmarks"}</definedName>
    <definedName name="ma" localSheetId="20">'[73]NC+FAC'!$I$2:$I$8929</definedName>
    <definedName name="ma" localSheetId="9">'[73]NC+FAC'!$I$2:$I$8929</definedName>
    <definedName name="ma" localSheetId="22">'[74]NC+FAC'!$I$2:$I$8929</definedName>
    <definedName name="ma" localSheetId="21">'[73]NC+FAC'!$I$2:$I$8929</definedName>
    <definedName name="ma" localSheetId="23">'[73]NC+FAC'!$I$2:$I$8929</definedName>
    <definedName name="ma" localSheetId="17">'[73]NC+FAC'!$I$2:$I$8929</definedName>
    <definedName name="ma" localSheetId="33">'[73]NC+FAC'!$I$2:$I$8929</definedName>
    <definedName name="ma" localSheetId="34">'[73]NC+FAC'!$I$2:$I$8929</definedName>
    <definedName name="ma" localSheetId="35">'[73]NC+FAC'!$I$2:$I$8929</definedName>
    <definedName name="ma" localSheetId="36">'[73]NC+FAC'!$I$2:$I$8929</definedName>
    <definedName name="ma" localSheetId="37">'[73]NC+FAC'!$I$2:$I$8929</definedName>
    <definedName name="ma" localSheetId="38">'[73]NC+FAC'!$I$2:$I$8929</definedName>
    <definedName name="ma" localSheetId="39">'[73]NC+FAC'!$I$2:$I$8929</definedName>
    <definedName name="ma" localSheetId="40">'[73]NC+FAC'!$I$2:$I$8929</definedName>
    <definedName name="ma" localSheetId="41">'[73]NC+FAC'!$I$2:$I$8929</definedName>
    <definedName name="ma" localSheetId="42">'[73]NC+FAC'!$I$2:$I$8929</definedName>
    <definedName name="ma" localSheetId="25">'[73]NC+FAC'!$I$2:$I$8929</definedName>
    <definedName name="ma" localSheetId="43">'[73]NC+FAC'!$I$2:$I$8929</definedName>
    <definedName name="ma" localSheetId="44">'[73]NC+FAC'!$I$2:$I$8929</definedName>
    <definedName name="ma" localSheetId="45">'[73]NC+FAC'!$I$2:$I$8929</definedName>
    <definedName name="ma" localSheetId="46">'[73]NC+FAC'!$I$2:$I$8929</definedName>
    <definedName name="ma" localSheetId="47">'[73]NC+FAC'!$I$2:$I$8929</definedName>
    <definedName name="ma" localSheetId="48">'[73]NC+FAC'!$I$2:$I$8929</definedName>
    <definedName name="ma" localSheetId="49">'[73]NC+FAC'!$I$2:$I$8929</definedName>
    <definedName name="ma" localSheetId="26">'[73]NC+FAC'!$I$2:$I$8929</definedName>
    <definedName name="ma" localSheetId="27">'[73]NC+FAC'!$I$2:$I$8929</definedName>
    <definedName name="ma" localSheetId="28">'[73]NC+FAC'!$I$2:$I$8929</definedName>
    <definedName name="ma" localSheetId="29">'[73]NC+FAC'!$I$2:$I$8929</definedName>
    <definedName name="ma" localSheetId="30">'[73]NC+FAC'!$I$2:$I$8929</definedName>
    <definedName name="ma" localSheetId="31">'[73]NC+FAC'!$I$2:$I$8929</definedName>
    <definedName name="ma" localSheetId="32">'[73]NC+FAC'!$I$2:$I$8929</definedName>
    <definedName name="ma" localSheetId="24">'[73]NC+FAC'!$I$2:$I$8929</definedName>
    <definedName name="ma">'[74]NC+FAC'!$I$2:$I$8929</definedName>
    <definedName name="MAAR" localSheetId="20">#REF!</definedName>
    <definedName name="MAAR" localSheetId="9">#REF!</definedName>
    <definedName name="MAAR" localSheetId="22">#REF!</definedName>
    <definedName name="MAAR" localSheetId="21">#REF!</definedName>
    <definedName name="MAAR" localSheetId="23">#REF!</definedName>
    <definedName name="MAAR" localSheetId="15">#REF!</definedName>
    <definedName name="MAAR" localSheetId="17">#REF!</definedName>
    <definedName name="MAAR" localSheetId="33">#REF!</definedName>
    <definedName name="MAAR" localSheetId="34">#REF!</definedName>
    <definedName name="MAAR" localSheetId="35">#REF!</definedName>
    <definedName name="MAAR" localSheetId="36">#REF!</definedName>
    <definedName name="MAAR" localSheetId="37">#REF!</definedName>
    <definedName name="MAAR" localSheetId="38">#REF!</definedName>
    <definedName name="MAAR" localSheetId="39">#REF!</definedName>
    <definedName name="MAAR" localSheetId="40">#REF!</definedName>
    <definedName name="MAAR" localSheetId="41">#REF!</definedName>
    <definedName name="MAAR" localSheetId="42">#REF!</definedName>
    <definedName name="MAAR" localSheetId="25">#REF!</definedName>
    <definedName name="MAAR" localSheetId="43">#REF!</definedName>
    <definedName name="MAAR" localSheetId="44">#REF!</definedName>
    <definedName name="MAAR" localSheetId="45">#REF!</definedName>
    <definedName name="MAAR" localSheetId="46">#REF!</definedName>
    <definedName name="MAAR" localSheetId="47">#REF!</definedName>
    <definedName name="MAAR" localSheetId="48">#REF!</definedName>
    <definedName name="MAAR" localSheetId="49">#REF!</definedName>
    <definedName name="MAAR" localSheetId="26">#REF!</definedName>
    <definedName name="MAAR" localSheetId="27">#REF!</definedName>
    <definedName name="MAAR" localSheetId="28">#REF!</definedName>
    <definedName name="MAAR" localSheetId="29">#REF!</definedName>
    <definedName name="MAAR" localSheetId="30">#REF!</definedName>
    <definedName name="MAAR" localSheetId="31">#REF!</definedName>
    <definedName name="MAAR" localSheetId="32">#REF!</definedName>
    <definedName name="MAAR" localSheetId="24">#REF!</definedName>
    <definedName name="MAAR">#REF!</definedName>
    <definedName name="MAR" localSheetId="15">#REF!</definedName>
    <definedName name="MAR" localSheetId="49">#REF!</definedName>
    <definedName name="MAR" localSheetId="30">#REF!</definedName>
    <definedName name="MAR">#REF!</definedName>
    <definedName name="marca" localSheetId="49">#REF!</definedName>
    <definedName name="marca">#REF!</definedName>
    <definedName name="Marcas">#REF!</definedName>
    <definedName name="MARI" localSheetId="22">#REF!</definedName>
    <definedName name="MARI" localSheetId="16">#REF!</definedName>
    <definedName name="MARI" localSheetId="15">#REF!</definedName>
    <definedName name="MARI" localSheetId="2">#REF!</definedName>
    <definedName name="MARI" localSheetId="6">#REF!</definedName>
    <definedName name="MARI">#REF!</definedName>
    <definedName name="MATERIALES_Y_REPUESTOS" localSheetId="22">#REF!</definedName>
    <definedName name="MATERIALES_Y_REPUESTOS" localSheetId="16">#REF!</definedName>
    <definedName name="MATERIALES_Y_REPUESTOS" localSheetId="15">#REF!</definedName>
    <definedName name="MATERIALES_Y_REPUESTOS" localSheetId="2">#REF!</definedName>
    <definedName name="MATERIALES_Y_REPUESTOS" localSheetId="6">#REF!</definedName>
    <definedName name="MATERIALES_Y_REPUESTOS">#REF!</definedName>
    <definedName name="may" localSheetId="15">#REF!</definedName>
    <definedName name="may">#REF!</definedName>
    <definedName name="mayo" localSheetId="22">'[6]06-98'!#REF!</definedName>
    <definedName name="mayo" localSheetId="16">'[6]06-98'!#REF!</definedName>
    <definedName name="mayo" localSheetId="15">'[6]06-98'!#REF!</definedName>
    <definedName name="mayo" localSheetId="49">'[6]06-98'!#REF!</definedName>
    <definedName name="mayo" localSheetId="30">'[6]06-98'!#REF!</definedName>
    <definedName name="mayo" localSheetId="2">'[6]06-98'!#REF!</definedName>
    <definedName name="mayo" localSheetId="6">'[6]06-98'!#REF!</definedName>
    <definedName name="mayo">'[6]06-98'!#REF!</definedName>
    <definedName name="Mes" localSheetId="22">#REF!</definedName>
    <definedName name="Mes" localSheetId="16">#REF!</definedName>
    <definedName name="Mes" localSheetId="15">#REF!</definedName>
    <definedName name="Mes" localSheetId="49">#REF!</definedName>
    <definedName name="Mes" localSheetId="30">#REF!</definedName>
    <definedName name="Mes" localSheetId="2">#REF!</definedName>
    <definedName name="Mes" localSheetId="6">#REF!</definedName>
    <definedName name="Mes">#REF!</definedName>
    <definedName name="MESP" localSheetId="22">#REF!</definedName>
    <definedName name="MESP" localSheetId="16">#REF!</definedName>
    <definedName name="MESP" localSheetId="15">#REF!</definedName>
    <definedName name="MESP" localSheetId="49">#REF!</definedName>
    <definedName name="MESP" localSheetId="30">#REF!</definedName>
    <definedName name="MESP" localSheetId="2">#REF!</definedName>
    <definedName name="MESP" localSheetId="6">#REF!</definedName>
    <definedName name="MESP">#REF!</definedName>
    <definedName name="MILI" localSheetId="15">#REF!</definedName>
    <definedName name="MILI" localSheetId="49">#REF!</definedName>
    <definedName name="MILI" localSheetId="30">#REF!</definedName>
    <definedName name="MILI">#REF!</definedName>
    <definedName name="Monetary_Precision">'[13]Calculo del Exceso'!$B$3</definedName>
    <definedName name="Monetary_precisionA" localSheetId="20">'[15]Input &amp; Summary'!#REF!</definedName>
    <definedName name="Monetary_precisionA" localSheetId="9">'[15]Input &amp; Summary'!#REF!</definedName>
    <definedName name="Monetary_precisionA" localSheetId="22">'[15]Input &amp; Summary'!#REF!</definedName>
    <definedName name="Monetary_precisionA" localSheetId="21">'[15]Input &amp; Summary'!#REF!</definedName>
    <definedName name="Monetary_precisionA" localSheetId="23">'[15]Input &amp; Summary'!#REF!</definedName>
    <definedName name="Monetary_precisionA" localSheetId="15">'[15]Input &amp; Summary'!#REF!</definedName>
    <definedName name="Monetary_precisionA" localSheetId="17">'[15]Input &amp; Summary'!#REF!</definedName>
    <definedName name="Monetary_precisionA" localSheetId="33">'[15]Input &amp; Summary'!#REF!</definedName>
    <definedName name="Monetary_precisionA" localSheetId="34">'[15]Input &amp; Summary'!#REF!</definedName>
    <definedName name="Monetary_precisionA" localSheetId="35">'[15]Input &amp; Summary'!#REF!</definedName>
    <definedName name="Monetary_precisionA" localSheetId="36">'[15]Input &amp; Summary'!#REF!</definedName>
    <definedName name="Monetary_precisionA" localSheetId="37">'[15]Input &amp; Summary'!#REF!</definedName>
    <definedName name="Monetary_precisionA" localSheetId="38">'[15]Input &amp; Summary'!#REF!</definedName>
    <definedName name="Monetary_precisionA" localSheetId="39">'[15]Input &amp; Summary'!#REF!</definedName>
    <definedName name="Monetary_precisionA" localSheetId="40">'[15]Input &amp; Summary'!#REF!</definedName>
    <definedName name="Monetary_precisionA" localSheetId="41">'[15]Input &amp; Summary'!#REF!</definedName>
    <definedName name="Monetary_precisionA" localSheetId="42">'[15]Input &amp; Summary'!#REF!</definedName>
    <definedName name="Monetary_precisionA" localSheetId="25">'[15]Input &amp; Summary'!#REF!</definedName>
    <definedName name="Monetary_precisionA" localSheetId="43">'[15]Input &amp; Summary'!#REF!</definedName>
    <definedName name="Monetary_precisionA" localSheetId="44">'[15]Input &amp; Summary'!#REF!</definedName>
    <definedName name="Monetary_precisionA" localSheetId="45">'[15]Input &amp; Summary'!#REF!</definedName>
    <definedName name="Monetary_precisionA" localSheetId="46">'[15]Input &amp; Summary'!#REF!</definedName>
    <definedName name="Monetary_precisionA" localSheetId="47">'[15]Input &amp; Summary'!#REF!</definedName>
    <definedName name="Monetary_precisionA" localSheetId="48">'[15]Input &amp; Summary'!#REF!</definedName>
    <definedName name="Monetary_precisionA" localSheetId="49">'[15]Input &amp; Summary'!#REF!</definedName>
    <definedName name="Monetary_precisionA" localSheetId="26">'[15]Input &amp; Summary'!#REF!</definedName>
    <definedName name="Monetary_precisionA" localSheetId="27">'[15]Input &amp; Summary'!#REF!</definedName>
    <definedName name="Monetary_precisionA" localSheetId="28">'[15]Input &amp; Summary'!#REF!</definedName>
    <definedName name="Monetary_precisionA" localSheetId="29">'[15]Input &amp; Summary'!#REF!</definedName>
    <definedName name="Monetary_precisionA" localSheetId="30">'[15]Input &amp; Summary'!#REF!</definedName>
    <definedName name="Monetary_precisionA" localSheetId="31">'[15]Input &amp; Summary'!#REF!</definedName>
    <definedName name="Monetary_precisionA" localSheetId="32">'[15]Input &amp; Summary'!#REF!</definedName>
    <definedName name="Monetary_precisionA" localSheetId="24">'[15]Input &amp; Summary'!#REF!</definedName>
    <definedName name="Monetary_precisionA">'[15]Input &amp; Summary'!#REF!</definedName>
    <definedName name="Monetary_precisionF" localSheetId="20">'[15]Input &amp; Summary'!#REF!</definedName>
    <definedName name="Monetary_precisionF" localSheetId="9">'[15]Input &amp; Summary'!#REF!</definedName>
    <definedName name="Monetary_precisionF" localSheetId="22">'[15]Input &amp; Summary'!#REF!</definedName>
    <definedName name="Monetary_precisionF" localSheetId="21">'[15]Input &amp; Summary'!#REF!</definedName>
    <definedName name="Monetary_precisionF" localSheetId="23">'[15]Input &amp; Summary'!#REF!</definedName>
    <definedName name="Monetary_precisionF" localSheetId="15">'[15]Input &amp; Summary'!#REF!</definedName>
    <definedName name="Monetary_precisionF" localSheetId="17">'[15]Input &amp; Summary'!#REF!</definedName>
    <definedName name="Monetary_precisionF" localSheetId="33">'[15]Input &amp; Summary'!#REF!</definedName>
    <definedName name="Monetary_precisionF" localSheetId="34">'[15]Input &amp; Summary'!#REF!</definedName>
    <definedName name="Monetary_precisionF" localSheetId="35">'[15]Input &amp; Summary'!#REF!</definedName>
    <definedName name="Monetary_precisionF" localSheetId="36">'[15]Input &amp; Summary'!#REF!</definedName>
    <definedName name="Monetary_precisionF" localSheetId="37">'[15]Input &amp; Summary'!#REF!</definedName>
    <definedName name="Monetary_precisionF" localSheetId="38">'[15]Input &amp; Summary'!#REF!</definedName>
    <definedName name="Monetary_precisionF" localSheetId="39">'[15]Input &amp; Summary'!#REF!</definedName>
    <definedName name="Monetary_precisionF" localSheetId="40">'[15]Input &amp; Summary'!#REF!</definedName>
    <definedName name="Monetary_precisionF" localSheetId="41">'[15]Input &amp; Summary'!#REF!</definedName>
    <definedName name="Monetary_precisionF" localSheetId="42">'[15]Input &amp; Summary'!#REF!</definedName>
    <definedName name="Monetary_precisionF" localSheetId="25">'[15]Input &amp; Summary'!#REF!</definedName>
    <definedName name="Monetary_precisionF" localSheetId="43">'[15]Input &amp; Summary'!#REF!</definedName>
    <definedName name="Monetary_precisionF" localSheetId="44">'[15]Input &amp; Summary'!#REF!</definedName>
    <definedName name="Monetary_precisionF" localSheetId="45">'[15]Input &amp; Summary'!#REF!</definedName>
    <definedName name="Monetary_precisionF" localSheetId="46">'[15]Input &amp; Summary'!#REF!</definedName>
    <definedName name="Monetary_precisionF" localSheetId="47">'[15]Input &amp; Summary'!#REF!</definedName>
    <definedName name="Monetary_precisionF" localSheetId="48">'[15]Input &amp; Summary'!#REF!</definedName>
    <definedName name="Monetary_precisionF" localSheetId="49">'[15]Input &amp; Summary'!#REF!</definedName>
    <definedName name="Monetary_precisionF" localSheetId="26">'[15]Input &amp; Summary'!#REF!</definedName>
    <definedName name="Monetary_precisionF" localSheetId="27">'[15]Input &amp; Summary'!#REF!</definedName>
    <definedName name="Monetary_precisionF" localSheetId="28">'[15]Input &amp; Summary'!#REF!</definedName>
    <definedName name="Monetary_precisionF" localSheetId="29">'[15]Input &amp; Summary'!#REF!</definedName>
    <definedName name="Monetary_precisionF" localSheetId="30">'[15]Input &amp; Summary'!#REF!</definedName>
    <definedName name="Monetary_precisionF" localSheetId="31">'[15]Input &amp; Summary'!#REF!</definedName>
    <definedName name="Monetary_precisionF" localSheetId="32">'[15]Input &amp; Summary'!#REF!</definedName>
    <definedName name="Monetary_precisionF" localSheetId="24">'[15]Input &amp; Summary'!#REF!</definedName>
    <definedName name="Monetary_precisionF">'[15]Input &amp; Summary'!#REF!</definedName>
    <definedName name="Monetary_precisionH" localSheetId="15">'[15]Input &amp; Summary'!#REF!</definedName>
    <definedName name="Monetary_precisionH" localSheetId="49">'[15]Input &amp; Summary'!#REF!</definedName>
    <definedName name="Monetary_precisionH">'[15]Input &amp; Summary'!#REF!</definedName>
    <definedName name="Monetary_precisionJ" localSheetId="15">'[15]Input &amp; Summary'!#REF!</definedName>
    <definedName name="Monetary_precisionJ" localSheetId="49">'[15]Input &amp; Summary'!#REF!</definedName>
    <definedName name="Monetary_precisionJ">'[15]Input &amp; Summary'!#REF!</definedName>
    <definedName name="MostRecentPeriod">'[38]Financial Statement Input'!$D$2</definedName>
    <definedName name="N" localSheetId="20">'[57]Balance Melon'!$P$4:$P$4</definedName>
    <definedName name="N" localSheetId="9">'[57]Balance Melon'!$P$4:$P$4</definedName>
    <definedName name="N" localSheetId="22">'[58]Balance Melon'!$P$4:$P$4</definedName>
    <definedName name="N" localSheetId="21">'[57]Balance Melon'!$P$4:$P$4</definedName>
    <definedName name="N" localSheetId="23">'[57]Balance Melon'!$P$4:$P$4</definedName>
    <definedName name="N" localSheetId="17">'[57]Balance Melon'!$P$4:$P$4</definedName>
    <definedName name="N" localSheetId="33">'[57]Balance Melon'!$P$4:$P$4</definedName>
    <definedName name="N" localSheetId="34">'[57]Balance Melon'!$P$4:$P$4</definedName>
    <definedName name="N" localSheetId="35">'[57]Balance Melon'!$P$4:$P$4</definedName>
    <definedName name="N" localSheetId="36">'[57]Balance Melon'!$P$4:$P$4</definedName>
    <definedName name="N" localSheetId="37">'[57]Balance Melon'!$P$4:$P$4</definedName>
    <definedName name="N" localSheetId="38">'[57]Balance Melon'!$P$4:$P$4</definedName>
    <definedName name="N" localSheetId="39">'[57]Balance Melon'!$P$4:$P$4</definedName>
    <definedName name="N" localSheetId="40">'[57]Balance Melon'!$P$4:$P$4</definedName>
    <definedName name="N" localSheetId="41">'[57]Balance Melon'!$P$4:$P$4</definedName>
    <definedName name="N" localSheetId="42">'[57]Balance Melon'!$P$4:$P$4</definedName>
    <definedName name="N" localSheetId="25">'[57]Balance Melon'!$P$4:$P$4</definedName>
    <definedName name="N" localSheetId="43">'[57]Balance Melon'!$P$4:$P$4</definedName>
    <definedName name="N" localSheetId="44">'[57]Balance Melon'!$P$4:$P$4</definedName>
    <definedName name="N" localSheetId="45">'[57]Balance Melon'!$P$4:$P$4</definedName>
    <definedName name="N" localSheetId="46">'[57]Balance Melon'!$P$4:$P$4</definedName>
    <definedName name="N" localSheetId="47">'[57]Balance Melon'!$P$4:$P$4</definedName>
    <definedName name="N" localSheetId="48">'[57]Balance Melon'!$P$4:$P$4</definedName>
    <definedName name="N" localSheetId="49">'[57]Balance Melon'!$P$4:$P$4</definedName>
    <definedName name="N" localSheetId="26">'[57]Balance Melon'!$P$4:$P$4</definedName>
    <definedName name="N" localSheetId="27">'[57]Balance Melon'!$P$4:$P$4</definedName>
    <definedName name="N" localSheetId="28">'[57]Balance Melon'!$P$4:$P$4</definedName>
    <definedName name="N" localSheetId="29">'[57]Balance Melon'!$P$4:$P$4</definedName>
    <definedName name="N" localSheetId="30">'[57]Balance Melon'!$P$4:$P$4</definedName>
    <definedName name="N" localSheetId="31">'[57]Balance Melon'!$P$4:$P$4</definedName>
    <definedName name="N" localSheetId="32">'[57]Balance Melon'!$P$4:$P$4</definedName>
    <definedName name="N" localSheetId="24">'[57]Balance Melon'!$P$4:$P$4</definedName>
    <definedName name="N">'[58]Balance Melon'!$P$4:$P$4</definedName>
    <definedName name="NAVE" localSheetId="20">'[75]Inv. 29-06-18'!$A$10:$E$124</definedName>
    <definedName name="NAVE" localSheetId="9">'[75]Inv. 29-06-18'!$A$10:$E$124</definedName>
    <definedName name="NAVE" localSheetId="22">'[76]Inv. 29-06-18'!$A$10:$E$124</definedName>
    <definedName name="NAVE" localSheetId="21">'[75]Inv. 29-06-18'!$A$10:$E$124</definedName>
    <definedName name="NAVE" localSheetId="23">'[75]Inv. 29-06-18'!$A$10:$E$124</definedName>
    <definedName name="NAVE" localSheetId="17">'[75]Inv. 29-06-18'!$A$10:$E$124</definedName>
    <definedName name="NAVE" localSheetId="33">'[75]Inv. 29-06-18'!$A$10:$E$124</definedName>
    <definedName name="NAVE" localSheetId="34">'[75]Inv. 29-06-18'!$A$10:$E$124</definedName>
    <definedName name="NAVE" localSheetId="35">'[75]Inv. 29-06-18'!$A$10:$E$124</definedName>
    <definedName name="NAVE" localSheetId="36">'[75]Inv. 29-06-18'!$A$10:$E$124</definedName>
    <definedName name="NAVE" localSheetId="37">'[75]Inv. 29-06-18'!$A$10:$E$124</definedName>
    <definedName name="NAVE" localSheetId="38">'[75]Inv. 29-06-18'!$A$10:$E$124</definedName>
    <definedName name="NAVE" localSheetId="39">'[75]Inv. 29-06-18'!$A$10:$E$124</definedName>
    <definedName name="NAVE" localSheetId="40">'[75]Inv. 29-06-18'!$A$10:$E$124</definedName>
    <definedName name="NAVE" localSheetId="41">'[75]Inv. 29-06-18'!$A$10:$E$124</definedName>
    <definedName name="NAVE" localSheetId="42">'[75]Inv. 29-06-18'!$A$10:$E$124</definedName>
    <definedName name="NAVE" localSheetId="25">'[75]Inv. 29-06-18'!$A$10:$E$124</definedName>
    <definedName name="NAVE" localSheetId="43">'[75]Inv. 29-06-18'!$A$10:$E$124</definedName>
    <definedName name="NAVE" localSheetId="44">'[75]Inv. 29-06-18'!$A$10:$E$124</definedName>
    <definedName name="NAVE" localSheetId="45">'[75]Inv. 29-06-18'!$A$10:$E$124</definedName>
    <definedName name="NAVE" localSheetId="46">'[75]Inv. 29-06-18'!$A$10:$E$124</definedName>
    <definedName name="NAVE" localSheetId="47">'[75]Inv. 29-06-18'!$A$10:$E$124</definedName>
    <definedName name="NAVE" localSheetId="48">'[75]Inv. 29-06-18'!$A$10:$E$124</definedName>
    <definedName name="NAVE" localSheetId="49">'[75]Inv. 29-06-18'!$A$10:$E$124</definedName>
    <definedName name="NAVE" localSheetId="26">'[75]Inv. 29-06-18'!$A$10:$E$124</definedName>
    <definedName name="NAVE" localSheetId="27">'[75]Inv. 29-06-18'!$A$10:$E$124</definedName>
    <definedName name="NAVE" localSheetId="28">'[75]Inv. 29-06-18'!$A$10:$E$124</definedName>
    <definedName name="NAVE" localSheetId="29">'[75]Inv. 29-06-18'!$A$10:$E$124</definedName>
    <definedName name="NAVE" localSheetId="30">'[75]Inv. 29-06-18'!$A$10:$E$124</definedName>
    <definedName name="NAVE" localSheetId="31">'[75]Inv. 29-06-18'!$A$10:$E$124</definedName>
    <definedName name="NAVE" localSheetId="32">'[75]Inv. 29-06-18'!$A$10:$E$124</definedName>
    <definedName name="NAVE" localSheetId="24">'[75]Inv. 29-06-18'!$A$10:$E$124</definedName>
    <definedName name="NAVE">'[76]Inv. 29-06-18'!$A$10:$E$124</definedName>
    <definedName name="NETO_DIST" localSheetId="20">#REF!</definedName>
    <definedName name="NETO_DIST" localSheetId="9">#REF!</definedName>
    <definedName name="NETO_DIST" localSheetId="22">#REF!</definedName>
    <definedName name="NETO_DIST" localSheetId="21">#REF!</definedName>
    <definedName name="NETO_DIST" localSheetId="23">#REF!</definedName>
    <definedName name="NETO_DIST" localSheetId="17">#REF!</definedName>
    <definedName name="NETO_DIST" localSheetId="33">#REF!</definedName>
    <definedName name="NETO_DIST" localSheetId="34">#REF!</definedName>
    <definedName name="NETO_DIST" localSheetId="35">#REF!</definedName>
    <definedName name="NETO_DIST" localSheetId="36">#REF!</definedName>
    <definedName name="NETO_DIST" localSheetId="37">#REF!</definedName>
    <definedName name="NETO_DIST" localSheetId="38">#REF!</definedName>
    <definedName name="NETO_DIST" localSheetId="39">#REF!</definedName>
    <definedName name="NETO_DIST" localSheetId="40">#REF!</definedName>
    <definedName name="NETO_DIST" localSheetId="41">#REF!</definedName>
    <definedName name="NETO_DIST" localSheetId="42">#REF!</definedName>
    <definedName name="NETO_DIST" localSheetId="25">#REF!</definedName>
    <definedName name="NETO_DIST" localSheetId="43">#REF!</definedName>
    <definedName name="NETO_DIST" localSheetId="44">#REF!</definedName>
    <definedName name="NETO_DIST" localSheetId="45">#REF!</definedName>
    <definedName name="NETO_DIST" localSheetId="46">#REF!</definedName>
    <definedName name="NETO_DIST" localSheetId="47">#REF!</definedName>
    <definedName name="NETO_DIST" localSheetId="48">#REF!</definedName>
    <definedName name="NETO_DIST" localSheetId="49">#REF!</definedName>
    <definedName name="NETO_DIST" localSheetId="26">#REF!</definedName>
    <definedName name="NETO_DIST" localSheetId="27">#REF!</definedName>
    <definedName name="NETO_DIST" localSheetId="28">#REF!</definedName>
    <definedName name="NETO_DIST" localSheetId="29">#REF!</definedName>
    <definedName name="NETO_DIST" localSheetId="30">#REF!</definedName>
    <definedName name="NETO_DIST" localSheetId="31">#REF!</definedName>
    <definedName name="NETO_DIST" localSheetId="32">#REF!</definedName>
    <definedName name="NETO_DIST" localSheetId="24">#REF!</definedName>
    <definedName name="NETO_DIST">#REF!</definedName>
    <definedName name="NJUL" localSheetId="20">'[77]Control inv'!$C$10:$J$133</definedName>
    <definedName name="NJUL" localSheetId="9">'[77]Control inv'!$C$10:$J$133</definedName>
    <definedName name="NJUL" localSheetId="22">'[78]Control inv'!$C$10:$J$133</definedName>
    <definedName name="NJUL" localSheetId="21">'[77]Control inv'!$C$10:$J$133</definedName>
    <definedName name="NJUL" localSheetId="23">'[77]Control inv'!$C$10:$J$133</definedName>
    <definedName name="NJUL" localSheetId="17">'[77]Control inv'!$C$10:$J$133</definedName>
    <definedName name="NJUL" localSheetId="33">'[77]Control inv'!$C$10:$J$133</definedName>
    <definedName name="NJUL" localSheetId="34">'[77]Control inv'!$C$10:$J$133</definedName>
    <definedName name="NJUL" localSheetId="35">'[77]Control inv'!$C$10:$J$133</definedName>
    <definedName name="NJUL" localSheetId="36">'[77]Control inv'!$C$10:$J$133</definedName>
    <definedName name="NJUL" localSheetId="37">'[77]Control inv'!$C$10:$J$133</definedName>
    <definedName name="NJUL" localSheetId="38">'[77]Control inv'!$C$10:$J$133</definedName>
    <definedName name="NJUL" localSheetId="39">'[77]Control inv'!$C$10:$J$133</definedName>
    <definedName name="NJUL" localSheetId="40">'[77]Control inv'!$C$10:$J$133</definedName>
    <definedName name="NJUL" localSheetId="41">'[77]Control inv'!$C$10:$J$133</definedName>
    <definedName name="NJUL" localSheetId="42">'[77]Control inv'!$C$10:$J$133</definedName>
    <definedName name="NJUL" localSheetId="25">'[77]Control inv'!$C$10:$J$133</definedName>
    <definedName name="NJUL" localSheetId="43">'[77]Control inv'!$C$10:$J$133</definedName>
    <definedName name="NJUL" localSheetId="44">'[77]Control inv'!$C$10:$J$133</definedName>
    <definedName name="NJUL" localSheetId="45">'[77]Control inv'!$C$10:$J$133</definedName>
    <definedName name="NJUL" localSheetId="46">'[77]Control inv'!$C$10:$J$133</definedName>
    <definedName name="NJUL" localSheetId="47">'[77]Control inv'!$C$10:$J$133</definedName>
    <definedName name="NJUL" localSheetId="48">'[77]Control inv'!$C$10:$J$133</definedName>
    <definedName name="NJUL" localSheetId="49">'[77]Control inv'!$C$10:$J$133</definedName>
    <definedName name="NJUL" localSheetId="26">'[77]Control inv'!$C$10:$J$133</definedName>
    <definedName name="NJUL" localSheetId="27">'[77]Control inv'!$C$10:$J$133</definedName>
    <definedName name="NJUL" localSheetId="28">'[77]Control inv'!$C$10:$J$133</definedName>
    <definedName name="NJUL" localSheetId="29">'[77]Control inv'!$C$10:$J$133</definedName>
    <definedName name="NJUL" localSheetId="30">'[77]Control inv'!$C$10:$J$133</definedName>
    <definedName name="NJUL" localSheetId="31">'[77]Control inv'!$C$10:$J$133</definedName>
    <definedName name="NJUL" localSheetId="32">'[77]Control inv'!$C$10:$J$133</definedName>
    <definedName name="NJUL" localSheetId="24">'[77]Control inv'!$C$10:$J$133</definedName>
    <definedName name="NJUL">'[78]Control inv'!$C$10:$J$133</definedName>
    <definedName name="NOB" localSheetId="20">#REF!</definedName>
    <definedName name="NOB" localSheetId="9">#REF!</definedName>
    <definedName name="NOB" localSheetId="22">#REF!</definedName>
    <definedName name="NOB" localSheetId="21">#REF!</definedName>
    <definedName name="NOB" localSheetId="23">#REF!</definedName>
    <definedName name="NOB" localSheetId="15">#REF!</definedName>
    <definedName name="NOB" localSheetId="17">#REF!</definedName>
    <definedName name="NOB" localSheetId="33">#REF!</definedName>
    <definedName name="NOB" localSheetId="34">#REF!</definedName>
    <definedName name="NOB" localSheetId="35">#REF!</definedName>
    <definedName name="NOB" localSheetId="36">#REF!</definedName>
    <definedName name="NOB" localSheetId="37">#REF!</definedName>
    <definedName name="NOB" localSheetId="38">#REF!</definedName>
    <definedName name="NOB" localSheetId="39">#REF!</definedName>
    <definedName name="NOB" localSheetId="40">#REF!</definedName>
    <definedName name="NOB" localSheetId="41">#REF!</definedName>
    <definedName name="NOB" localSheetId="42">#REF!</definedName>
    <definedName name="NOB" localSheetId="25">#REF!</definedName>
    <definedName name="NOB" localSheetId="43">#REF!</definedName>
    <definedName name="NOB" localSheetId="44">#REF!</definedName>
    <definedName name="NOB" localSheetId="45">#REF!</definedName>
    <definedName name="NOB" localSheetId="46">#REF!</definedName>
    <definedName name="NOB" localSheetId="47">#REF!</definedName>
    <definedName name="NOB" localSheetId="48">#REF!</definedName>
    <definedName name="NOB" localSheetId="49">#REF!</definedName>
    <definedName name="NOB" localSheetId="26">#REF!</definedName>
    <definedName name="NOB" localSheetId="27">#REF!</definedName>
    <definedName name="NOB" localSheetId="28">#REF!</definedName>
    <definedName name="NOB" localSheetId="29">#REF!</definedName>
    <definedName name="NOB" localSheetId="30">#REF!</definedName>
    <definedName name="NOB" localSheetId="31">#REF!</definedName>
    <definedName name="NOB" localSheetId="32">#REF!</definedName>
    <definedName name="NOB" localSheetId="24">#REF!</definedName>
    <definedName name="NOB">#REF!</definedName>
    <definedName name="NOS" localSheetId="15">#REF!</definedName>
    <definedName name="NOS" localSheetId="49">#REF!</definedName>
    <definedName name="NOS" localSheetId="30">#REF!</definedName>
    <definedName name="NOS">#REF!</definedName>
    <definedName name="NOTA16" localSheetId="15">#REF!</definedName>
    <definedName name="NOTA16" localSheetId="49">#REF!</definedName>
    <definedName name="NOTA16">#REF!</definedName>
    <definedName name="NOTAS" localSheetId="15">#REF!</definedName>
    <definedName name="NOTAS">#REF!</definedName>
    <definedName name="NOV" localSheetId="15">#REF!</definedName>
    <definedName name="NOV">#REF!</definedName>
    <definedName name="novplast" localSheetId="15">#REF!</definedName>
    <definedName name="novplast">#REF!</definedName>
    <definedName name="novquim" localSheetId="15">#REF!</definedName>
    <definedName name="novquim">#REF!</definedName>
    <definedName name="ob" localSheetId="20">[34]FISICO!$A$163:$N$209</definedName>
    <definedName name="ob" localSheetId="9">[34]FISICO!$A$163:$N$209</definedName>
    <definedName name="ob" localSheetId="22">[35]FISICO!$A$163:$N$209</definedName>
    <definedName name="ob" localSheetId="21">[34]FISICO!$A$163:$N$209</definedName>
    <definedName name="ob" localSheetId="23">[34]FISICO!$A$163:$N$209</definedName>
    <definedName name="ob" localSheetId="17">[34]FISICO!$A$163:$N$209</definedName>
    <definedName name="ob" localSheetId="33">[34]FISICO!$A$163:$N$209</definedName>
    <definedName name="ob" localSheetId="34">[34]FISICO!$A$163:$N$209</definedName>
    <definedName name="ob" localSheetId="35">[34]FISICO!$A$163:$N$209</definedName>
    <definedName name="ob" localSheetId="36">[34]FISICO!$A$163:$N$209</definedName>
    <definedName name="ob" localSheetId="37">[34]FISICO!$A$163:$N$209</definedName>
    <definedName name="ob" localSheetId="38">[34]FISICO!$A$163:$N$209</definedName>
    <definedName name="ob" localSheetId="39">[34]FISICO!$A$163:$N$209</definedName>
    <definedName name="ob" localSheetId="40">[34]FISICO!$A$163:$N$209</definedName>
    <definedName name="ob" localSheetId="41">[34]FISICO!$A$163:$N$209</definedName>
    <definedName name="ob" localSheetId="42">[34]FISICO!$A$163:$N$209</definedName>
    <definedName name="ob" localSheetId="25">[34]FISICO!$A$163:$N$209</definedName>
    <definedName name="ob" localSheetId="43">[34]FISICO!$A$163:$N$209</definedName>
    <definedName name="ob" localSheetId="44">[34]FISICO!$A$163:$N$209</definedName>
    <definedName name="ob" localSheetId="45">[34]FISICO!$A$163:$N$209</definedName>
    <definedName name="ob" localSheetId="46">[34]FISICO!$A$163:$N$209</definedName>
    <definedName name="ob" localSheetId="47">[34]FISICO!$A$163:$N$209</definedName>
    <definedName name="ob" localSheetId="48">[34]FISICO!$A$163:$N$209</definedName>
    <definedName name="ob" localSheetId="49">[34]FISICO!$A$163:$N$209</definedName>
    <definedName name="ob" localSheetId="26">[34]FISICO!$A$163:$N$209</definedName>
    <definedName name="ob" localSheetId="27">[34]FISICO!$A$163:$N$209</definedName>
    <definedName name="ob" localSheetId="28">[34]FISICO!$A$163:$N$209</definedName>
    <definedName name="ob" localSheetId="29">[34]FISICO!$A$163:$N$209</definedName>
    <definedName name="ob" localSheetId="30">[34]FISICO!$A$163:$N$209</definedName>
    <definedName name="ob" localSheetId="31">[34]FISICO!$A$163:$N$209</definedName>
    <definedName name="ob" localSheetId="32">[34]FISICO!$A$163:$N$209</definedName>
    <definedName name="ob" localSheetId="24">[34]FISICO!$A$163:$N$209</definedName>
    <definedName name="ob">[35]FISICO!$A$163:$N$209</definedName>
    <definedName name="OBLIG_DIV_ACREED_SOC" localSheetId="20">#REF!</definedName>
    <definedName name="OBLIG_DIV_ACREED_SOC" localSheetId="9">#REF!</definedName>
    <definedName name="OBLIG_DIV_ACREED_SOC" localSheetId="22">#REF!</definedName>
    <definedName name="OBLIG_DIV_ACREED_SOC" localSheetId="21">#REF!</definedName>
    <definedName name="OBLIG_DIV_ACREED_SOC" localSheetId="23">#REF!</definedName>
    <definedName name="OBLIG_DIV_ACREED_SOC" localSheetId="17">#REF!</definedName>
    <definedName name="OBLIG_DIV_ACREED_SOC" localSheetId="33">#REF!</definedName>
    <definedName name="OBLIG_DIV_ACREED_SOC" localSheetId="34">#REF!</definedName>
    <definedName name="OBLIG_DIV_ACREED_SOC" localSheetId="35">#REF!</definedName>
    <definedName name="OBLIG_DIV_ACREED_SOC" localSheetId="36">#REF!</definedName>
    <definedName name="OBLIG_DIV_ACREED_SOC" localSheetId="37">#REF!</definedName>
    <definedName name="OBLIG_DIV_ACREED_SOC" localSheetId="38">#REF!</definedName>
    <definedName name="OBLIG_DIV_ACREED_SOC" localSheetId="39">#REF!</definedName>
    <definedName name="OBLIG_DIV_ACREED_SOC" localSheetId="40">#REF!</definedName>
    <definedName name="OBLIG_DIV_ACREED_SOC" localSheetId="41">#REF!</definedName>
    <definedName name="OBLIG_DIV_ACREED_SOC" localSheetId="42">#REF!</definedName>
    <definedName name="OBLIG_DIV_ACREED_SOC" localSheetId="25">#REF!</definedName>
    <definedName name="OBLIG_DIV_ACREED_SOC" localSheetId="43">#REF!</definedName>
    <definedName name="OBLIG_DIV_ACREED_SOC" localSheetId="44">#REF!</definedName>
    <definedName name="OBLIG_DIV_ACREED_SOC" localSheetId="45">#REF!</definedName>
    <definedName name="OBLIG_DIV_ACREED_SOC" localSheetId="46">#REF!</definedName>
    <definedName name="OBLIG_DIV_ACREED_SOC" localSheetId="47">#REF!</definedName>
    <definedName name="OBLIG_DIV_ACREED_SOC" localSheetId="48">#REF!</definedName>
    <definedName name="OBLIG_DIV_ACREED_SOC" localSheetId="49">#REF!</definedName>
    <definedName name="OBLIG_DIV_ACREED_SOC" localSheetId="26">#REF!</definedName>
    <definedName name="OBLIG_DIV_ACREED_SOC" localSheetId="27">#REF!</definedName>
    <definedName name="OBLIG_DIV_ACREED_SOC" localSheetId="28">#REF!</definedName>
    <definedName name="OBLIG_DIV_ACREED_SOC" localSheetId="29">#REF!</definedName>
    <definedName name="OBLIG_DIV_ACREED_SOC" localSheetId="30">#REF!</definedName>
    <definedName name="OBLIG_DIV_ACREED_SOC" localSheetId="31">#REF!</definedName>
    <definedName name="OBLIG_DIV_ACREED_SOC" localSheetId="32">#REF!</definedName>
    <definedName name="OBLIG_DIV_ACREED_SOC" localSheetId="24">#REF!</definedName>
    <definedName name="OBLIG_DIV_ACREED_SOC">#REF!</definedName>
    <definedName name="OBLIG_DIV_OTRAS" localSheetId="20">#REF!</definedName>
    <definedName name="OBLIG_DIV_OTRAS" localSheetId="9">#REF!</definedName>
    <definedName name="OBLIG_DIV_OTRAS" localSheetId="22">#REF!</definedName>
    <definedName name="OBLIG_DIV_OTRAS" localSheetId="21">#REF!</definedName>
    <definedName name="OBLIG_DIV_OTRAS" localSheetId="23">#REF!</definedName>
    <definedName name="OBLIG_DIV_OTRAS" localSheetId="17">#REF!</definedName>
    <definedName name="OBLIG_DIV_OTRAS" localSheetId="33">#REF!</definedName>
    <definedName name="OBLIG_DIV_OTRAS" localSheetId="34">#REF!</definedName>
    <definedName name="OBLIG_DIV_OTRAS" localSheetId="35">#REF!</definedName>
    <definedName name="OBLIG_DIV_OTRAS" localSheetId="36">#REF!</definedName>
    <definedName name="OBLIG_DIV_OTRAS" localSheetId="37">#REF!</definedName>
    <definedName name="OBLIG_DIV_OTRAS" localSheetId="38">#REF!</definedName>
    <definedName name="OBLIG_DIV_OTRAS" localSheetId="39">#REF!</definedName>
    <definedName name="OBLIG_DIV_OTRAS" localSheetId="40">#REF!</definedName>
    <definedName name="OBLIG_DIV_OTRAS" localSheetId="41">#REF!</definedName>
    <definedName name="OBLIG_DIV_OTRAS" localSheetId="42">#REF!</definedName>
    <definedName name="OBLIG_DIV_OTRAS" localSheetId="25">#REF!</definedName>
    <definedName name="OBLIG_DIV_OTRAS" localSheetId="43">#REF!</definedName>
    <definedName name="OBLIG_DIV_OTRAS" localSheetId="44">#REF!</definedName>
    <definedName name="OBLIG_DIV_OTRAS" localSheetId="45">#REF!</definedName>
    <definedName name="OBLIG_DIV_OTRAS" localSheetId="46">#REF!</definedName>
    <definedName name="OBLIG_DIV_OTRAS" localSheetId="47">#REF!</definedName>
    <definedName name="OBLIG_DIV_OTRAS" localSheetId="48">#REF!</definedName>
    <definedName name="OBLIG_DIV_OTRAS" localSheetId="49">#REF!</definedName>
    <definedName name="OBLIG_DIV_OTRAS" localSheetId="26">#REF!</definedName>
    <definedName name="OBLIG_DIV_OTRAS" localSheetId="27">#REF!</definedName>
    <definedName name="OBLIG_DIV_OTRAS" localSheetId="28">#REF!</definedName>
    <definedName name="OBLIG_DIV_OTRAS" localSheetId="29">#REF!</definedName>
    <definedName name="OBLIG_DIV_OTRAS" localSheetId="30">#REF!</definedName>
    <definedName name="OBLIG_DIV_OTRAS" localSheetId="31">#REF!</definedName>
    <definedName name="OBLIG_DIV_OTRAS" localSheetId="32">#REF!</definedName>
    <definedName name="OBLIG_DIV_OTRAS" localSheetId="24">#REF!</definedName>
    <definedName name="OBLIG_DIV_OTRAS">#REF!</definedName>
    <definedName name="OBLIG_DIVER" localSheetId="20">#REF!</definedName>
    <definedName name="OBLIG_DIVER" localSheetId="9">#REF!</definedName>
    <definedName name="OBLIG_DIVER" localSheetId="22">#REF!</definedName>
    <definedName name="OBLIG_DIVER" localSheetId="21">#REF!</definedName>
    <definedName name="OBLIG_DIVER" localSheetId="23">#REF!</definedName>
    <definedName name="OBLIG_DIVER" localSheetId="17">#REF!</definedName>
    <definedName name="OBLIG_DIVER" localSheetId="33">#REF!</definedName>
    <definedName name="OBLIG_DIVER" localSheetId="34">#REF!</definedName>
    <definedName name="OBLIG_DIVER" localSheetId="35">#REF!</definedName>
    <definedName name="OBLIG_DIVER" localSheetId="36">#REF!</definedName>
    <definedName name="OBLIG_DIVER" localSheetId="37">#REF!</definedName>
    <definedName name="OBLIG_DIVER" localSheetId="38">#REF!</definedName>
    <definedName name="OBLIG_DIVER" localSheetId="39">#REF!</definedName>
    <definedName name="OBLIG_DIVER" localSheetId="40">#REF!</definedName>
    <definedName name="OBLIG_DIVER" localSheetId="41">#REF!</definedName>
    <definedName name="OBLIG_DIVER" localSheetId="42">#REF!</definedName>
    <definedName name="OBLIG_DIVER" localSheetId="25">#REF!</definedName>
    <definedName name="OBLIG_DIVER" localSheetId="43">#REF!</definedName>
    <definedName name="OBLIG_DIVER" localSheetId="44">#REF!</definedName>
    <definedName name="OBLIG_DIVER" localSheetId="45">#REF!</definedName>
    <definedName name="OBLIG_DIVER" localSheetId="46">#REF!</definedName>
    <definedName name="OBLIG_DIVER" localSheetId="47">#REF!</definedName>
    <definedName name="OBLIG_DIVER" localSheetId="48">#REF!</definedName>
    <definedName name="OBLIG_DIVER" localSheetId="49">#REF!</definedName>
    <definedName name="OBLIG_DIVER" localSheetId="26">#REF!</definedName>
    <definedName name="OBLIG_DIVER" localSheetId="27">#REF!</definedName>
    <definedName name="OBLIG_DIVER" localSheetId="28">#REF!</definedName>
    <definedName name="OBLIG_DIVER" localSheetId="29">#REF!</definedName>
    <definedName name="OBLIG_DIVER" localSheetId="30">#REF!</definedName>
    <definedName name="OBLIG_DIVER" localSheetId="31">#REF!</definedName>
    <definedName name="OBLIG_DIVER" localSheetId="32">#REF!</definedName>
    <definedName name="OBLIG_DIVER" localSheetId="24">#REF!</definedName>
    <definedName name="OBLIG_DIVER">#REF!</definedName>
    <definedName name="OC1T" localSheetId="15">#REF!</definedName>
    <definedName name="OC1T">#REF!</definedName>
    <definedName name="occc" localSheetId="20">'[71]NC+FAC'!$I$2:$I$10945</definedName>
    <definedName name="occc" localSheetId="9">'[71]NC+FAC'!$I$2:$I$10945</definedName>
    <definedName name="occc" localSheetId="22">'[72]NC+FAC'!$I$2:$I$10945</definedName>
    <definedName name="occc" localSheetId="21">'[71]NC+FAC'!$I$2:$I$10945</definedName>
    <definedName name="occc" localSheetId="23">'[71]NC+FAC'!$I$2:$I$10945</definedName>
    <definedName name="occc" localSheetId="17">'[71]NC+FAC'!$I$2:$I$10945</definedName>
    <definedName name="occc" localSheetId="33">'[71]NC+FAC'!$I$2:$I$10945</definedName>
    <definedName name="occc" localSheetId="34">'[71]NC+FAC'!$I$2:$I$10945</definedName>
    <definedName name="occc" localSheetId="35">'[71]NC+FAC'!$I$2:$I$10945</definedName>
    <definedName name="occc" localSheetId="36">'[71]NC+FAC'!$I$2:$I$10945</definedName>
    <definedName name="occc" localSheetId="37">'[71]NC+FAC'!$I$2:$I$10945</definedName>
    <definedName name="occc" localSheetId="38">'[71]NC+FAC'!$I$2:$I$10945</definedName>
    <definedName name="occc" localSheetId="39">'[71]NC+FAC'!$I$2:$I$10945</definedName>
    <definedName name="occc" localSheetId="40">'[71]NC+FAC'!$I$2:$I$10945</definedName>
    <definedName name="occc" localSheetId="41">'[71]NC+FAC'!$I$2:$I$10945</definedName>
    <definedName name="occc" localSheetId="42">'[71]NC+FAC'!$I$2:$I$10945</definedName>
    <definedName name="occc" localSheetId="25">'[71]NC+FAC'!$I$2:$I$10945</definedName>
    <definedName name="occc" localSheetId="43">'[71]NC+FAC'!$I$2:$I$10945</definedName>
    <definedName name="occc" localSheetId="44">'[71]NC+FAC'!$I$2:$I$10945</definedName>
    <definedName name="occc" localSheetId="45">'[71]NC+FAC'!$I$2:$I$10945</definedName>
    <definedName name="occc" localSheetId="46">'[71]NC+FAC'!$I$2:$I$10945</definedName>
    <definedName name="occc" localSheetId="47">'[71]NC+FAC'!$I$2:$I$10945</definedName>
    <definedName name="occc" localSheetId="48">'[71]NC+FAC'!$I$2:$I$10945</definedName>
    <definedName name="occc" localSheetId="49">'[71]NC+FAC'!$I$2:$I$10945</definedName>
    <definedName name="occc" localSheetId="26">'[71]NC+FAC'!$I$2:$I$10945</definedName>
    <definedName name="occc" localSheetId="27">'[71]NC+FAC'!$I$2:$I$10945</definedName>
    <definedName name="occc" localSheetId="28">'[71]NC+FAC'!$I$2:$I$10945</definedName>
    <definedName name="occc" localSheetId="29">'[71]NC+FAC'!$I$2:$I$10945</definedName>
    <definedName name="occc" localSheetId="30">'[71]NC+FAC'!$I$2:$I$10945</definedName>
    <definedName name="occc" localSheetId="31">'[71]NC+FAC'!$I$2:$I$10945</definedName>
    <definedName name="occc" localSheetId="32">'[71]NC+FAC'!$I$2:$I$10945</definedName>
    <definedName name="occc" localSheetId="24">'[71]NC+FAC'!$I$2:$I$10945</definedName>
    <definedName name="occc">'[72]NC+FAC'!$I$2:$I$10945</definedName>
    <definedName name="OCT" localSheetId="20">#REF!</definedName>
    <definedName name="OCT" localSheetId="9">#REF!</definedName>
    <definedName name="OCT" localSheetId="22">#REF!</definedName>
    <definedName name="OCT" localSheetId="21">#REF!</definedName>
    <definedName name="OCT" localSheetId="23">#REF!</definedName>
    <definedName name="OCT" localSheetId="15">#REF!</definedName>
    <definedName name="OCT" localSheetId="17">#REF!</definedName>
    <definedName name="OCT" localSheetId="33">#REF!</definedName>
    <definedName name="OCT" localSheetId="34">#REF!</definedName>
    <definedName name="OCT" localSheetId="35">#REF!</definedName>
    <definedName name="OCT" localSheetId="36">#REF!</definedName>
    <definedName name="OCT" localSheetId="37">#REF!</definedName>
    <definedName name="OCT" localSheetId="38">#REF!</definedName>
    <definedName name="OCT" localSheetId="39">#REF!</definedName>
    <definedName name="OCT" localSheetId="40">#REF!</definedName>
    <definedName name="OCT" localSheetId="41">#REF!</definedName>
    <definedName name="OCT" localSheetId="42">#REF!</definedName>
    <definedName name="OCT" localSheetId="25">#REF!</definedName>
    <definedName name="OCT" localSheetId="43">#REF!</definedName>
    <definedName name="OCT" localSheetId="44">#REF!</definedName>
    <definedName name="OCT" localSheetId="45">#REF!</definedName>
    <definedName name="OCT" localSheetId="46">#REF!</definedName>
    <definedName name="OCT" localSheetId="47">#REF!</definedName>
    <definedName name="OCT" localSheetId="48">#REF!</definedName>
    <definedName name="OCT" localSheetId="49">#REF!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24">#REF!</definedName>
    <definedName name="OCT">#REF!</definedName>
    <definedName name="OCTUBER" localSheetId="15">#REF!</definedName>
    <definedName name="OCTUBER" localSheetId="49">#REF!</definedName>
    <definedName name="OCTUBER" localSheetId="30">#REF!</definedName>
    <definedName name="OCTUBER">#REF!</definedName>
    <definedName name="OCTULUB" localSheetId="15">#REF!</definedName>
    <definedName name="OCTULUB" localSheetId="49">#REF!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RAS_INST_FINAN">#REF!</definedName>
    <definedName name="Pa_10_a_10" localSheetId="15">#REF!</definedName>
    <definedName name="Pa_10_a_10">#REF!</definedName>
    <definedName name="Pag_11_a_11" localSheetId="15">#REF!</definedName>
    <definedName name="Pag_11_a_11">#REF!</definedName>
    <definedName name="Pag_12_a_12" localSheetId="15">#REF!</definedName>
    <definedName name="Pag_12_a_12">#REF!</definedName>
    <definedName name="Pag_13_a_13" localSheetId="15">#REF!</definedName>
    <definedName name="Pag_13_a_13">#REF!</definedName>
    <definedName name="Pag_14_a_14" localSheetId="15">#REF!</definedName>
    <definedName name="Pag_14_a_14">#REF!</definedName>
    <definedName name="Pag_15_a_15" localSheetId="15">#REF!</definedName>
    <definedName name="Pag_15_a_15">#REF!</definedName>
    <definedName name="Pag_16_a_16" localSheetId="15">#REF!</definedName>
    <definedName name="Pag_16_a_16">#REF!</definedName>
    <definedName name="Pag_17_a_17" localSheetId="15">#REF!</definedName>
    <definedName name="Pag_17_a_17">#REF!</definedName>
    <definedName name="Pag_18_a_18" localSheetId="15">#REF!</definedName>
    <definedName name="Pag_18_a_18">#REF!</definedName>
    <definedName name="Pag_19_a_21" localSheetId="20">'[57]N-11'!#REF!</definedName>
    <definedName name="Pag_19_a_21" localSheetId="9">'[57]N-11'!#REF!</definedName>
    <definedName name="Pag_19_a_21" localSheetId="22">'[58]N-11'!#REF!</definedName>
    <definedName name="Pag_19_a_21" localSheetId="21">'[57]N-11'!#REF!</definedName>
    <definedName name="Pag_19_a_21" localSheetId="23">'[57]N-11'!#REF!</definedName>
    <definedName name="Pag_19_a_21" localSheetId="15">'[58]N-11'!#REF!</definedName>
    <definedName name="Pag_19_a_21" localSheetId="17">'[57]N-11'!#REF!</definedName>
    <definedName name="Pag_19_a_21" localSheetId="33">'[57]N-11'!#REF!</definedName>
    <definedName name="Pag_19_a_21" localSheetId="34">'[57]N-11'!#REF!</definedName>
    <definedName name="Pag_19_a_21" localSheetId="35">'[57]N-11'!#REF!</definedName>
    <definedName name="Pag_19_a_21" localSheetId="36">'[57]N-11'!#REF!</definedName>
    <definedName name="Pag_19_a_21" localSheetId="37">'[57]N-11'!#REF!</definedName>
    <definedName name="Pag_19_a_21" localSheetId="38">'[57]N-11'!#REF!</definedName>
    <definedName name="Pag_19_a_21" localSheetId="39">'[57]N-11'!#REF!</definedName>
    <definedName name="Pag_19_a_21" localSheetId="40">'[57]N-11'!#REF!</definedName>
    <definedName name="Pag_19_a_21" localSheetId="41">'[57]N-11'!#REF!</definedName>
    <definedName name="Pag_19_a_21" localSheetId="42">'[57]N-11'!#REF!</definedName>
    <definedName name="Pag_19_a_21" localSheetId="25">'[57]N-11'!#REF!</definedName>
    <definedName name="Pag_19_a_21" localSheetId="43">'[57]N-11'!#REF!</definedName>
    <definedName name="Pag_19_a_21" localSheetId="44">'[57]N-11'!#REF!</definedName>
    <definedName name="Pag_19_a_21" localSheetId="45">'[57]N-11'!#REF!</definedName>
    <definedName name="Pag_19_a_21" localSheetId="46">'[57]N-11'!#REF!</definedName>
    <definedName name="Pag_19_a_21" localSheetId="47">'[57]N-11'!#REF!</definedName>
    <definedName name="Pag_19_a_21" localSheetId="48">'[57]N-11'!#REF!</definedName>
    <definedName name="Pag_19_a_21" localSheetId="49">'[57]N-11'!#REF!</definedName>
    <definedName name="Pag_19_a_21" localSheetId="26">'[57]N-11'!#REF!</definedName>
    <definedName name="Pag_19_a_21" localSheetId="27">'[57]N-11'!#REF!</definedName>
    <definedName name="Pag_19_a_21" localSheetId="28">'[57]N-11'!#REF!</definedName>
    <definedName name="Pag_19_a_21" localSheetId="29">'[57]N-11'!#REF!</definedName>
    <definedName name="Pag_19_a_21" localSheetId="30">'[57]N-11'!#REF!</definedName>
    <definedName name="Pag_19_a_21" localSheetId="31">'[57]N-11'!#REF!</definedName>
    <definedName name="Pag_19_a_21" localSheetId="32">'[57]N-11'!#REF!</definedName>
    <definedName name="Pag_19_a_21" localSheetId="24">'[57]N-11'!#REF!</definedName>
    <definedName name="Pag_19_a_21">'[58]N-11'!#REF!</definedName>
    <definedName name="Pág_4_a_4" localSheetId="20">#REF!</definedName>
    <definedName name="Pág_4_a_4" localSheetId="9">#REF!</definedName>
    <definedName name="Pág_4_a_4" localSheetId="22">#REF!</definedName>
    <definedName name="Pág_4_a_4" localSheetId="21">#REF!</definedName>
    <definedName name="Pág_4_a_4" localSheetId="23">#REF!</definedName>
    <definedName name="Pág_4_a_4" localSheetId="15">#REF!</definedName>
    <definedName name="Pág_4_a_4" localSheetId="17">#REF!</definedName>
    <definedName name="Pág_4_a_4" localSheetId="33">#REF!</definedName>
    <definedName name="Pág_4_a_4" localSheetId="34">#REF!</definedName>
    <definedName name="Pág_4_a_4" localSheetId="35">#REF!</definedName>
    <definedName name="Pág_4_a_4" localSheetId="36">#REF!</definedName>
    <definedName name="Pág_4_a_4" localSheetId="37">#REF!</definedName>
    <definedName name="Pág_4_a_4" localSheetId="38">#REF!</definedName>
    <definedName name="Pág_4_a_4" localSheetId="39">#REF!</definedName>
    <definedName name="Pág_4_a_4" localSheetId="40">#REF!</definedName>
    <definedName name="Pág_4_a_4" localSheetId="41">#REF!</definedName>
    <definedName name="Pág_4_a_4" localSheetId="42">#REF!</definedName>
    <definedName name="Pág_4_a_4" localSheetId="25">#REF!</definedName>
    <definedName name="Pág_4_a_4" localSheetId="43">#REF!</definedName>
    <definedName name="Pág_4_a_4" localSheetId="44">#REF!</definedName>
    <definedName name="Pág_4_a_4" localSheetId="45">#REF!</definedName>
    <definedName name="Pág_4_a_4" localSheetId="46">#REF!</definedName>
    <definedName name="Pág_4_a_4" localSheetId="47">#REF!</definedName>
    <definedName name="Pág_4_a_4" localSheetId="48">#REF!</definedName>
    <definedName name="Pág_4_a_4" localSheetId="49">#REF!</definedName>
    <definedName name="Pág_4_a_4" localSheetId="26">#REF!</definedName>
    <definedName name="Pág_4_a_4" localSheetId="27">#REF!</definedName>
    <definedName name="Pág_4_a_4" localSheetId="28">#REF!</definedName>
    <definedName name="Pág_4_a_4" localSheetId="29">#REF!</definedName>
    <definedName name="Pág_4_a_4" localSheetId="30">#REF!</definedName>
    <definedName name="Pág_4_a_4" localSheetId="31">#REF!</definedName>
    <definedName name="Pág_4_a_4" localSheetId="32">#REF!</definedName>
    <definedName name="Pág_4_a_4" localSheetId="24">#REF!</definedName>
    <definedName name="Pág_4_a_4">#REF!</definedName>
    <definedName name="Pag_5_a_5" localSheetId="15">#REF!</definedName>
    <definedName name="Pag_5_a_5" localSheetId="49">#REF!</definedName>
    <definedName name="Pag_5_a_5" localSheetId="30">#REF!</definedName>
    <definedName name="Pag_5_a_5">#REF!</definedName>
    <definedName name="Pag_6_a_6" localSheetId="15">#REF!</definedName>
    <definedName name="Pag_6_a_6" localSheetId="49">#REF!</definedName>
    <definedName name="Pag_6_a_6">#REF!</definedName>
    <definedName name="Pag_7_a_8" localSheetId="20">'[57]N-11'!#REF!</definedName>
    <definedName name="Pag_7_a_8" localSheetId="9">'[57]N-11'!#REF!</definedName>
    <definedName name="Pag_7_a_8" localSheetId="22">'[58]N-11'!#REF!</definedName>
    <definedName name="Pag_7_a_8" localSheetId="21">'[57]N-11'!#REF!</definedName>
    <definedName name="Pag_7_a_8" localSheetId="23">'[57]N-11'!#REF!</definedName>
    <definedName name="Pag_7_a_8" localSheetId="15">'[58]N-11'!#REF!</definedName>
    <definedName name="Pag_7_a_8" localSheetId="17">'[57]N-11'!#REF!</definedName>
    <definedName name="Pag_7_a_8" localSheetId="33">'[57]N-11'!#REF!</definedName>
    <definedName name="Pag_7_a_8" localSheetId="34">'[57]N-11'!#REF!</definedName>
    <definedName name="Pag_7_a_8" localSheetId="35">'[57]N-11'!#REF!</definedName>
    <definedName name="Pag_7_a_8" localSheetId="36">'[57]N-11'!#REF!</definedName>
    <definedName name="Pag_7_a_8" localSheetId="37">'[57]N-11'!#REF!</definedName>
    <definedName name="Pag_7_a_8" localSheetId="38">'[57]N-11'!#REF!</definedName>
    <definedName name="Pag_7_a_8" localSheetId="39">'[57]N-11'!#REF!</definedName>
    <definedName name="Pag_7_a_8" localSheetId="40">'[57]N-11'!#REF!</definedName>
    <definedName name="Pag_7_a_8" localSheetId="41">'[57]N-11'!#REF!</definedName>
    <definedName name="Pag_7_a_8" localSheetId="42">'[57]N-11'!#REF!</definedName>
    <definedName name="Pag_7_a_8" localSheetId="25">'[57]N-11'!#REF!</definedName>
    <definedName name="Pag_7_a_8" localSheetId="43">'[57]N-11'!#REF!</definedName>
    <definedName name="Pag_7_a_8" localSheetId="44">'[57]N-11'!#REF!</definedName>
    <definedName name="Pag_7_a_8" localSheetId="45">'[57]N-11'!#REF!</definedName>
    <definedName name="Pag_7_a_8" localSheetId="46">'[57]N-11'!#REF!</definedName>
    <definedName name="Pag_7_a_8" localSheetId="47">'[57]N-11'!#REF!</definedName>
    <definedName name="Pag_7_a_8" localSheetId="48">'[57]N-11'!#REF!</definedName>
    <definedName name="Pag_7_a_8" localSheetId="49">'[57]N-11'!#REF!</definedName>
    <definedName name="Pag_7_a_8" localSheetId="26">'[57]N-11'!#REF!</definedName>
    <definedName name="Pag_7_a_8" localSheetId="27">'[57]N-11'!#REF!</definedName>
    <definedName name="Pag_7_a_8" localSheetId="28">'[57]N-11'!#REF!</definedName>
    <definedName name="Pag_7_a_8" localSheetId="29">'[57]N-11'!#REF!</definedName>
    <definedName name="Pag_7_a_8" localSheetId="30">'[57]N-11'!#REF!</definedName>
    <definedName name="Pag_7_a_8" localSheetId="31">'[57]N-11'!#REF!</definedName>
    <definedName name="Pag_7_a_8" localSheetId="32">'[57]N-11'!#REF!</definedName>
    <definedName name="Pag_7_a_8" localSheetId="24">'[57]N-11'!#REF!</definedName>
    <definedName name="Pag_7_a_8">'[58]N-11'!#REF!</definedName>
    <definedName name="Pag_9_a_9" localSheetId="20">#REF!</definedName>
    <definedName name="Pag_9_a_9" localSheetId="9">#REF!</definedName>
    <definedName name="Pag_9_a_9" localSheetId="22">#REF!</definedName>
    <definedName name="Pag_9_a_9" localSheetId="21">#REF!</definedName>
    <definedName name="Pag_9_a_9" localSheetId="23">#REF!</definedName>
    <definedName name="Pag_9_a_9" localSheetId="15">#REF!</definedName>
    <definedName name="Pag_9_a_9" localSheetId="17">#REF!</definedName>
    <definedName name="Pag_9_a_9" localSheetId="33">#REF!</definedName>
    <definedName name="Pag_9_a_9" localSheetId="34">#REF!</definedName>
    <definedName name="Pag_9_a_9" localSheetId="35">#REF!</definedName>
    <definedName name="Pag_9_a_9" localSheetId="36">#REF!</definedName>
    <definedName name="Pag_9_a_9" localSheetId="37">#REF!</definedName>
    <definedName name="Pag_9_a_9" localSheetId="38">#REF!</definedName>
    <definedName name="Pag_9_a_9" localSheetId="39">#REF!</definedName>
    <definedName name="Pag_9_a_9" localSheetId="40">#REF!</definedName>
    <definedName name="Pag_9_a_9" localSheetId="41">#REF!</definedName>
    <definedName name="Pag_9_a_9" localSheetId="42">#REF!</definedName>
    <definedName name="Pag_9_a_9" localSheetId="25">#REF!</definedName>
    <definedName name="Pag_9_a_9" localSheetId="43">#REF!</definedName>
    <definedName name="Pag_9_a_9" localSheetId="44">#REF!</definedName>
    <definedName name="Pag_9_a_9" localSheetId="45">#REF!</definedName>
    <definedName name="Pag_9_a_9" localSheetId="46">#REF!</definedName>
    <definedName name="Pag_9_a_9" localSheetId="47">#REF!</definedName>
    <definedName name="Pag_9_a_9" localSheetId="48">#REF!</definedName>
    <definedName name="Pag_9_a_9" localSheetId="49">#REF!</definedName>
    <definedName name="Pag_9_a_9" localSheetId="26">#REF!</definedName>
    <definedName name="Pag_9_a_9" localSheetId="27">#REF!</definedName>
    <definedName name="Pag_9_a_9" localSheetId="28">#REF!</definedName>
    <definedName name="Pag_9_a_9" localSheetId="29">#REF!</definedName>
    <definedName name="Pag_9_a_9" localSheetId="30">#REF!</definedName>
    <definedName name="Pag_9_a_9" localSheetId="31">#REF!</definedName>
    <definedName name="Pag_9_a_9" localSheetId="32">#REF!</definedName>
    <definedName name="Pag_9_a_9" localSheetId="24">#REF!</definedName>
    <definedName name="Pag_9_a_9">#REF!</definedName>
    <definedName name="papa" localSheetId="22">'[6]06-98'!#REF!</definedName>
    <definedName name="papa" localSheetId="16">'[6]06-98'!#REF!</definedName>
    <definedName name="papa" localSheetId="15">'[6]06-98'!#REF!</definedName>
    <definedName name="papa" localSheetId="49">'[6]06-98'!#REF!</definedName>
    <definedName name="papa" localSheetId="30">'[6]06-98'!#REF!</definedName>
    <definedName name="papa" localSheetId="2">'[6]06-98'!#REF!</definedName>
    <definedName name="papa" localSheetId="6">'[6]06-98'!#REF!</definedName>
    <definedName name="papa">'[6]06-98'!#REF!</definedName>
    <definedName name="PAROS_PROGRAMADOS" localSheetId="22">#REF!</definedName>
    <definedName name="PAROS_PROGRAMADOS" localSheetId="16">#REF!</definedName>
    <definedName name="PAROS_PROGRAMADOS" localSheetId="15">#REF!</definedName>
    <definedName name="PAROS_PROGRAMADOS" localSheetId="49">#REF!</definedName>
    <definedName name="PAROS_PROGRAMADOS" localSheetId="30">#REF!</definedName>
    <definedName name="PAROS_PROGRAMADOS" localSheetId="2">#REF!</definedName>
    <definedName name="PAROS_PROGRAMADOS" localSheetId="6">#REF!</definedName>
    <definedName name="PAROS_PROGRAMADOS">#REF!</definedName>
    <definedName name="participa" localSheetId="49">#REF!</definedName>
    <definedName name="participa" localSheetId="30">#REF!</definedName>
    <definedName name="participa">#REF!</definedName>
    <definedName name="PAS_CORR_07">[14]Ratios!$C$7</definedName>
    <definedName name="pasivo_dic_07" localSheetId="20">'[33]Comparativo BG'!#REF!</definedName>
    <definedName name="pasivo_dic_07" localSheetId="9">'[33]Comparativo BG'!#REF!</definedName>
    <definedName name="pasivo_dic_07" localSheetId="22">'[33]Comparativo BG'!#REF!</definedName>
    <definedName name="pasivo_dic_07" localSheetId="21">'[33]Comparativo BG'!#REF!</definedName>
    <definedName name="pasivo_dic_07" localSheetId="23">'[33]Comparativo BG'!#REF!</definedName>
    <definedName name="pasivo_dic_07" localSheetId="15">'[33]Comparativo BG'!#REF!</definedName>
    <definedName name="pasivo_dic_07" localSheetId="17">'[33]Comparativo BG'!#REF!</definedName>
    <definedName name="pasivo_dic_07" localSheetId="33">'[33]Comparativo BG'!#REF!</definedName>
    <definedName name="pasivo_dic_07" localSheetId="34">'[33]Comparativo BG'!#REF!</definedName>
    <definedName name="pasivo_dic_07" localSheetId="35">'[33]Comparativo BG'!#REF!</definedName>
    <definedName name="pasivo_dic_07" localSheetId="36">'[33]Comparativo BG'!#REF!</definedName>
    <definedName name="pasivo_dic_07" localSheetId="37">'[33]Comparativo BG'!#REF!</definedName>
    <definedName name="pasivo_dic_07" localSheetId="38">'[33]Comparativo BG'!#REF!</definedName>
    <definedName name="pasivo_dic_07" localSheetId="39">'[33]Comparativo BG'!#REF!</definedName>
    <definedName name="pasivo_dic_07" localSheetId="40">'[33]Comparativo BG'!#REF!</definedName>
    <definedName name="pasivo_dic_07" localSheetId="41">'[33]Comparativo BG'!#REF!</definedName>
    <definedName name="pasivo_dic_07" localSheetId="42">'[33]Comparativo BG'!#REF!</definedName>
    <definedName name="pasivo_dic_07" localSheetId="25">'[33]Comparativo BG'!#REF!</definedName>
    <definedName name="pasivo_dic_07" localSheetId="43">'[33]Comparativo BG'!#REF!</definedName>
    <definedName name="pasivo_dic_07" localSheetId="44">'[33]Comparativo BG'!#REF!</definedName>
    <definedName name="pasivo_dic_07" localSheetId="45">'[33]Comparativo BG'!#REF!</definedName>
    <definedName name="pasivo_dic_07" localSheetId="46">'[33]Comparativo BG'!#REF!</definedName>
    <definedName name="pasivo_dic_07" localSheetId="47">'[33]Comparativo BG'!#REF!</definedName>
    <definedName name="pasivo_dic_07" localSheetId="48">'[33]Comparativo BG'!#REF!</definedName>
    <definedName name="pasivo_dic_07" localSheetId="49">'[33]Comparativo BG'!#REF!</definedName>
    <definedName name="pasivo_dic_07" localSheetId="26">'[33]Comparativo BG'!#REF!</definedName>
    <definedName name="pasivo_dic_07" localSheetId="27">'[33]Comparativo BG'!#REF!</definedName>
    <definedName name="pasivo_dic_07" localSheetId="28">'[33]Comparativo BG'!#REF!</definedName>
    <definedName name="pasivo_dic_07" localSheetId="29">'[33]Comparativo BG'!#REF!</definedName>
    <definedName name="pasivo_dic_07" localSheetId="30">'[33]Comparativo BG'!#REF!</definedName>
    <definedName name="pasivo_dic_07" localSheetId="31">'[33]Comparativo BG'!#REF!</definedName>
    <definedName name="pasivo_dic_07" localSheetId="32">'[33]Comparativo BG'!#REF!</definedName>
    <definedName name="pasivo_dic_07" localSheetId="24">'[33]Comparativo BG'!#REF!</definedName>
    <definedName name="pasivo_dic_07">'[33]Comparativo BG'!#REF!</definedName>
    <definedName name="pasivo_y_pat_neto" localSheetId="20">'[33]Comparativo BG'!#REF!</definedName>
    <definedName name="pasivo_y_pat_neto" localSheetId="9">'[33]Comparativo BG'!#REF!</definedName>
    <definedName name="pasivo_y_pat_neto" localSheetId="22">'[33]Comparativo BG'!#REF!</definedName>
    <definedName name="pasivo_y_pat_neto" localSheetId="21">'[33]Comparativo BG'!#REF!</definedName>
    <definedName name="pasivo_y_pat_neto" localSheetId="23">'[33]Comparativo BG'!#REF!</definedName>
    <definedName name="pasivo_y_pat_neto" localSheetId="15">'[33]Comparativo BG'!#REF!</definedName>
    <definedName name="pasivo_y_pat_neto" localSheetId="17">'[33]Comparativo BG'!#REF!</definedName>
    <definedName name="pasivo_y_pat_neto" localSheetId="33">'[33]Comparativo BG'!#REF!</definedName>
    <definedName name="pasivo_y_pat_neto" localSheetId="34">'[33]Comparativo BG'!#REF!</definedName>
    <definedName name="pasivo_y_pat_neto" localSheetId="35">'[33]Comparativo BG'!#REF!</definedName>
    <definedName name="pasivo_y_pat_neto" localSheetId="36">'[33]Comparativo BG'!#REF!</definedName>
    <definedName name="pasivo_y_pat_neto" localSheetId="37">'[33]Comparativo BG'!#REF!</definedName>
    <definedName name="pasivo_y_pat_neto" localSheetId="38">'[33]Comparativo BG'!#REF!</definedName>
    <definedName name="pasivo_y_pat_neto" localSheetId="39">'[33]Comparativo BG'!#REF!</definedName>
    <definedName name="pasivo_y_pat_neto" localSheetId="40">'[33]Comparativo BG'!#REF!</definedName>
    <definedName name="pasivo_y_pat_neto" localSheetId="41">'[33]Comparativo BG'!#REF!</definedName>
    <definedName name="pasivo_y_pat_neto" localSheetId="42">'[33]Comparativo BG'!#REF!</definedName>
    <definedName name="pasivo_y_pat_neto" localSheetId="25">'[33]Comparativo BG'!#REF!</definedName>
    <definedName name="pasivo_y_pat_neto" localSheetId="43">'[33]Comparativo BG'!#REF!</definedName>
    <definedName name="pasivo_y_pat_neto" localSheetId="44">'[33]Comparativo BG'!#REF!</definedName>
    <definedName name="pasivo_y_pat_neto" localSheetId="45">'[33]Comparativo BG'!#REF!</definedName>
    <definedName name="pasivo_y_pat_neto" localSheetId="46">'[33]Comparativo BG'!#REF!</definedName>
    <definedName name="pasivo_y_pat_neto" localSheetId="47">'[33]Comparativo BG'!#REF!</definedName>
    <definedName name="pasivo_y_pat_neto" localSheetId="48">'[33]Comparativo BG'!#REF!</definedName>
    <definedName name="pasivo_y_pat_neto" localSheetId="49">'[33]Comparativo BG'!#REF!</definedName>
    <definedName name="pasivo_y_pat_neto" localSheetId="26">'[33]Comparativo BG'!#REF!</definedName>
    <definedName name="pasivo_y_pat_neto" localSheetId="27">'[33]Comparativo BG'!#REF!</definedName>
    <definedName name="pasivo_y_pat_neto" localSheetId="28">'[33]Comparativo BG'!#REF!</definedName>
    <definedName name="pasivo_y_pat_neto" localSheetId="29">'[33]Comparativo BG'!#REF!</definedName>
    <definedName name="pasivo_y_pat_neto" localSheetId="30">'[33]Comparativo BG'!#REF!</definedName>
    <definedName name="pasivo_y_pat_neto" localSheetId="31">'[33]Comparativo BG'!#REF!</definedName>
    <definedName name="pasivo_y_pat_neto" localSheetId="32">'[33]Comparativo BG'!#REF!</definedName>
    <definedName name="pasivo_y_pat_neto" localSheetId="24">'[33]Comparativo BG'!#REF!</definedName>
    <definedName name="pasivo_y_pat_neto">'[33]Comparativo BG'!#REF!</definedName>
    <definedName name="Patrimonio_Neto">'[15]Enfoque DTT'!$E$107</definedName>
    <definedName name="PATRIMONIO_NETO_1">'[16]Comparativo BG'!$F$140</definedName>
    <definedName name="PATRIMONIO_NETO_2">'[16]Comparativo BG'!$H$140</definedName>
    <definedName name="Percent_Threshold" localSheetId="20">#REF!</definedName>
    <definedName name="Percent_Threshold" localSheetId="9">#REF!</definedName>
    <definedName name="Percent_Threshold" localSheetId="22">#REF!</definedName>
    <definedName name="Percent_Threshold" localSheetId="21">#REF!</definedName>
    <definedName name="Percent_Threshold" localSheetId="23">#REF!</definedName>
    <definedName name="Percent_Threshold" localSheetId="17">#REF!</definedName>
    <definedName name="Percent_Threshold" localSheetId="33">#REF!</definedName>
    <definedName name="Percent_Threshold" localSheetId="34">#REF!</definedName>
    <definedName name="Percent_Threshold" localSheetId="35">#REF!</definedName>
    <definedName name="Percent_Threshold" localSheetId="36">#REF!</definedName>
    <definedName name="Percent_Threshold" localSheetId="37">#REF!</definedName>
    <definedName name="Percent_Threshold" localSheetId="38">#REF!</definedName>
    <definedName name="Percent_Threshold" localSheetId="39">#REF!</definedName>
    <definedName name="Percent_Threshold" localSheetId="40">#REF!</definedName>
    <definedName name="Percent_Threshold" localSheetId="41">#REF!</definedName>
    <definedName name="Percent_Threshold" localSheetId="42">#REF!</definedName>
    <definedName name="Percent_Threshold" localSheetId="25">#REF!</definedName>
    <definedName name="Percent_Threshold" localSheetId="43">#REF!</definedName>
    <definedName name="Percent_Threshold" localSheetId="44">#REF!</definedName>
    <definedName name="Percent_Threshold" localSheetId="45">#REF!</definedName>
    <definedName name="Percent_Threshold" localSheetId="46">#REF!</definedName>
    <definedName name="Percent_Threshold" localSheetId="47">#REF!</definedName>
    <definedName name="Percent_Threshold" localSheetId="48">#REF!</definedName>
    <definedName name="Percent_Threshold" localSheetId="49">#REF!</definedName>
    <definedName name="Percent_Threshold" localSheetId="26">#REF!</definedName>
    <definedName name="Percent_Threshold" localSheetId="27">#REF!</definedName>
    <definedName name="Percent_Threshold" localSheetId="28">#REF!</definedName>
    <definedName name="Percent_Threshold" localSheetId="29">#REF!</definedName>
    <definedName name="Percent_Threshold" localSheetId="30">#REF!</definedName>
    <definedName name="Percent_Threshold" localSheetId="31">#REF!</definedName>
    <definedName name="Percent_Threshold" localSheetId="32">#REF!</definedName>
    <definedName name="Percent_Threshold" localSheetId="24">#REF!</definedName>
    <definedName name="Percent_Threshold">#REF!</definedName>
    <definedName name="Percentage_Threshold" localSheetId="20">#REF!</definedName>
    <definedName name="Percentage_Threshold" localSheetId="9">#REF!</definedName>
    <definedName name="Percentage_Threshold" localSheetId="22">#REF!</definedName>
    <definedName name="Percentage_Threshold" localSheetId="21">#REF!</definedName>
    <definedName name="Percentage_Threshold" localSheetId="23">#REF!</definedName>
    <definedName name="Percentage_Threshold" localSheetId="17">#REF!</definedName>
    <definedName name="Percentage_Threshold" localSheetId="33">#REF!</definedName>
    <definedName name="Percentage_Threshold" localSheetId="34">#REF!</definedName>
    <definedName name="Percentage_Threshold" localSheetId="35">#REF!</definedName>
    <definedName name="Percentage_Threshold" localSheetId="36">#REF!</definedName>
    <definedName name="Percentage_Threshold" localSheetId="37">#REF!</definedName>
    <definedName name="Percentage_Threshold" localSheetId="38">#REF!</definedName>
    <definedName name="Percentage_Threshold" localSheetId="39">#REF!</definedName>
    <definedName name="Percentage_Threshold" localSheetId="40">#REF!</definedName>
    <definedName name="Percentage_Threshold" localSheetId="41">#REF!</definedName>
    <definedName name="Percentage_Threshold" localSheetId="42">#REF!</definedName>
    <definedName name="Percentage_Threshold" localSheetId="25">#REF!</definedName>
    <definedName name="Percentage_Threshold" localSheetId="43">#REF!</definedName>
    <definedName name="Percentage_Threshold" localSheetId="44">#REF!</definedName>
    <definedName name="Percentage_Threshold" localSheetId="45">#REF!</definedName>
    <definedName name="Percentage_Threshold" localSheetId="46">#REF!</definedName>
    <definedName name="Percentage_Threshold" localSheetId="47">#REF!</definedName>
    <definedName name="Percentage_Threshold" localSheetId="48">#REF!</definedName>
    <definedName name="Percentage_Threshold" localSheetId="49">#REF!</definedName>
    <definedName name="Percentage_Threshold" localSheetId="26">#REF!</definedName>
    <definedName name="Percentage_Threshold" localSheetId="27">#REF!</definedName>
    <definedName name="Percentage_Threshold" localSheetId="28">#REF!</definedName>
    <definedName name="Percentage_Threshold" localSheetId="29">#REF!</definedName>
    <definedName name="Percentage_Threshold" localSheetId="30">#REF!</definedName>
    <definedName name="Percentage_Threshold" localSheetId="31">#REF!</definedName>
    <definedName name="Percentage_Threshold" localSheetId="32">#REF!</definedName>
    <definedName name="Percentage_Threshold" localSheetId="24">#REF!</definedName>
    <definedName name="Percentage_Threshold">#REF!</definedName>
    <definedName name="personal" localSheetId="22">#REF!</definedName>
    <definedName name="personal" localSheetId="16">#REF!</definedName>
    <definedName name="personal" localSheetId="15">#REF!</definedName>
    <definedName name="personal" localSheetId="49">#REF!</definedName>
    <definedName name="personal" localSheetId="2">#REF!</definedName>
    <definedName name="personal" localSheetId="6">#REF!</definedName>
    <definedName name="personal">#REF!</definedName>
    <definedName name="PESOSPRESAC" localSheetId="20">[53]EERR!#REF!</definedName>
    <definedName name="PESOSPRESAC" localSheetId="9">[53]EERR!#REF!</definedName>
    <definedName name="PESOSPRESAC" localSheetId="22">[54]EERR!#REF!</definedName>
    <definedName name="PESOSPRESAC" localSheetId="16">[54]EERR!#REF!</definedName>
    <definedName name="PESOSPRESAC" localSheetId="21">[53]EERR!#REF!</definedName>
    <definedName name="PESOSPRESAC" localSheetId="23">[53]EERR!#REF!</definedName>
    <definedName name="PESOSPRESAC" localSheetId="15">[54]EERR!#REF!</definedName>
    <definedName name="PESOSPRESAC" localSheetId="17">[53]EERR!#REF!</definedName>
    <definedName name="PESOSPRESAC" localSheetId="33">[53]EERR!#REF!</definedName>
    <definedName name="PESOSPRESAC" localSheetId="34">[53]EERR!#REF!</definedName>
    <definedName name="PESOSPRESAC" localSheetId="35">[53]EERR!#REF!</definedName>
    <definedName name="PESOSPRESAC" localSheetId="36">[53]EERR!#REF!</definedName>
    <definedName name="PESOSPRESAC" localSheetId="37">[53]EERR!#REF!</definedName>
    <definedName name="PESOSPRESAC" localSheetId="38">[53]EERR!#REF!</definedName>
    <definedName name="PESOSPRESAC" localSheetId="39">[53]EERR!#REF!</definedName>
    <definedName name="PESOSPRESAC" localSheetId="40">[53]EERR!#REF!</definedName>
    <definedName name="PESOSPRESAC" localSheetId="41">[53]EERR!#REF!</definedName>
    <definedName name="PESOSPRESAC" localSheetId="42">[53]EERR!#REF!</definedName>
    <definedName name="PESOSPRESAC" localSheetId="25">[53]EERR!#REF!</definedName>
    <definedName name="PESOSPRESAC" localSheetId="43">[53]EERR!#REF!</definedName>
    <definedName name="PESOSPRESAC" localSheetId="44">[53]EERR!#REF!</definedName>
    <definedName name="PESOSPRESAC" localSheetId="45">[53]EERR!#REF!</definedName>
    <definedName name="PESOSPRESAC" localSheetId="46">[53]EERR!#REF!</definedName>
    <definedName name="PESOSPRESAC" localSheetId="47">[53]EERR!#REF!</definedName>
    <definedName name="PESOSPRESAC" localSheetId="48">[53]EERR!#REF!</definedName>
    <definedName name="PESOSPRESAC" localSheetId="49">[53]EERR!#REF!</definedName>
    <definedName name="PESOSPRESAC" localSheetId="26">[53]EERR!#REF!</definedName>
    <definedName name="PESOSPRESAC" localSheetId="27">[53]EERR!#REF!</definedName>
    <definedName name="PESOSPRESAC" localSheetId="28">[53]EERR!#REF!</definedName>
    <definedName name="PESOSPRESAC" localSheetId="29">[53]EERR!#REF!</definedName>
    <definedName name="PESOSPRESAC" localSheetId="30">[53]EERR!#REF!</definedName>
    <definedName name="PESOSPRESAC" localSheetId="31">[53]EERR!#REF!</definedName>
    <definedName name="PESOSPRESAC" localSheetId="32">[53]EERR!#REF!</definedName>
    <definedName name="PESOSPRESAC" localSheetId="24">[53]EERR!#REF!</definedName>
    <definedName name="PESOSPRESAC" localSheetId="2">[54]EERR!#REF!</definedName>
    <definedName name="PESOSPRESAC" localSheetId="6">[54]EERR!#REF!</definedName>
    <definedName name="PESOSPRESAC">[54]EERR!#REF!</definedName>
    <definedName name="PESOSREALAC" localSheetId="20">[53]EERR!#REF!</definedName>
    <definedName name="PESOSREALAC" localSheetId="9">[53]EERR!#REF!</definedName>
    <definedName name="PESOSREALAC" localSheetId="22">[54]EERR!#REF!</definedName>
    <definedName name="PESOSREALAC" localSheetId="16">[54]EERR!#REF!</definedName>
    <definedName name="PESOSREALAC" localSheetId="21">[53]EERR!#REF!</definedName>
    <definedName name="PESOSREALAC" localSheetId="23">[53]EERR!#REF!</definedName>
    <definedName name="PESOSREALAC" localSheetId="17">[53]EERR!#REF!</definedName>
    <definedName name="PESOSREALAC" localSheetId="33">[53]EERR!#REF!</definedName>
    <definedName name="PESOSREALAC" localSheetId="34">[53]EERR!#REF!</definedName>
    <definedName name="PESOSREALAC" localSheetId="35">[53]EERR!#REF!</definedName>
    <definedName name="PESOSREALAC" localSheetId="36">[53]EERR!#REF!</definedName>
    <definedName name="PESOSREALAC" localSheetId="37">[53]EERR!#REF!</definedName>
    <definedName name="PESOSREALAC" localSheetId="38">[53]EERR!#REF!</definedName>
    <definedName name="PESOSREALAC" localSheetId="39">[53]EERR!#REF!</definedName>
    <definedName name="PESOSREALAC" localSheetId="40">[53]EERR!#REF!</definedName>
    <definedName name="PESOSREALAC" localSheetId="41">[53]EERR!#REF!</definedName>
    <definedName name="PESOSREALAC" localSheetId="42">[53]EERR!#REF!</definedName>
    <definedName name="PESOSREALAC" localSheetId="25">[53]EERR!#REF!</definedName>
    <definedName name="PESOSREALAC" localSheetId="43">[53]EERR!#REF!</definedName>
    <definedName name="PESOSREALAC" localSheetId="44">[53]EERR!#REF!</definedName>
    <definedName name="PESOSREALAC" localSheetId="45">[53]EERR!#REF!</definedName>
    <definedName name="PESOSREALAC" localSheetId="46">[53]EERR!#REF!</definedName>
    <definedName name="PESOSREALAC" localSheetId="47">[53]EERR!#REF!</definedName>
    <definedName name="PESOSREALAC" localSheetId="48">[53]EERR!#REF!</definedName>
    <definedName name="PESOSREALAC" localSheetId="49">[53]EERR!#REF!</definedName>
    <definedName name="PESOSREALAC" localSheetId="26">[53]EERR!#REF!</definedName>
    <definedName name="PESOSREALAC" localSheetId="27">[53]EERR!#REF!</definedName>
    <definedName name="PESOSREALAC" localSheetId="28">[53]EERR!#REF!</definedName>
    <definedName name="PESOSREALAC" localSheetId="29">[53]EERR!#REF!</definedName>
    <definedName name="PESOSREALAC" localSheetId="30">[53]EERR!#REF!</definedName>
    <definedName name="PESOSREALAC" localSheetId="31">[53]EERR!#REF!</definedName>
    <definedName name="PESOSREALAC" localSheetId="32">[53]EERR!#REF!</definedName>
    <definedName name="PESOSREALAC" localSheetId="24">[53]EERR!#REF!</definedName>
    <definedName name="PESOSREALAC" localSheetId="6">[54]EERR!#REF!</definedName>
    <definedName name="PESOSREALAC">[54]EERR!#REF!</definedName>
    <definedName name="PF_OBLIG_SEC_FINAN" localSheetId="20">#REF!</definedName>
    <definedName name="PF_OBLIG_SEC_FINAN" localSheetId="9">#REF!</definedName>
    <definedName name="PF_OBLIG_SEC_FINAN" localSheetId="22">#REF!</definedName>
    <definedName name="PF_OBLIG_SEC_FINAN" localSheetId="21">#REF!</definedName>
    <definedName name="PF_OBLIG_SEC_FINAN" localSheetId="23">#REF!</definedName>
    <definedName name="PF_OBLIG_SEC_FINAN" localSheetId="17">#REF!</definedName>
    <definedName name="PF_OBLIG_SEC_FINAN" localSheetId="33">#REF!</definedName>
    <definedName name="PF_OBLIG_SEC_FINAN" localSheetId="34">#REF!</definedName>
    <definedName name="PF_OBLIG_SEC_FINAN" localSheetId="35">#REF!</definedName>
    <definedName name="PF_OBLIG_SEC_FINAN" localSheetId="36">#REF!</definedName>
    <definedName name="PF_OBLIG_SEC_FINAN" localSheetId="37">#REF!</definedName>
    <definedName name="PF_OBLIG_SEC_FINAN" localSheetId="38">#REF!</definedName>
    <definedName name="PF_OBLIG_SEC_FINAN" localSheetId="39">#REF!</definedName>
    <definedName name="PF_OBLIG_SEC_FINAN" localSheetId="40">#REF!</definedName>
    <definedName name="PF_OBLIG_SEC_FINAN" localSheetId="41">#REF!</definedName>
    <definedName name="PF_OBLIG_SEC_FINAN" localSheetId="42">#REF!</definedName>
    <definedName name="PF_OBLIG_SEC_FINAN" localSheetId="25">#REF!</definedName>
    <definedName name="PF_OBLIG_SEC_FINAN" localSheetId="43">#REF!</definedName>
    <definedName name="PF_OBLIG_SEC_FINAN" localSheetId="44">#REF!</definedName>
    <definedName name="PF_OBLIG_SEC_FINAN" localSheetId="45">#REF!</definedName>
    <definedName name="PF_OBLIG_SEC_FINAN" localSheetId="46">#REF!</definedName>
    <definedName name="PF_OBLIG_SEC_FINAN" localSheetId="47">#REF!</definedName>
    <definedName name="PF_OBLIG_SEC_FINAN" localSheetId="48">#REF!</definedName>
    <definedName name="PF_OBLIG_SEC_FINAN" localSheetId="49">#REF!</definedName>
    <definedName name="PF_OBLIG_SEC_FINAN" localSheetId="26">#REF!</definedName>
    <definedName name="PF_OBLIG_SEC_FINAN" localSheetId="27">#REF!</definedName>
    <definedName name="PF_OBLIG_SEC_FINAN" localSheetId="28">#REF!</definedName>
    <definedName name="PF_OBLIG_SEC_FINAN" localSheetId="29">#REF!</definedName>
    <definedName name="PF_OBLIG_SEC_FINAN" localSheetId="30">#REF!</definedName>
    <definedName name="PF_OBLIG_SEC_FINAN" localSheetId="31">#REF!</definedName>
    <definedName name="PF_OBLIG_SEC_FINAN" localSheetId="32">#REF!</definedName>
    <definedName name="PF_OBLIG_SEC_FINAN" localSheetId="24">#REF!</definedName>
    <definedName name="PF_OBLIG_SEC_FINAN">#REF!</definedName>
    <definedName name="PF_OBLIG_SEC_NF" localSheetId="20">#REF!</definedName>
    <definedName name="PF_OBLIG_SEC_NF" localSheetId="9">#REF!</definedName>
    <definedName name="PF_OBLIG_SEC_NF" localSheetId="22">#REF!</definedName>
    <definedName name="PF_OBLIG_SEC_NF" localSheetId="21">#REF!</definedName>
    <definedName name="PF_OBLIG_SEC_NF" localSheetId="23">#REF!</definedName>
    <definedName name="PF_OBLIG_SEC_NF" localSheetId="17">#REF!</definedName>
    <definedName name="PF_OBLIG_SEC_NF" localSheetId="33">#REF!</definedName>
    <definedName name="PF_OBLIG_SEC_NF" localSheetId="34">#REF!</definedName>
    <definedName name="PF_OBLIG_SEC_NF" localSheetId="35">#REF!</definedName>
    <definedName name="PF_OBLIG_SEC_NF" localSheetId="36">#REF!</definedName>
    <definedName name="PF_OBLIG_SEC_NF" localSheetId="37">#REF!</definedName>
    <definedName name="PF_OBLIG_SEC_NF" localSheetId="38">#REF!</definedName>
    <definedName name="PF_OBLIG_SEC_NF" localSheetId="39">#REF!</definedName>
    <definedName name="PF_OBLIG_SEC_NF" localSheetId="40">#REF!</definedName>
    <definedName name="PF_OBLIG_SEC_NF" localSheetId="41">#REF!</definedName>
    <definedName name="PF_OBLIG_SEC_NF" localSheetId="42">#REF!</definedName>
    <definedName name="PF_OBLIG_SEC_NF" localSheetId="25">#REF!</definedName>
    <definedName name="PF_OBLIG_SEC_NF" localSheetId="43">#REF!</definedName>
    <definedName name="PF_OBLIG_SEC_NF" localSheetId="44">#REF!</definedName>
    <definedName name="PF_OBLIG_SEC_NF" localSheetId="45">#REF!</definedName>
    <definedName name="PF_OBLIG_SEC_NF" localSheetId="46">#REF!</definedName>
    <definedName name="PF_OBLIG_SEC_NF" localSheetId="47">#REF!</definedName>
    <definedName name="PF_OBLIG_SEC_NF" localSheetId="48">#REF!</definedName>
    <definedName name="PF_OBLIG_SEC_NF" localSheetId="49">#REF!</definedName>
    <definedName name="PF_OBLIG_SEC_NF" localSheetId="26">#REF!</definedName>
    <definedName name="PF_OBLIG_SEC_NF" localSheetId="27">#REF!</definedName>
    <definedName name="PF_OBLIG_SEC_NF" localSheetId="28">#REF!</definedName>
    <definedName name="PF_OBLIG_SEC_NF" localSheetId="29">#REF!</definedName>
    <definedName name="PF_OBLIG_SEC_NF" localSheetId="30">#REF!</definedName>
    <definedName name="PF_OBLIG_SEC_NF" localSheetId="31">#REF!</definedName>
    <definedName name="PF_OBLIG_SEC_NF" localSheetId="32">#REF!</definedName>
    <definedName name="PF_OBLIG_SEC_NF" localSheetId="24">#REF!</definedName>
    <definedName name="PF_OBLIG_SEC_NF">#REF!</definedName>
    <definedName name="pjul" localSheetId="15">#REF!</definedName>
    <definedName name="pjul" localSheetId="49">#REF!</definedName>
    <definedName name="pjul">#REF!</definedName>
    <definedName name="PL_Dollar_Threshold">'[39]Estado de Resultados'!$I$4</definedName>
    <definedName name="PL_Percent_Threshold">'[39]Estado de Resultados'!$G$4</definedName>
    <definedName name="PLA" localSheetId="20">#REF!</definedName>
    <definedName name="PLA" localSheetId="9">#REF!</definedName>
    <definedName name="PLA" localSheetId="22">#REF!</definedName>
    <definedName name="PLA" localSheetId="21">#REF!</definedName>
    <definedName name="PLA" localSheetId="23">#REF!</definedName>
    <definedName name="PLA" localSheetId="15">#REF!</definedName>
    <definedName name="PLA" localSheetId="17">#REF!</definedName>
    <definedName name="PLA" localSheetId="33">#REF!</definedName>
    <definedName name="PLA" localSheetId="34">#REF!</definedName>
    <definedName name="PLA" localSheetId="35">#REF!</definedName>
    <definedName name="PLA" localSheetId="36">#REF!</definedName>
    <definedName name="PLA" localSheetId="37">#REF!</definedName>
    <definedName name="PLA" localSheetId="38">#REF!</definedName>
    <definedName name="PLA" localSheetId="39">#REF!</definedName>
    <definedName name="PLA" localSheetId="40">#REF!</definedName>
    <definedName name="PLA" localSheetId="41">#REF!</definedName>
    <definedName name="PLA" localSheetId="42">#REF!</definedName>
    <definedName name="PLA" localSheetId="25">#REF!</definedName>
    <definedName name="PLA" localSheetId="43">#REF!</definedName>
    <definedName name="PLA" localSheetId="44">#REF!</definedName>
    <definedName name="PLA" localSheetId="45">#REF!</definedName>
    <definedName name="PLA" localSheetId="46">#REF!</definedName>
    <definedName name="PLA" localSheetId="47">#REF!</definedName>
    <definedName name="PLA" localSheetId="48">#REF!</definedName>
    <definedName name="PLA" localSheetId="49">#REF!</definedName>
    <definedName name="PLA" localSheetId="26">#REF!</definedName>
    <definedName name="PLA" localSheetId="27">#REF!</definedName>
    <definedName name="PLA" localSheetId="28">#REF!</definedName>
    <definedName name="PLA" localSheetId="29">#REF!</definedName>
    <definedName name="PLA" localSheetId="30">#REF!</definedName>
    <definedName name="PLA" localSheetId="31">#REF!</definedName>
    <definedName name="PLA" localSheetId="32">#REF!</definedName>
    <definedName name="PLA" localSheetId="24">#REF!</definedName>
    <definedName name="PLA">#REF!</definedName>
    <definedName name="PLAB" localSheetId="15">#REF!</definedName>
    <definedName name="PLAB" localSheetId="49">#REF!</definedName>
    <definedName name="PLAB" localSheetId="30">#REF!</definedName>
    <definedName name="PLAB">#REF!</definedName>
    <definedName name="Planning_Materiality" localSheetId="49">#REF!</definedName>
    <definedName name="Planning_Materiality">#REF!</definedName>
    <definedName name="Planning_MaterialityA" localSheetId="20">'[15]Input &amp; Summary'!#REF!</definedName>
    <definedName name="Planning_MaterialityA" localSheetId="9">'[15]Input &amp; Summary'!#REF!</definedName>
    <definedName name="Planning_MaterialityA" localSheetId="22">'[15]Input &amp; Summary'!#REF!</definedName>
    <definedName name="Planning_MaterialityA" localSheetId="21">'[15]Input &amp; Summary'!#REF!</definedName>
    <definedName name="Planning_MaterialityA" localSheetId="23">'[15]Input &amp; Summary'!#REF!</definedName>
    <definedName name="Planning_MaterialityA" localSheetId="15">'[15]Input &amp; Summary'!#REF!</definedName>
    <definedName name="Planning_MaterialityA" localSheetId="17">'[15]Input &amp; Summary'!#REF!</definedName>
    <definedName name="Planning_MaterialityA" localSheetId="33">'[15]Input &amp; Summary'!#REF!</definedName>
    <definedName name="Planning_MaterialityA" localSheetId="34">'[15]Input &amp; Summary'!#REF!</definedName>
    <definedName name="Planning_MaterialityA" localSheetId="35">'[15]Input &amp; Summary'!#REF!</definedName>
    <definedName name="Planning_MaterialityA" localSheetId="36">'[15]Input &amp; Summary'!#REF!</definedName>
    <definedName name="Planning_MaterialityA" localSheetId="37">'[15]Input &amp; Summary'!#REF!</definedName>
    <definedName name="Planning_MaterialityA" localSheetId="38">'[15]Input &amp; Summary'!#REF!</definedName>
    <definedName name="Planning_MaterialityA" localSheetId="39">'[15]Input &amp; Summary'!#REF!</definedName>
    <definedName name="Planning_MaterialityA" localSheetId="40">'[15]Input &amp; Summary'!#REF!</definedName>
    <definedName name="Planning_MaterialityA" localSheetId="41">'[15]Input &amp; Summary'!#REF!</definedName>
    <definedName name="Planning_MaterialityA" localSheetId="42">'[15]Input &amp; Summary'!#REF!</definedName>
    <definedName name="Planning_MaterialityA" localSheetId="25">'[15]Input &amp; Summary'!#REF!</definedName>
    <definedName name="Planning_MaterialityA" localSheetId="43">'[15]Input &amp; Summary'!#REF!</definedName>
    <definedName name="Planning_MaterialityA" localSheetId="44">'[15]Input &amp; Summary'!#REF!</definedName>
    <definedName name="Planning_MaterialityA" localSheetId="45">'[15]Input &amp; Summary'!#REF!</definedName>
    <definedName name="Planning_MaterialityA" localSheetId="46">'[15]Input &amp; Summary'!#REF!</definedName>
    <definedName name="Planning_MaterialityA" localSheetId="47">'[15]Input &amp; Summary'!#REF!</definedName>
    <definedName name="Planning_MaterialityA" localSheetId="48">'[15]Input &amp; Summary'!#REF!</definedName>
    <definedName name="Planning_MaterialityA" localSheetId="49">'[15]Input &amp; Summary'!#REF!</definedName>
    <definedName name="Planning_MaterialityA" localSheetId="26">'[15]Input &amp; Summary'!#REF!</definedName>
    <definedName name="Planning_MaterialityA" localSheetId="27">'[15]Input &amp; Summary'!#REF!</definedName>
    <definedName name="Planning_MaterialityA" localSheetId="28">'[15]Input &amp; Summary'!#REF!</definedName>
    <definedName name="Planning_MaterialityA" localSheetId="29">'[15]Input &amp; Summary'!#REF!</definedName>
    <definedName name="Planning_MaterialityA" localSheetId="30">'[15]Input &amp; Summary'!#REF!</definedName>
    <definedName name="Planning_MaterialityA" localSheetId="31">'[15]Input &amp; Summary'!#REF!</definedName>
    <definedName name="Planning_MaterialityA" localSheetId="32">'[15]Input &amp; Summary'!#REF!</definedName>
    <definedName name="Planning_MaterialityA" localSheetId="24">'[15]Input &amp; Summary'!#REF!</definedName>
    <definedName name="Planning_MaterialityA">'[15]Input &amp; Summary'!#REF!</definedName>
    <definedName name="Planning_MaterialityF" localSheetId="20">'[15]Input &amp; Summary'!#REF!</definedName>
    <definedName name="Planning_MaterialityF" localSheetId="9">'[15]Input &amp; Summary'!#REF!</definedName>
    <definedName name="Planning_MaterialityF" localSheetId="22">'[15]Input &amp; Summary'!#REF!</definedName>
    <definedName name="Planning_MaterialityF" localSheetId="21">'[15]Input &amp; Summary'!#REF!</definedName>
    <definedName name="Planning_MaterialityF" localSheetId="23">'[15]Input &amp; Summary'!#REF!</definedName>
    <definedName name="Planning_MaterialityF" localSheetId="15">'[15]Input &amp; Summary'!#REF!</definedName>
    <definedName name="Planning_MaterialityF" localSheetId="17">'[15]Input &amp; Summary'!#REF!</definedName>
    <definedName name="Planning_MaterialityF" localSheetId="33">'[15]Input &amp; Summary'!#REF!</definedName>
    <definedName name="Planning_MaterialityF" localSheetId="34">'[15]Input &amp; Summary'!#REF!</definedName>
    <definedName name="Planning_MaterialityF" localSheetId="35">'[15]Input &amp; Summary'!#REF!</definedName>
    <definedName name="Planning_MaterialityF" localSheetId="36">'[15]Input &amp; Summary'!#REF!</definedName>
    <definedName name="Planning_MaterialityF" localSheetId="37">'[15]Input &amp; Summary'!#REF!</definedName>
    <definedName name="Planning_MaterialityF" localSheetId="38">'[15]Input &amp; Summary'!#REF!</definedName>
    <definedName name="Planning_MaterialityF" localSheetId="39">'[15]Input &amp; Summary'!#REF!</definedName>
    <definedName name="Planning_MaterialityF" localSheetId="40">'[15]Input &amp; Summary'!#REF!</definedName>
    <definedName name="Planning_MaterialityF" localSheetId="41">'[15]Input &amp; Summary'!#REF!</definedName>
    <definedName name="Planning_MaterialityF" localSheetId="42">'[15]Input &amp; Summary'!#REF!</definedName>
    <definedName name="Planning_MaterialityF" localSheetId="25">'[15]Input &amp; Summary'!#REF!</definedName>
    <definedName name="Planning_MaterialityF" localSheetId="43">'[15]Input &amp; Summary'!#REF!</definedName>
    <definedName name="Planning_MaterialityF" localSheetId="44">'[15]Input &amp; Summary'!#REF!</definedName>
    <definedName name="Planning_MaterialityF" localSheetId="45">'[15]Input &amp; Summary'!#REF!</definedName>
    <definedName name="Planning_MaterialityF" localSheetId="46">'[15]Input &amp; Summary'!#REF!</definedName>
    <definedName name="Planning_MaterialityF" localSheetId="47">'[15]Input &amp; Summary'!#REF!</definedName>
    <definedName name="Planning_MaterialityF" localSheetId="48">'[15]Input &amp; Summary'!#REF!</definedName>
    <definedName name="Planning_MaterialityF" localSheetId="49">'[15]Input &amp; Summary'!#REF!</definedName>
    <definedName name="Planning_MaterialityF" localSheetId="26">'[15]Input &amp; Summary'!#REF!</definedName>
    <definedName name="Planning_MaterialityF" localSheetId="27">'[15]Input &amp; Summary'!#REF!</definedName>
    <definedName name="Planning_MaterialityF" localSheetId="28">'[15]Input &amp; Summary'!#REF!</definedName>
    <definedName name="Planning_MaterialityF" localSheetId="29">'[15]Input &amp; Summary'!#REF!</definedName>
    <definedName name="Planning_MaterialityF" localSheetId="30">'[15]Input &amp; Summary'!#REF!</definedName>
    <definedName name="Planning_MaterialityF" localSheetId="31">'[15]Input &amp; Summary'!#REF!</definedName>
    <definedName name="Planning_MaterialityF" localSheetId="32">'[15]Input &amp; Summary'!#REF!</definedName>
    <definedName name="Planning_MaterialityF" localSheetId="24">'[15]Input &amp; Summary'!#REF!</definedName>
    <definedName name="Planning_MaterialityF">'[15]Input &amp; Summary'!#REF!</definedName>
    <definedName name="Planning_MaterialityH" localSheetId="15">'[15]Input &amp; Summary'!#REF!</definedName>
    <definedName name="Planning_MaterialityH" localSheetId="49">'[15]Input &amp; Summary'!#REF!</definedName>
    <definedName name="Planning_MaterialityH">'[15]Input &amp; Summary'!#REF!</definedName>
    <definedName name="Planning_MaterialityJ" localSheetId="15">'[15]Input &amp; Summary'!#REF!</definedName>
    <definedName name="Planning_MaterialityJ" localSheetId="49">'[15]Input &amp; Summary'!#REF!</definedName>
    <definedName name="Planning_MaterialityJ">'[15]Input &amp; Summary'!#REF!</definedName>
    <definedName name="plas" localSheetId="20">#REF!</definedName>
    <definedName name="plas" localSheetId="9">#REF!</definedName>
    <definedName name="plas" localSheetId="22">#REF!</definedName>
    <definedName name="plas" localSheetId="21">#REF!</definedName>
    <definedName name="plas" localSheetId="23">#REF!</definedName>
    <definedName name="plas" localSheetId="15">#REF!</definedName>
    <definedName name="plas" localSheetId="17">#REF!</definedName>
    <definedName name="plas" localSheetId="33">#REF!</definedName>
    <definedName name="plas" localSheetId="34">#REF!</definedName>
    <definedName name="plas" localSheetId="35">#REF!</definedName>
    <definedName name="plas" localSheetId="36">#REF!</definedName>
    <definedName name="plas" localSheetId="37">#REF!</definedName>
    <definedName name="plas" localSheetId="38">#REF!</definedName>
    <definedName name="plas" localSheetId="39">#REF!</definedName>
    <definedName name="plas" localSheetId="40">#REF!</definedName>
    <definedName name="plas" localSheetId="41">#REF!</definedName>
    <definedName name="plas" localSheetId="42">#REF!</definedName>
    <definedName name="plas" localSheetId="25">#REF!</definedName>
    <definedName name="plas" localSheetId="43">#REF!</definedName>
    <definedName name="plas" localSheetId="44">#REF!</definedName>
    <definedName name="plas" localSheetId="45">#REF!</definedName>
    <definedName name="plas" localSheetId="46">#REF!</definedName>
    <definedName name="plas" localSheetId="47">#REF!</definedName>
    <definedName name="plas" localSheetId="48">#REF!</definedName>
    <definedName name="plas" localSheetId="49">#REF!</definedName>
    <definedName name="plas" localSheetId="26">#REF!</definedName>
    <definedName name="plas" localSheetId="27">#REF!</definedName>
    <definedName name="plas" localSheetId="28">#REF!</definedName>
    <definedName name="plas" localSheetId="29">#REF!</definedName>
    <definedName name="plas" localSheetId="30">#REF!</definedName>
    <definedName name="plas" localSheetId="31">#REF!</definedName>
    <definedName name="plas" localSheetId="32">#REF!</definedName>
    <definedName name="plas" localSheetId="24">#REF!</definedName>
    <definedName name="plas">#REF!</definedName>
    <definedName name="PLASJUN" localSheetId="15">#REF!</definedName>
    <definedName name="PLASJUN" localSheetId="49">#REF!</definedName>
    <definedName name="PLASJUN" localSheetId="30">#REF!</definedName>
    <definedName name="PLASJUN">#REF!</definedName>
    <definedName name="plasset" localSheetId="15">#REF!</definedName>
    <definedName name="plasset" localSheetId="49">#REF!</definedName>
    <definedName name="plasset">#REF!</definedName>
    <definedName name="PLAST" localSheetId="15">#REF!</definedName>
    <definedName name="PLAST">#REF!</definedName>
    <definedName name="PLASTI" localSheetId="15">#REF!</definedName>
    <definedName name="PLASTI">#REF!</definedName>
    <definedName name="PLASTOCTO" localSheetId="15">#REF!</definedName>
    <definedName name="PLASTOCTO">#REF!</definedName>
    <definedName name="plm" localSheetId="15">#REF!</definedName>
    <definedName name="plm">#REF!</definedName>
    <definedName name="PMAR" localSheetId="15">#REF!</definedName>
    <definedName name="PMAR">#REF!</definedName>
    <definedName name="pmay" localSheetId="15">#REF!</definedName>
    <definedName name="pmay">#REF!</definedName>
    <definedName name="Post_tax_monetary_precision">#REF!</definedName>
    <definedName name="ppc">#REF!</definedName>
    <definedName name="pr">#REF!</definedName>
    <definedName name="Pre_tax_Materiality">#REF!</definedName>
    <definedName name="PRESTAMOS_SF_1">'[16]Comparativo BG'!$F$27</definedName>
    <definedName name="PRESTAMOS_SF_2">'[16]Comparativo BG'!$H$27</definedName>
    <definedName name="PRESTAMOS_SNF_1">'[16]Comparativo BG'!$F$39</definedName>
    <definedName name="PRESTAMOS_SNF_2">'[16]Comparativo BG'!$H$39</definedName>
    <definedName name="PRESTAMOS_VENCIDOS_1">'[16]Comparativo BG'!$F$67</definedName>
    <definedName name="PRESTAMOS_VENCIDOS_2">'[16]Comparativo BG'!$H$67</definedName>
    <definedName name="PREV_CONST" localSheetId="20">#REF!</definedName>
    <definedName name="PREV_CONST" localSheetId="9">#REF!</definedName>
    <definedName name="PREV_CONST" localSheetId="22">#REF!</definedName>
    <definedName name="PREV_CONST" localSheetId="21">#REF!</definedName>
    <definedName name="PREV_CONST" localSheetId="23">#REF!</definedName>
    <definedName name="PREV_CONST" localSheetId="17">#REF!</definedName>
    <definedName name="PREV_CONST" localSheetId="33">#REF!</definedName>
    <definedName name="PREV_CONST" localSheetId="34">#REF!</definedName>
    <definedName name="PREV_CONST" localSheetId="35">#REF!</definedName>
    <definedName name="PREV_CONST" localSheetId="36">#REF!</definedName>
    <definedName name="PREV_CONST" localSheetId="37">#REF!</definedName>
    <definedName name="PREV_CONST" localSheetId="38">#REF!</definedName>
    <definedName name="PREV_CONST" localSheetId="39">#REF!</definedName>
    <definedName name="PREV_CONST" localSheetId="40">#REF!</definedName>
    <definedName name="PREV_CONST" localSheetId="41">#REF!</definedName>
    <definedName name="PREV_CONST" localSheetId="42">#REF!</definedName>
    <definedName name="PREV_CONST" localSheetId="25">#REF!</definedName>
    <definedName name="PREV_CONST" localSheetId="43">#REF!</definedName>
    <definedName name="PREV_CONST" localSheetId="44">#REF!</definedName>
    <definedName name="PREV_CONST" localSheetId="45">#REF!</definedName>
    <definedName name="PREV_CONST" localSheetId="46">#REF!</definedName>
    <definedName name="PREV_CONST" localSheetId="47">#REF!</definedName>
    <definedName name="PREV_CONST" localSheetId="48">#REF!</definedName>
    <definedName name="PREV_CONST" localSheetId="49">#REF!</definedName>
    <definedName name="PREV_CONST" localSheetId="26">#REF!</definedName>
    <definedName name="PREV_CONST" localSheetId="27">#REF!</definedName>
    <definedName name="PREV_CONST" localSheetId="28">#REF!</definedName>
    <definedName name="PREV_CONST" localSheetId="29">#REF!</definedName>
    <definedName name="PREV_CONST" localSheetId="30">#REF!</definedName>
    <definedName name="PREV_CONST" localSheetId="31">#REF!</definedName>
    <definedName name="PREV_CONST" localSheetId="32">#REF!</definedName>
    <definedName name="PREV_CONST" localSheetId="24">#REF!</definedName>
    <definedName name="PREV_CONST">#REF!</definedName>
    <definedName name="PREV_DESAF" localSheetId="20">#REF!</definedName>
    <definedName name="PREV_DESAF" localSheetId="9">#REF!</definedName>
    <definedName name="PREV_DESAF" localSheetId="22">#REF!</definedName>
    <definedName name="PREV_DESAF" localSheetId="21">#REF!</definedName>
    <definedName name="PREV_DESAF" localSheetId="23">#REF!</definedName>
    <definedName name="PREV_DESAF" localSheetId="17">#REF!</definedName>
    <definedName name="PREV_DESAF" localSheetId="33">#REF!</definedName>
    <definedName name="PREV_DESAF" localSheetId="34">#REF!</definedName>
    <definedName name="PREV_DESAF" localSheetId="35">#REF!</definedName>
    <definedName name="PREV_DESAF" localSheetId="36">#REF!</definedName>
    <definedName name="PREV_DESAF" localSheetId="37">#REF!</definedName>
    <definedName name="PREV_DESAF" localSheetId="38">#REF!</definedName>
    <definedName name="PREV_DESAF" localSheetId="39">#REF!</definedName>
    <definedName name="PREV_DESAF" localSheetId="40">#REF!</definedName>
    <definedName name="PREV_DESAF" localSheetId="41">#REF!</definedName>
    <definedName name="PREV_DESAF" localSheetId="42">#REF!</definedName>
    <definedName name="PREV_DESAF" localSheetId="25">#REF!</definedName>
    <definedName name="PREV_DESAF" localSheetId="43">#REF!</definedName>
    <definedName name="PREV_DESAF" localSheetId="44">#REF!</definedName>
    <definedName name="PREV_DESAF" localSheetId="45">#REF!</definedName>
    <definedName name="PREV_DESAF" localSheetId="46">#REF!</definedName>
    <definedName name="PREV_DESAF" localSheetId="47">#REF!</definedName>
    <definedName name="PREV_DESAF" localSheetId="48">#REF!</definedName>
    <definedName name="PREV_DESAF" localSheetId="49">#REF!</definedName>
    <definedName name="PREV_DESAF" localSheetId="26">#REF!</definedName>
    <definedName name="PREV_DESAF" localSheetId="27">#REF!</definedName>
    <definedName name="PREV_DESAF" localSheetId="28">#REF!</definedName>
    <definedName name="PREV_DESAF" localSheetId="29">#REF!</definedName>
    <definedName name="PREV_DESAF" localSheetId="30">#REF!</definedName>
    <definedName name="PREV_DESAF" localSheetId="31">#REF!</definedName>
    <definedName name="PREV_DESAF" localSheetId="32">#REF!</definedName>
    <definedName name="PREV_DESAF" localSheetId="24">#REF!</definedName>
    <definedName name="PREV_DESAF">#REF!</definedName>
    <definedName name="PREV_DISP" localSheetId="20">#REF!</definedName>
    <definedName name="PREV_DISP" localSheetId="9">#REF!</definedName>
    <definedName name="PREV_DISP" localSheetId="22">#REF!</definedName>
    <definedName name="PREV_DISP" localSheetId="21">#REF!</definedName>
    <definedName name="PREV_DISP" localSheetId="23">#REF!</definedName>
    <definedName name="PREV_DISP" localSheetId="17">#REF!</definedName>
    <definedName name="PREV_DISP" localSheetId="33">#REF!</definedName>
    <definedName name="PREV_DISP" localSheetId="34">#REF!</definedName>
    <definedName name="PREV_DISP" localSheetId="35">#REF!</definedName>
    <definedName name="PREV_DISP" localSheetId="36">#REF!</definedName>
    <definedName name="PREV_DISP" localSheetId="37">#REF!</definedName>
    <definedName name="PREV_DISP" localSheetId="38">#REF!</definedName>
    <definedName name="PREV_DISP" localSheetId="39">#REF!</definedName>
    <definedName name="PREV_DISP" localSheetId="40">#REF!</definedName>
    <definedName name="PREV_DISP" localSheetId="41">#REF!</definedName>
    <definedName name="PREV_DISP" localSheetId="42">#REF!</definedName>
    <definedName name="PREV_DISP" localSheetId="25">#REF!</definedName>
    <definedName name="PREV_DISP" localSheetId="43">#REF!</definedName>
    <definedName name="PREV_DISP" localSheetId="44">#REF!</definedName>
    <definedName name="PREV_DISP" localSheetId="45">#REF!</definedName>
    <definedName name="PREV_DISP" localSheetId="46">#REF!</definedName>
    <definedName name="PREV_DISP" localSheetId="47">#REF!</definedName>
    <definedName name="PREV_DISP" localSheetId="48">#REF!</definedName>
    <definedName name="PREV_DISP" localSheetId="49">#REF!</definedName>
    <definedName name="PREV_DISP" localSheetId="26">#REF!</definedName>
    <definedName name="PREV_DISP" localSheetId="27">#REF!</definedName>
    <definedName name="PREV_DISP" localSheetId="28">#REF!</definedName>
    <definedName name="PREV_DISP" localSheetId="29">#REF!</definedName>
    <definedName name="PREV_DISP" localSheetId="30">#REF!</definedName>
    <definedName name="PREV_DISP" localSheetId="31">#REF!</definedName>
    <definedName name="PREV_DISP" localSheetId="32">#REF!</definedName>
    <definedName name="PREV_DISP" localSheetId="24">#REF!</definedName>
    <definedName name="PREV_DISP">#REF!</definedName>
    <definedName name="Print_Area_MI" localSheetId="22">#REF!</definedName>
    <definedName name="Print_Area_MI" localSheetId="16">#REF!</definedName>
    <definedName name="Print_Area_MI" localSheetId="15">#REF!</definedName>
    <definedName name="Print_Area_MI" localSheetId="2">#REF!</definedName>
    <definedName name="Print_Area_MI" localSheetId="6">#REF!</definedName>
    <definedName name="Print_Area_MI">#REF!</definedName>
    <definedName name="ProjectName">[37]Entrada_General!$D$8</definedName>
    <definedName name="PROV" localSheetId="20">#REF!</definedName>
    <definedName name="PROV" localSheetId="9">#REF!</definedName>
    <definedName name="PROV" localSheetId="22">#REF!</definedName>
    <definedName name="PROV" localSheetId="21">#REF!</definedName>
    <definedName name="PROV" localSheetId="23">#REF!</definedName>
    <definedName name="PROV" localSheetId="17">#REF!</definedName>
    <definedName name="PROV" localSheetId="33">#REF!</definedName>
    <definedName name="PROV" localSheetId="34">#REF!</definedName>
    <definedName name="PROV" localSheetId="35">#REF!</definedName>
    <definedName name="PROV" localSheetId="36">#REF!</definedName>
    <definedName name="PROV" localSheetId="37">#REF!</definedName>
    <definedName name="PROV" localSheetId="38">#REF!</definedName>
    <definedName name="PROV" localSheetId="39">#REF!</definedName>
    <definedName name="PROV" localSheetId="40">#REF!</definedName>
    <definedName name="PROV" localSheetId="41">#REF!</definedName>
    <definedName name="PROV" localSheetId="42">#REF!</definedName>
    <definedName name="PROV" localSheetId="25">#REF!</definedName>
    <definedName name="PROV" localSheetId="43">#REF!</definedName>
    <definedName name="PROV" localSheetId="44">#REF!</definedName>
    <definedName name="PROV" localSheetId="45">#REF!</definedName>
    <definedName name="PROV" localSheetId="46">#REF!</definedName>
    <definedName name="PROV" localSheetId="47">#REF!</definedName>
    <definedName name="PROV" localSheetId="48">#REF!</definedName>
    <definedName name="PROV" localSheetId="49">#REF!</definedName>
    <definedName name="PROV" localSheetId="26">#REF!</definedName>
    <definedName name="PROV" localSheetId="27">#REF!</definedName>
    <definedName name="PROV" localSheetId="28">#REF!</definedName>
    <definedName name="PROV" localSheetId="29">#REF!</definedName>
    <definedName name="PROV" localSheetId="30">#REF!</definedName>
    <definedName name="PROV" localSheetId="31">#REF!</definedName>
    <definedName name="PROV" localSheetId="32">#REF!</definedName>
    <definedName name="PROV" localSheetId="24">#REF!</definedName>
    <definedName name="PROV">#REF!</definedName>
    <definedName name="provisorio" localSheetId="20">[47]Gas_excedente!#REF!</definedName>
    <definedName name="provisorio" localSheetId="9">[47]Gas_excedente!#REF!</definedName>
    <definedName name="provisorio" localSheetId="22">[48]Gas_excedente!#REF!</definedName>
    <definedName name="provisorio" localSheetId="16">[48]Gas_excedente!#REF!</definedName>
    <definedName name="provisorio" localSheetId="21">[47]Gas_excedente!#REF!</definedName>
    <definedName name="provisorio" localSheetId="23">[47]Gas_excedente!#REF!</definedName>
    <definedName name="provisorio" localSheetId="15">[48]Gas_excedente!#REF!</definedName>
    <definedName name="provisorio" localSheetId="17">[47]Gas_excedente!#REF!</definedName>
    <definedName name="provisorio" localSheetId="33">[47]Gas_excedente!#REF!</definedName>
    <definedName name="provisorio" localSheetId="34">[47]Gas_excedente!#REF!</definedName>
    <definedName name="provisorio" localSheetId="35">[47]Gas_excedente!#REF!</definedName>
    <definedName name="provisorio" localSheetId="36">[47]Gas_excedente!#REF!</definedName>
    <definedName name="provisorio" localSheetId="37">[47]Gas_excedente!#REF!</definedName>
    <definedName name="provisorio" localSheetId="38">[47]Gas_excedente!#REF!</definedName>
    <definedName name="provisorio" localSheetId="39">[47]Gas_excedente!#REF!</definedName>
    <definedName name="provisorio" localSheetId="40">[47]Gas_excedente!#REF!</definedName>
    <definedName name="provisorio" localSheetId="41">[47]Gas_excedente!#REF!</definedName>
    <definedName name="provisorio" localSheetId="42">[47]Gas_excedente!#REF!</definedName>
    <definedName name="provisorio" localSheetId="25">[47]Gas_excedente!#REF!</definedName>
    <definedName name="provisorio" localSheetId="43">[47]Gas_excedente!#REF!</definedName>
    <definedName name="provisorio" localSheetId="44">[47]Gas_excedente!#REF!</definedName>
    <definedName name="provisorio" localSheetId="45">[47]Gas_excedente!#REF!</definedName>
    <definedName name="provisorio" localSheetId="46">[47]Gas_excedente!#REF!</definedName>
    <definedName name="provisorio" localSheetId="47">[47]Gas_excedente!#REF!</definedName>
    <definedName name="provisorio" localSheetId="48">[47]Gas_excedente!#REF!</definedName>
    <definedName name="provisorio" localSheetId="49">[47]Gas_excedente!#REF!</definedName>
    <definedName name="provisorio" localSheetId="26">[47]Gas_excedente!#REF!</definedName>
    <definedName name="provisorio" localSheetId="27">[47]Gas_excedente!#REF!</definedName>
    <definedName name="provisorio" localSheetId="28">[47]Gas_excedente!#REF!</definedName>
    <definedName name="provisorio" localSheetId="29">[47]Gas_excedente!#REF!</definedName>
    <definedName name="provisorio" localSheetId="30">[47]Gas_excedente!#REF!</definedName>
    <definedName name="provisorio" localSheetId="31">[47]Gas_excedente!#REF!</definedName>
    <definedName name="provisorio" localSheetId="32">[47]Gas_excedente!#REF!</definedName>
    <definedName name="provisorio" localSheetId="24">[47]Gas_excedente!#REF!</definedName>
    <definedName name="provisorio" localSheetId="2">[48]Gas_excedente!#REF!</definedName>
    <definedName name="provisorio" localSheetId="6">[48]Gas_excedente!#REF!</definedName>
    <definedName name="provisorio">[48]Gas_excedente!#REF!</definedName>
    <definedName name="PUBLICIDAD" localSheetId="22">#REF!</definedName>
    <definedName name="PUBLICIDAD" localSheetId="16">#REF!</definedName>
    <definedName name="PUBLICIDAD" localSheetId="15">#REF!</definedName>
    <definedName name="PUBLICIDAD" localSheetId="49">#REF!</definedName>
    <definedName name="PUBLICIDAD" localSheetId="30">#REF!</definedName>
    <definedName name="PUBLICIDAD" localSheetId="2">#REF!</definedName>
    <definedName name="PUBLICIDAD" localSheetId="6">#REF!</definedName>
    <definedName name="PUBLICIDAD">#REF!</definedName>
    <definedName name="PY_Accounts_Receivable">'[39]Balance General'!$D$10</definedName>
    <definedName name="PY_Administration">'[39]Estado de Resultados'!$E$13</definedName>
    <definedName name="PY_Cash">'[39]Balance General'!$D$7</definedName>
    <definedName name="PY_Cash_Div_Dec" localSheetId="20">[41]Estado_Resultados!#REF!</definedName>
    <definedName name="PY_Cash_Div_Dec" localSheetId="9">[41]Estado_Resultados!#REF!</definedName>
    <definedName name="PY_Cash_Div_Dec" localSheetId="22">[42]Estado_Resultados!#REF!</definedName>
    <definedName name="PY_Cash_Div_Dec" localSheetId="21">[41]Estado_Resultados!#REF!</definedName>
    <definedName name="PY_Cash_Div_Dec" localSheetId="23">[41]Estado_Resultados!#REF!</definedName>
    <definedName name="PY_Cash_Div_Dec" localSheetId="15">[42]Estado_Resultados!#REF!</definedName>
    <definedName name="PY_Cash_Div_Dec" localSheetId="17">[41]Estado_Resultados!#REF!</definedName>
    <definedName name="PY_Cash_Div_Dec" localSheetId="33">[41]Estado_Resultados!#REF!</definedName>
    <definedName name="PY_Cash_Div_Dec" localSheetId="34">[41]Estado_Resultados!#REF!</definedName>
    <definedName name="PY_Cash_Div_Dec" localSheetId="35">[41]Estado_Resultados!#REF!</definedName>
    <definedName name="PY_Cash_Div_Dec" localSheetId="36">[41]Estado_Resultados!#REF!</definedName>
    <definedName name="PY_Cash_Div_Dec" localSheetId="37">[41]Estado_Resultados!#REF!</definedName>
    <definedName name="PY_Cash_Div_Dec" localSheetId="38">[41]Estado_Resultados!#REF!</definedName>
    <definedName name="PY_Cash_Div_Dec" localSheetId="39">[41]Estado_Resultados!#REF!</definedName>
    <definedName name="PY_Cash_Div_Dec" localSheetId="40">[41]Estado_Resultados!#REF!</definedName>
    <definedName name="PY_Cash_Div_Dec" localSheetId="41">[41]Estado_Resultados!#REF!</definedName>
    <definedName name="PY_Cash_Div_Dec" localSheetId="42">[41]Estado_Resultados!#REF!</definedName>
    <definedName name="PY_Cash_Div_Dec" localSheetId="25">[41]Estado_Resultados!#REF!</definedName>
    <definedName name="PY_Cash_Div_Dec" localSheetId="43">[41]Estado_Resultados!#REF!</definedName>
    <definedName name="PY_Cash_Div_Dec" localSheetId="44">[41]Estado_Resultados!#REF!</definedName>
    <definedName name="PY_Cash_Div_Dec" localSheetId="45">[41]Estado_Resultados!#REF!</definedName>
    <definedName name="PY_Cash_Div_Dec" localSheetId="46">[41]Estado_Resultados!#REF!</definedName>
    <definedName name="PY_Cash_Div_Dec" localSheetId="47">[41]Estado_Resultados!#REF!</definedName>
    <definedName name="PY_Cash_Div_Dec" localSheetId="48">[41]Estado_Resultados!#REF!</definedName>
    <definedName name="PY_Cash_Div_Dec" localSheetId="49">[41]Estado_Resultados!#REF!</definedName>
    <definedName name="PY_Cash_Div_Dec" localSheetId="26">[41]Estado_Resultados!#REF!</definedName>
    <definedName name="PY_Cash_Div_Dec" localSheetId="27">[41]Estado_Resultados!#REF!</definedName>
    <definedName name="PY_Cash_Div_Dec" localSheetId="28">[41]Estado_Resultados!#REF!</definedName>
    <definedName name="PY_Cash_Div_Dec" localSheetId="29">[41]Estado_Resultados!#REF!</definedName>
    <definedName name="PY_Cash_Div_Dec" localSheetId="30">[41]Estado_Resultados!#REF!</definedName>
    <definedName name="PY_Cash_Div_Dec" localSheetId="31">[41]Estado_Resultados!#REF!</definedName>
    <definedName name="PY_Cash_Div_Dec" localSheetId="32">[41]Estado_Resultados!#REF!</definedName>
    <definedName name="PY_Cash_Div_Dec" localSheetId="24">[41]Estado_Resultados!#REF!</definedName>
    <definedName name="PY_Cash_Div_Dec">[42]Estado_Resultados!#REF!</definedName>
    <definedName name="PY_CASH_DIVIDENDS_DECLARED__per_common_share" localSheetId="20">[41]Estado_Resultados!#REF!</definedName>
    <definedName name="PY_CASH_DIVIDENDS_DECLARED__per_common_share" localSheetId="9">[41]Estado_Resultados!#REF!</definedName>
    <definedName name="PY_CASH_DIVIDENDS_DECLARED__per_common_share" localSheetId="22">[42]Estado_Resultados!#REF!</definedName>
    <definedName name="PY_CASH_DIVIDENDS_DECLARED__per_common_share" localSheetId="21">[41]Estado_Resultados!#REF!</definedName>
    <definedName name="PY_CASH_DIVIDENDS_DECLARED__per_common_share" localSheetId="23">[41]Estado_Resultados!#REF!</definedName>
    <definedName name="PY_CASH_DIVIDENDS_DECLARED__per_common_share" localSheetId="15">[42]Estado_Resultados!#REF!</definedName>
    <definedName name="PY_CASH_DIVIDENDS_DECLARED__per_common_share" localSheetId="17">[41]Estado_Resultados!#REF!</definedName>
    <definedName name="PY_CASH_DIVIDENDS_DECLARED__per_common_share" localSheetId="33">[41]Estado_Resultados!#REF!</definedName>
    <definedName name="PY_CASH_DIVIDENDS_DECLARED__per_common_share" localSheetId="34">[41]Estado_Resultados!#REF!</definedName>
    <definedName name="PY_CASH_DIVIDENDS_DECLARED__per_common_share" localSheetId="35">[41]Estado_Resultados!#REF!</definedName>
    <definedName name="PY_CASH_DIVIDENDS_DECLARED__per_common_share" localSheetId="36">[41]Estado_Resultados!#REF!</definedName>
    <definedName name="PY_CASH_DIVIDENDS_DECLARED__per_common_share" localSheetId="37">[41]Estado_Resultados!#REF!</definedName>
    <definedName name="PY_CASH_DIVIDENDS_DECLARED__per_common_share" localSheetId="38">[41]Estado_Resultados!#REF!</definedName>
    <definedName name="PY_CASH_DIVIDENDS_DECLARED__per_common_share" localSheetId="39">[41]Estado_Resultados!#REF!</definedName>
    <definedName name="PY_CASH_DIVIDENDS_DECLARED__per_common_share" localSheetId="40">[41]Estado_Resultados!#REF!</definedName>
    <definedName name="PY_CASH_DIVIDENDS_DECLARED__per_common_share" localSheetId="41">[41]Estado_Resultados!#REF!</definedName>
    <definedName name="PY_CASH_DIVIDENDS_DECLARED__per_common_share" localSheetId="42">[41]Estado_Resultados!#REF!</definedName>
    <definedName name="PY_CASH_DIVIDENDS_DECLARED__per_common_share" localSheetId="25">[41]Estado_Resultados!#REF!</definedName>
    <definedName name="PY_CASH_DIVIDENDS_DECLARED__per_common_share" localSheetId="43">[41]Estado_Resultados!#REF!</definedName>
    <definedName name="PY_CASH_DIVIDENDS_DECLARED__per_common_share" localSheetId="44">[41]Estado_Resultados!#REF!</definedName>
    <definedName name="PY_CASH_DIVIDENDS_DECLARED__per_common_share" localSheetId="45">[41]Estado_Resultados!#REF!</definedName>
    <definedName name="PY_CASH_DIVIDENDS_DECLARED__per_common_share" localSheetId="46">[41]Estado_Resultados!#REF!</definedName>
    <definedName name="PY_CASH_DIVIDENDS_DECLARED__per_common_share" localSheetId="47">[41]Estado_Resultados!#REF!</definedName>
    <definedName name="PY_CASH_DIVIDENDS_DECLARED__per_common_share" localSheetId="48">[41]Estado_Resultados!#REF!</definedName>
    <definedName name="PY_CASH_DIVIDENDS_DECLARED__per_common_share" localSheetId="49">[41]Estado_Resultados!#REF!</definedName>
    <definedName name="PY_CASH_DIVIDENDS_DECLARED__per_common_share" localSheetId="26">[41]Estado_Resultados!#REF!</definedName>
    <definedName name="PY_CASH_DIVIDENDS_DECLARED__per_common_share" localSheetId="27">[41]Estado_Resultados!#REF!</definedName>
    <definedName name="PY_CASH_DIVIDENDS_DECLARED__per_common_share" localSheetId="28">[41]Estado_Resultados!#REF!</definedName>
    <definedName name="PY_CASH_DIVIDENDS_DECLARED__per_common_share" localSheetId="29">[41]Estado_Resultados!#REF!</definedName>
    <definedName name="PY_CASH_DIVIDENDS_DECLARED__per_common_share" localSheetId="30">[41]Estado_Resultados!#REF!</definedName>
    <definedName name="PY_CASH_DIVIDENDS_DECLARED__per_common_share" localSheetId="31">[41]Estado_Resultados!#REF!</definedName>
    <definedName name="PY_CASH_DIVIDENDS_DECLARED__per_common_share" localSheetId="32">[41]Estado_Resultados!#REF!</definedName>
    <definedName name="PY_CASH_DIVIDENDS_DECLARED__per_common_share" localSheetId="24">[41]Estado_Resultados!#REF!</definedName>
    <definedName name="PY_CASH_DIVIDENDS_DECLARED__per_common_share">[42]Estado_Resultados!#REF!</definedName>
    <definedName name="PY_Common_Equity" localSheetId="15">[40]Balance!#REF!</definedName>
    <definedName name="PY_Common_Equity" localSheetId="49">[40]Balance!#REF!</definedName>
    <definedName name="PY_Common_Equity">[40]Balance!#REF!</definedName>
    <definedName name="PY_Cost_of_Sales">'[39]Estado de Resultados'!$E$9</definedName>
    <definedName name="PY_Current_Liabilities">'[39]Balance General'!$D$29</definedName>
    <definedName name="PY_Deposits" localSheetId="20">'[43]Financial Condition'!#REF!</definedName>
    <definedName name="PY_Deposits" localSheetId="9">'[43]Financial Condition'!#REF!</definedName>
    <definedName name="PY_Deposits" localSheetId="22">'[43]Financial Condition'!#REF!</definedName>
    <definedName name="PY_Deposits" localSheetId="21">'[43]Financial Condition'!#REF!</definedName>
    <definedName name="PY_Deposits" localSheetId="23">'[43]Financial Condition'!#REF!</definedName>
    <definedName name="PY_Deposits" localSheetId="15">'[43]Financial Condition'!#REF!</definedName>
    <definedName name="PY_Deposits" localSheetId="17">'[43]Financial Condition'!#REF!</definedName>
    <definedName name="PY_Deposits" localSheetId="33">'[43]Financial Condition'!#REF!</definedName>
    <definedName name="PY_Deposits" localSheetId="34">'[43]Financial Condition'!#REF!</definedName>
    <definedName name="PY_Deposits" localSheetId="35">'[43]Financial Condition'!#REF!</definedName>
    <definedName name="PY_Deposits" localSheetId="36">'[43]Financial Condition'!#REF!</definedName>
    <definedName name="PY_Deposits" localSheetId="37">'[43]Financial Condition'!#REF!</definedName>
    <definedName name="PY_Deposits" localSheetId="38">'[43]Financial Condition'!#REF!</definedName>
    <definedName name="PY_Deposits" localSheetId="39">'[43]Financial Condition'!#REF!</definedName>
    <definedName name="PY_Deposits" localSheetId="40">'[43]Financial Condition'!#REF!</definedName>
    <definedName name="PY_Deposits" localSheetId="41">'[43]Financial Condition'!#REF!</definedName>
    <definedName name="PY_Deposits" localSheetId="42">'[43]Financial Condition'!#REF!</definedName>
    <definedName name="PY_Deposits" localSheetId="25">'[43]Financial Condition'!#REF!</definedName>
    <definedName name="PY_Deposits" localSheetId="43">'[43]Financial Condition'!#REF!</definedName>
    <definedName name="PY_Deposits" localSheetId="44">'[43]Financial Condition'!#REF!</definedName>
    <definedName name="PY_Deposits" localSheetId="45">'[43]Financial Condition'!#REF!</definedName>
    <definedName name="PY_Deposits" localSheetId="46">'[43]Financial Condition'!#REF!</definedName>
    <definedName name="PY_Deposits" localSheetId="47">'[43]Financial Condition'!#REF!</definedName>
    <definedName name="PY_Deposits" localSheetId="48">'[43]Financial Condition'!#REF!</definedName>
    <definedName name="PY_Deposits" localSheetId="49">'[43]Financial Condition'!#REF!</definedName>
    <definedName name="PY_Deposits" localSheetId="26">'[43]Financial Condition'!#REF!</definedName>
    <definedName name="PY_Deposits" localSheetId="27">'[43]Financial Condition'!#REF!</definedName>
    <definedName name="PY_Deposits" localSheetId="28">'[43]Financial Condition'!#REF!</definedName>
    <definedName name="PY_Deposits" localSheetId="29">'[43]Financial Condition'!#REF!</definedName>
    <definedName name="PY_Deposits" localSheetId="30">'[43]Financial Condition'!#REF!</definedName>
    <definedName name="PY_Deposits" localSheetId="31">'[43]Financial Condition'!#REF!</definedName>
    <definedName name="PY_Deposits" localSheetId="32">'[43]Financial Condition'!#REF!</definedName>
    <definedName name="PY_Deposits" localSheetId="24">'[43]Financial Condition'!#REF!</definedName>
    <definedName name="PY_Deposits">'[43]Financial Condition'!#REF!</definedName>
    <definedName name="PY_Depreciation" localSheetId="20">'[40]Estado de Resultados'!#REF!</definedName>
    <definedName name="PY_Depreciation" localSheetId="9">'[40]Estado de Resultados'!#REF!</definedName>
    <definedName name="PY_Depreciation" localSheetId="22">'[40]Estado de Resultados'!#REF!</definedName>
    <definedName name="PY_Depreciation" localSheetId="21">'[40]Estado de Resultados'!#REF!</definedName>
    <definedName name="PY_Depreciation" localSheetId="23">'[40]Estado de Resultados'!#REF!</definedName>
    <definedName name="PY_Depreciation" localSheetId="15">'[40]Estado de Resultados'!#REF!</definedName>
    <definedName name="PY_Depreciation" localSheetId="17">'[40]Estado de Resultados'!#REF!</definedName>
    <definedName name="PY_Depreciation" localSheetId="33">'[40]Estado de Resultados'!#REF!</definedName>
    <definedName name="PY_Depreciation" localSheetId="34">'[40]Estado de Resultados'!#REF!</definedName>
    <definedName name="PY_Depreciation" localSheetId="35">'[40]Estado de Resultados'!#REF!</definedName>
    <definedName name="PY_Depreciation" localSheetId="36">'[40]Estado de Resultados'!#REF!</definedName>
    <definedName name="PY_Depreciation" localSheetId="37">'[40]Estado de Resultados'!#REF!</definedName>
    <definedName name="PY_Depreciation" localSheetId="38">'[40]Estado de Resultados'!#REF!</definedName>
    <definedName name="PY_Depreciation" localSheetId="39">'[40]Estado de Resultados'!#REF!</definedName>
    <definedName name="PY_Depreciation" localSheetId="40">'[40]Estado de Resultados'!#REF!</definedName>
    <definedName name="PY_Depreciation" localSheetId="41">'[40]Estado de Resultados'!#REF!</definedName>
    <definedName name="PY_Depreciation" localSheetId="42">'[40]Estado de Resultados'!#REF!</definedName>
    <definedName name="PY_Depreciation" localSheetId="25">'[40]Estado de Resultados'!#REF!</definedName>
    <definedName name="PY_Depreciation" localSheetId="43">'[40]Estado de Resultados'!#REF!</definedName>
    <definedName name="PY_Depreciation" localSheetId="44">'[40]Estado de Resultados'!#REF!</definedName>
    <definedName name="PY_Depreciation" localSheetId="45">'[40]Estado de Resultados'!#REF!</definedName>
    <definedName name="PY_Depreciation" localSheetId="46">'[40]Estado de Resultados'!#REF!</definedName>
    <definedName name="PY_Depreciation" localSheetId="47">'[40]Estado de Resultados'!#REF!</definedName>
    <definedName name="PY_Depreciation" localSheetId="48">'[40]Estado de Resultados'!#REF!</definedName>
    <definedName name="PY_Depreciation" localSheetId="49">'[40]Estado de Resultados'!#REF!</definedName>
    <definedName name="PY_Depreciation" localSheetId="26">'[40]Estado de Resultados'!#REF!</definedName>
    <definedName name="PY_Depreciation" localSheetId="27">'[40]Estado de Resultados'!#REF!</definedName>
    <definedName name="PY_Depreciation" localSheetId="28">'[40]Estado de Resultados'!#REF!</definedName>
    <definedName name="PY_Depreciation" localSheetId="29">'[40]Estado de Resultados'!#REF!</definedName>
    <definedName name="PY_Depreciation" localSheetId="30">'[40]Estado de Resultados'!#REF!</definedName>
    <definedName name="PY_Depreciation" localSheetId="31">'[40]Estado de Resultados'!#REF!</definedName>
    <definedName name="PY_Depreciation" localSheetId="32">'[40]Estado de Resultados'!#REF!</definedName>
    <definedName name="PY_Depreciation" localSheetId="24">'[40]Estado de Resultados'!#REF!</definedName>
    <definedName name="PY_Depreciation">'[40]Estado de Resultados'!#REF!</definedName>
    <definedName name="PY_Disc._Ops.">'[39]Estado de Resultados'!$E$28</definedName>
    <definedName name="PY_Earnings_per_share" localSheetId="20">[41]Razones!#REF!</definedName>
    <definedName name="PY_Earnings_per_share" localSheetId="9">[41]Razones!#REF!</definedName>
    <definedName name="PY_Earnings_per_share" localSheetId="22">[42]Razones!#REF!</definedName>
    <definedName name="PY_Earnings_per_share" localSheetId="21">[41]Razones!#REF!</definedName>
    <definedName name="PY_Earnings_per_share" localSheetId="23">[41]Razones!#REF!</definedName>
    <definedName name="PY_Earnings_per_share" localSheetId="15">[42]Razones!#REF!</definedName>
    <definedName name="PY_Earnings_per_share" localSheetId="17">[41]Razones!#REF!</definedName>
    <definedName name="PY_Earnings_per_share" localSheetId="33">[41]Razones!#REF!</definedName>
    <definedName name="PY_Earnings_per_share" localSheetId="34">[41]Razones!#REF!</definedName>
    <definedName name="PY_Earnings_per_share" localSheetId="35">[41]Razones!#REF!</definedName>
    <definedName name="PY_Earnings_per_share" localSheetId="36">[41]Razones!#REF!</definedName>
    <definedName name="PY_Earnings_per_share" localSheetId="37">[41]Razones!#REF!</definedName>
    <definedName name="PY_Earnings_per_share" localSheetId="38">[41]Razones!#REF!</definedName>
    <definedName name="PY_Earnings_per_share" localSheetId="39">[41]Razones!#REF!</definedName>
    <definedName name="PY_Earnings_per_share" localSheetId="40">[41]Razones!#REF!</definedName>
    <definedName name="PY_Earnings_per_share" localSheetId="41">[41]Razones!#REF!</definedName>
    <definedName name="PY_Earnings_per_share" localSheetId="42">[41]Razones!#REF!</definedName>
    <definedName name="PY_Earnings_per_share" localSheetId="25">[41]Razones!#REF!</definedName>
    <definedName name="PY_Earnings_per_share" localSheetId="43">[41]Razones!#REF!</definedName>
    <definedName name="PY_Earnings_per_share" localSheetId="44">[41]Razones!#REF!</definedName>
    <definedName name="PY_Earnings_per_share" localSheetId="45">[41]Razones!#REF!</definedName>
    <definedName name="PY_Earnings_per_share" localSheetId="46">[41]Razones!#REF!</definedName>
    <definedName name="PY_Earnings_per_share" localSheetId="47">[41]Razones!#REF!</definedName>
    <definedName name="PY_Earnings_per_share" localSheetId="48">[41]Razones!#REF!</definedName>
    <definedName name="PY_Earnings_per_share" localSheetId="49">[41]Razones!#REF!</definedName>
    <definedName name="PY_Earnings_per_share" localSheetId="26">[41]Razones!#REF!</definedName>
    <definedName name="PY_Earnings_per_share" localSheetId="27">[41]Razones!#REF!</definedName>
    <definedName name="PY_Earnings_per_share" localSheetId="28">[41]Razones!#REF!</definedName>
    <definedName name="PY_Earnings_per_share" localSheetId="29">[41]Razones!#REF!</definedName>
    <definedName name="PY_Earnings_per_share" localSheetId="30">[41]Razones!#REF!</definedName>
    <definedName name="PY_Earnings_per_share" localSheetId="31">[41]Razones!#REF!</definedName>
    <definedName name="PY_Earnings_per_share" localSheetId="32">[41]Razones!#REF!</definedName>
    <definedName name="PY_Earnings_per_share" localSheetId="24">[41]Razones!#REF!</definedName>
    <definedName name="PY_Earnings_per_share">[42]Razones!#REF!</definedName>
    <definedName name="PY_Extraord.">'[39]Estado de Resultados'!$E$32</definedName>
    <definedName name="PY_Gross_Profit">'[39]Estado de Resultados'!$E$11</definedName>
    <definedName name="PY_INC_AFT_TAX">'[39]Estado de Resultados'!$E$26</definedName>
    <definedName name="PY_INC_BEF_EXTRAORD">'[39]Estado de Resultados'!$E$30</definedName>
    <definedName name="PY_Inc_Bef_Tax">'[39]Estado de Resultados'!$E$22</definedName>
    <definedName name="PY_Intangible_Assets" localSheetId="20">'[44]Balance Sheet'!#REF!</definedName>
    <definedName name="PY_Intangible_Assets" localSheetId="9">'[44]Balance Sheet'!#REF!</definedName>
    <definedName name="PY_Intangible_Assets" localSheetId="22">'[45]Balance Sheet'!#REF!</definedName>
    <definedName name="PY_Intangible_Assets" localSheetId="21">'[44]Balance Sheet'!#REF!</definedName>
    <definedName name="PY_Intangible_Assets" localSheetId="23">'[44]Balance Sheet'!#REF!</definedName>
    <definedName name="PY_Intangible_Assets" localSheetId="15">'[45]Balance Sheet'!#REF!</definedName>
    <definedName name="PY_Intangible_Assets" localSheetId="17">'[44]Balance Sheet'!#REF!</definedName>
    <definedName name="PY_Intangible_Assets" localSheetId="33">'[44]Balance Sheet'!#REF!</definedName>
    <definedName name="PY_Intangible_Assets" localSheetId="34">'[44]Balance Sheet'!#REF!</definedName>
    <definedName name="PY_Intangible_Assets" localSheetId="35">'[44]Balance Sheet'!#REF!</definedName>
    <definedName name="PY_Intangible_Assets" localSheetId="36">'[44]Balance Sheet'!#REF!</definedName>
    <definedName name="PY_Intangible_Assets" localSheetId="37">'[44]Balance Sheet'!#REF!</definedName>
    <definedName name="PY_Intangible_Assets" localSheetId="38">'[44]Balance Sheet'!#REF!</definedName>
    <definedName name="PY_Intangible_Assets" localSheetId="39">'[44]Balance Sheet'!#REF!</definedName>
    <definedName name="PY_Intangible_Assets" localSheetId="40">'[44]Balance Sheet'!#REF!</definedName>
    <definedName name="PY_Intangible_Assets" localSheetId="41">'[44]Balance Sheet'!#REF!</definedName>
    <definedName name="PY_Intangible_Assets" localSheetId="42">'[44]Balance Sheet'!#REF!</definedName>
    <definedName name="PY_Intangible_Assets" localSheetId="25">'[44]Balance Sheet'!#REF!</definedName>
    <definedName name="PY_Intangible_Assets" localSheetId="43">'[44]Balance Sheet'!#REF!</definedName>
    <definedName name="PY_Intangible_Assets" localSheetId="44">'[44]Balance Sheet'!#REF!</definedName>
    <definedName name="PY_Intangible_Assets" localSheetId="45">'[44]Balance Sheet'!#REF!</definedName>
    <definedName name="PY_Intangible_Assets" localSheetId="46">'[44]Balance Sheet'!#REF!</definedName>
    <definedName name="PY_Intangible_Assets" localSheetId="47">'[44]Balance Sheet'!#REF!</definedName>
    <definedName name="PY_Intangible_Assets" localSheetId="48">'[44]Balance Sheet'!#REF!</definedName>
    <definedName name="PY_Intangible_Assets" localSheetId="49">'[44]Balance Sheet'!#REF!</definedName>
    <definedName name="PY_Intangible_Assets" localSheetId="26">'[44]Balance Sheet'!#REF!</definedName>
    <definedName name="PY_Intangible_Assets" localSheetId="27">'[44]Balance Sheet'!#REF!</definedName>
    <definedName name="PY_Intangible_Assets" localSheetId="28">'[44]Balance Sheet'!#REF!</definedName>
    <definedName name="PY_Intangible_Assets" localSheetId="29">'[44]Balance Sheet'!#REF!</definedName>
    <definedName name="PY_Intangible_Assets" localSheetId="30">'[44]Balance Sheet'!#REF!</definedName>
    <definedName name="PY_Intangible_Assets" localSheetId="31">'[44]Balance Sheet'!#REF!</definedName>
    <definedName name="PY_Intangible_Assets" localSheetId="32">'[44]Balance Sheet'!#REF!</definedName>
    <definedName name="PY_Intangible_Assets" localSheetId="24">'[44]Balance Sheet'!#REF!</definedName>
    <definedName name="PY_Intangible_Assets">'[45]Balance Sheet'!#REF!</definedName>
    <definedName name="PY_Interest_Expense">'[39]Estado de Resultados'!$E$20</definedName>
    <definedName name="PY_Inventory">'[39]Balance General'!$D$14</definedName>
    <definedName name="PY_LIABIL_EQUITY">'[39]Balance General'!$D$42</definedName>
    <definedName name="PY_Long_term_Debt__excl_Dfd_Taxes">'[39]Balance General'!$D$30</definedName>
    <definedName name="PY_LT_Debt" localSheetId="20">[41]Balance_General!#REF!</definedName>
    <definedName name="PY_LT_Debt" localSheetId="9">[41]Balance_General!#REF!</definedName>
    <definedName name="PY_LT_Debt" localSheetId="22">[42]Balance_General!#REF!</definedName>
    <definedName name="PY_LT_Debt" localSheetId="21">[41]Balance_General!#REF!</definedName>
    <definedName name="PY_LT_Debt" localSheetId="23">[41]Balance_General!#REF!</definedName>
    <definedName name="PY_LT_Debt" localSheetId="15">[42]Balance_General!#REF!</definedName>
    <definedName name="PY_LT_Debt" localSheetId="17">[41]Balance_General!#REF!</definedName>
    <definedName name="PY_LT_Debt" localSheetId="33">[41]Balance_General!#REF!</definedName>
    <definedName name="PY_LT_Debt" localSheetId="34">[41]Balance_General!#REF!</definedName>
    <definedName name="PY_LT_Debt" localSheetId="35">[41]Balance_General!#REF!</definedName>
    <definedName name="PY_LT_Debt" localSheetId="36">[41]Balance_General!#REF!</definedName>
    <definedName name="PY_LT_Debt" localSheetId="37">[41]Balance_General!#REF!</definedName>
    <definedName name="PY_LT_Debt" localSheetId="38">[41]Balance_General!#REF!</definedName>
    <definedName name="PY_LT_Debt" localSheetId="39">[41]Balance_General!#REF!</definedName>
    <definedName name="PY_LT_Debt" localSheetId="40">[41]Balance_General!#REF!</definedName>
    <definedName name="PY_LT_Debt" localSheetId="41">[41]Balance_General!#REF!</definedName>
    <definedName name="PY_LT_Debt" localSheetId="42">[41]Balance_General!#REF!</definedName>
    <definedName name="PY_LT_Debt" localSheetId="25">[41]Balance_General!#REF!</definedName>
    <definedName name="PY_LT_Debt" localSheetId="43">[41]Balance_General!#REF!</definedName>
    <definedName name="PY_LT_Debt" localSheetId="44">[41]Balance_General!#REF!</definedName>
    <definedName name="PY_LT_Debt" localSheetId="45">[41]Balance_General!#REF!</definedName>
    <definedName name="PY_LT_Debt" localSheetId="46">[41]Balance_General!#REF!</definedName>
    <definedName name="PY_LT_Debt" localSheetId="47">[41]Balance_General!#REF!</definedName>
    <definedName name="PY_LT_Debt" localSheetId="48">[41]Balance_General!#REF!</definedName>
    <definedName name="PY_LT_Debt" localSheetId="49">[41]Balance_General!#REF!</definedName>
    <definedName name="PY_LT_Debt" localSheetId="26">[41]Balance_General!#REF!</definedName>
    <definedName name="PY_LT_Debt" localSheetId="27">[41]Balance_General!#REF!</definedName>
    <definedName name="PY_LT_Debt" localSheetId="28">[41]Balance_General!#REF!</definedName>
    <definedName name="PY_LT_Debt" localSheetId="29">[41]Balance_General!#REF!</definedName>
    <definedName name="PY_LT_Debt" localSheetId="30">[41]Balance_General!#REF!</definedName>
    <definedName name="PY_LT_Debt" localSheetId="31">[41]Balance_General!#REF!</definedName>
    <definedName name="PY_LT_Debt" localSheetId="32">[41]Balance_General!#REF!</definedName>
    <definedName name="PY_LT_Debt" localSheetId="24">[41]Balance_General!#REF!</definedName>
    <definedName name="PY_LT_Debt">[42]Balance_General!#REF!</definedName>
    <definedName name="PY_Market_Value_of_Equity" localSheetId="20">[41]Estado_Resultados!#REF!</definedName>
    <definedName name="PY_Market_Value_of_Equity" localSheetId="9">[41]Estado_Resultados!#REF!</definedName>
    <definedName name="PY_Market_Value_of_Equity" localSheetId="22">[42]Estado_Resultados!#REF!</definedName>
    <definedName name="PY_Market_Value_of_Equity" localSheetId="21">[41]Estado_Resultados!#REF!</definedName>
    <definedName name="PY_Market_Value_of_Equity" localSheetId="23">[41]Estado_Resultados!#REF!</definedName>
    <definedName name="PY_Market_Value_of_Equity" localSheetId="15">[42]Estado_Resultados!#REF!</definedName>
    <definedName name="PY_Market_Value_of_Equity" localSheetId="17">[41]Estado_Resultados!#REF!</definedName>
    <definedName name="PY_Market_Value_of_Equity" localSheetId="33">[41]Estado_Resultados!#REF!</definedName>
    <definedName name="PY_Market_Value_of_Equity" localSheetId="34">[41]Estado_Resultados!#REF!</definedName>
    <definedName name="PY_Market_Value_of_Equity" localSheetId="35">[41]Estado_Resultados!#REF!</definedName>
    <definedName name="PY_Market_Value_of_Equity" localSheetId="36">[41]Estado_Resultados!#REF!</definedName>
    <definedName name="PY_Market_Value_of_Equity" localSheetId="37">[41]Estado_Resultados!#REF!</definedName>
    <definedName name="PY_Market_Value_of_Equity" localSheetId="38">[41]Estado_Resultados!#REF!</definedName>
    <definedName name="PY_Market_Value_of_Equity" localSheetId="39">[41]Estado_Resultados!#REF!</definedName>
    <definedName name="PY_Market_Value_of_Equity" localSheetId="40">[41]Estado_Resultados!#REF!</definedName>
    <definedName name="PY_Market_Value_of_Equity" localSheetId="41">[41]Estado_Resultados!#REF!</definedName>
    <definedName name="PY_Market_Value_of_Equity" localSheetId="42">[41]Estado_Resultados!#REF!</definedName>
    <definedName name="PY_Market_Value_of_Equity" localSheetId="25">[41]Estado_Resultados!#REF!</definedName>
    <definedName name="PY_Market_Value_of_Equity" localSheetId="43">[41]Estado_Resultados!#REF!</definedName>
    <definedName name="PY_Market_Value_of_Equity" localSheetId="44">[41]Estado_Resultados!#REF!</definedName>
    <definedName name="PY_Market_Value_of_Equity" localSheetId="45">[41]Estado_Resultados!#REF!</definedName>
    <definedName name="PY_Market_Value_of_Equity" localSheetId="46">[41]Estado_Resultados!#REF!</definedName>
    <definedName name="PY_Market_Value_of_Equity" localSheetId="47">[41]Estado_Resultados!#REF!</definedName>
    <definedName name="PY_Market_Value_of_Equity" localSheetId="48">[41]Estado_Resultados!#REF!</definedName>
    <definedName name="PY_Market_Value_of_Equity" localSheetId="49">[41]Estado_Resultados!#REF!</definedName>
    <definedName name="PY_Market_Value_of_Equity" localSheetId="26">[41]Estado_Resultados!#REF!</definedName>
    <definedName name="PY_Market_Value_of_Equity" localSheetId="27">[41]Estado_Resultados!#REF!</definedName>
    <definedName name="PY_Market_Value_of_Equity" localSheetId="28">[41]Estado_Resultados!#REF!</definedName>
    <definedName name="PY_Market_Value_of_Equity" localSheetId="29">[41]Estado_Resultados!#REF!</definedName>
    <definedName name="PY_Market_Value_of_Equity" localSheetId="30">[41]Estado_Resultados!#REF!</definedName>
    <definedName name="PY_Market_Value_of_Equity" localSheetId="31">[41]Estado_Resultados!#REF!</definedName>
    <definedName name="PY_Market_Value_of_Equity" localSheetId="32">[41]Estado_Resultados!#REF!</definedName>
    <definedName name="PY_Market_Value_of_Equity" localSheetId="24">[41]Estado_Resultados!#REF!</definedName>
    <definedName name="PY_Market_Value_of_Equity">[42]Estado_Resultados!#REF!</definedName>
    <definedName name="PY_Marketable_Sec" localSheetId="15">'[46]Balance General'!#REF!</definedName>
    <definedName name="PY_Marketable_Sec" localSheetId="49">'[46]Balance General'!#REF!</definedName>
    <definedName name="PY_Marketable_Sec">'[46]Balance General'!#REF!</definedName>
    <definedName name="PY_NET_INCOME">'[39]Estado de Resultados'!$E$34</definedName>
    <definedName name="PY_Net_Revenue">'[39]Estado de Resultados'!$E$8</definedName>
    <definedName name="PY_Operating_Inc">'[39]Estado de Resultados'!$E$18</definedName>
    <definedName name="PY_Other_Curr_Assets" localSheetId="20">'[44]Balance Sheet'!#REF!</definedName>
    <definedName name="PY_Other_Curr_Assets" localSheetId="9">'[44]Balance Sheet'!#REF!</definedName>
    <definedName name="PY_Other_Curr_Assets" localSheetId="22">'[45]Balance Sheet'!#REF!</definedName>
    <definedName name="PY_Other_Curr_Assets" localSheetId="21">'[44]Balance Sheet'!#REF!</definedName>
    <definedName name="PY_Other_Curr_Assets" localSheetId="23">'[44]Balance Sheet'!#REF!</definedName>
    <definedName name="PY_Other_Curr_Assets" localSheetId="15">'[45]Balance Sheet'!#REF!</definedName>
    <definedName name="PY_Other_Curr_Assets" localSheetId="17">'[44]Balance Sheet'!#REF!</definedName>
    <definedName name="PY_Other_Curr_Assets" localSheetId="33">'[44]Balance Sheet'!#REF!</definedName>
    <definedName name="PY_Other_Curr_Assets" localSheetId="34">'[44]Balance Sheet'!#REF!</definedName>
    <definedName name="PY_Other_Curr_Assets" localSheetId="35">'[44]Balance Sheet'!#REF!</definedName>
    <definedName name="PY_Other_Curr_Assets" localSheetId="36">'[44]Balance Sheet'!#REF!</definedName>
    <definedName name="PY_Other_Curr_Assets" localSheetId="37">'[44]Balance Sheet'!#REF!</definedName>
    <definedName name="PY_Other_Curr_Assets" localSheetId="38">'[44]Balance Sheet'!#REF!</definedName>
    <definedName name="PY_Other_Curr_Assets" localSheetId="39">'[44]Balance Sheet'!#REF!</definedName>
    <definedName name="PY_Other_Curr_Assets" localSheetId="40">'[44]Balance Sheet'!#REF!</definedName>
    <definedName name="PY_Other_Curr_Assets" localSheetId="41">'[44]Balance Sheet'!#REF!</definedName>
    <definedName name="PY_Other_Curr_Assets" localSheetId="42">'[44]Balance Sheet'!#REF!</definedName>
    <definedName name="PY_Other_Curr_Assets" localSheetId="25">'[44]Balance Sheet'!#REF!</definedName>
    <definedName name="PY_Other_Curr_Assets" localSheetId="43">'[44]Balance Sheet'!#REF!</definedName>
    <definedName name="PY_Other_Curr_Assets" localSheetId="44">'[44]Balance Sheet'!#REF!</definedName>
    <definedName name="PY_Other_Curr_Assets" localSheetId="45">'[44]Balance Sheet'!#REF!</definedName>
    <definedName name="PY_Other_Curr_Assets" localSheetId="46">'[44]Balance Sheet'!#REF!</definedName>
    <definedName name="PY_Other_Curr_Assets" localSheetId="47">'[44]Balance Sheet'!#REF!</definedName>
    <definedName name="PY_Other_Curr_Assets" localSheetId="48">'[44]Balance Sheet'!#REF!</definedName>
    <definedName name="PY_Other_Curr_Assets" localSheetId="49">'[44]Balance Sheet'!#REF!</definedName>
    <definedName name="PY_Other_Curr_Assets" localSheetId="26">'[44]Balance Sheet'!#REF!</definedName>
    <definedName name="PY_Other_Curr_Assets" localSheetId="27">'[44]Balance Sheet'!#REF!</definedName>
    <definedName name="PY_Other_Curr_Assets" localSheetId="28">'[44]Balance Sheet'!#REF!</definedName>
    <definedName name="PY_Other_Curr_Assets" localSheetId="29">'[44]Balance Sheet'!#REF!</definedName>
    <definedName name="PY_Other_Curr_Assets" localSheetId="30">'[44]Balance Sheet'!#REF!</definedName>
    <definedName name="PY_Other_Curr_Assets" localSheetId="31">'[44]Balance Sheet'!#REF!</definedName>
    <definedName name="PY_Other_Curr_Assets" localSheetId="32">'[44]Balance Sheet'!#REF!</definedName>
    <definedName name="PY_Other_Curr_Assets" localSheetId="24">'[44]Balance Sheet'!#REF!</definedName>
    <definedName name="PY_Other_Curr_Assets">'[45]Balance Sheet'!#REF!</definedName>
    <definedName name="PY_Other_Exp" localSheetId="20">'[40]Estado de Resultados'!#REF!</definedName>
    <definedName name="PY_Other_Exp" localSheetId="9">'[40]Estado de Resultados'!#REF!</definedName>
    <definedName name="PY_Other_Exp" localSheetId="22">'[40]Estado de Resultados'!#REF!</definedName>
    <definedName name="PY_Other_Exp" localSheetId="21">'[40]Estado de Resultados'!#REF!</definedName>
    <definedName name="PY_Other_Exp" localSheetId="23">'[40]Estado de Resultados'!#REF!</definedName>
    <definedName name="PY_Other_Exp" localSheetId="15">'[40]Estado de Resultados'!#REF!</definedName>
    <definedName name="PY_Other_Exp" localSheetId="17">'[40]Estado de Resultados'!#REF!</definedName>
    <definedName name="PY_Other_Exp" localSheetId="33">'[40]Estado de Resultados'!#REF!</definedName>
    <definedName name="PY_Other_Exp" localSheetId="34">'[40]Estado de Resultados'!#REF!</definedName>
    <definedName name="PY_Other_Exp" localSheetId="35">'[40]Estado de Resultados'!#REF!</definedName>
    <definedName name="PY_Other_Exp" localSheetId="36">'[40]Estado de Resultados'!#REF!</definedName>
    <definedName name="PY_Other_Exp" localSheetId="37">'[40]Estado de Resultados'!#REF!</definedName>
    <definedName name="PY_Other_Exp" localSheetId="38">'[40]Estado de Resultados'!#REF!</definedName>
    <definedName name="PY_Other_Exp" localSheetId="39">'[40]Estado de Resultados'!#REF!</definedName>
    <definedName name="PY_Other_Exp" localSheetId="40">'[40]Estado de Resultados'!#REF!</definedName>
    <definedName name="PY_Other_Exp" localSheetId="41">'[40]Estado de Resultados'!#REF!</definedName>
    <definedName name="PY_Other_Exp" localSheetId="42">'[40]Estado de Resultados'!#REF!</definedName>
    <definedName name="PY_Other_Exp" localSheetId="25">'[40]Estado de Resultados'!#REF!</definedName>
    <definedName name="PY_Other_Exp" localSheetId="43">'[40]Estado de Resultados'!#REF!</definedName>
    <definedName name="PY_Other_Exp" localSheetId="44">'[40]Estado de Resultados'!#REF!</definedName>
    <definedName name="PY_Other_Exp" localSheetId="45">'[40]Estado de Resultados'!#REF!</definedName>
    <definedName name="PY_Other_Exp" localSheetId="46">'[40]Estado de Resultados'!#REF!</definedName>
    <definedName name="PY_Other_Exp" localSheetId="47">'[40]Estado de Resultados'!#REF!</definedName>
    <definedName name="PY_Other_Exp" localSheetId="48">'[40]Estado de Resultados'!#REF!</definedName>
    <definedName name="PY_Other_Exp" localSheetId="49">'[40]Estado de Resultados'!#REF!</definedName>
    <definedName name="PY_Other_Exp" localSheetId="26">'[40]Estado de Resultados'!#REF!</definedName>
    <definedName name="PY_Other_Exp" localSheetId="27">'[40]Estado de Resultados'!#REF!</definedName>
    <definedName name="PY_Other_Exp" localSheetId="28">'[40]Estado de Resultados'!#REF!</definedName>
    <definedName name="PY_Other_Exp" localSheetId="29">'[40]Estado de Resultados'!#REF!</definedName>
    <definedName name="PY_Other_Exp" localSheetId="30">'[40]Estado de Resultados'!#REF!</definedName>
    <definedName name="PY_Other_Exp" localSheetId="31">'[40]Estado de Resultados'!#REF!</definedName>
    <definedName name="PY_Other_Exp" localSheetId="32">'[40]Estado de Resultados'!#REF!</definedName>
    <definedName name="PY_Other_Exp" localSheetId="24">'[40]Estado de Resultados'!#REF!</definedName>
    <definedName name="PY_Other_Exp">'[40]Estado de Resultados'!#REF!</definedName>
    <definedName name="PY_Other_LT_Assets" localSheetId="20">'[44]Balance Sheet'!$E$23</definedName>
    <definedName name="PY_Other_LT_Assets" localSheetId="9">'[44]Balance Sheet'!$E$23</definedName>
    <definedName name="PY_Other_LT_Assets" localSheetId="22">'[45]Balance Sheet'!$E$23</definedName>
    <definedName name="PY_Other_LT_Assets" localSheetId="21">'[44]Balance Sheet'!$E$23</definedName>
    <definedName name="PY_Other_LT_Assets" localSheetId="23">'[44]Balance Sheet'!$E$23</definedName>
    <definedName name="PY_Other_LT_Assets" localSheetId="17">'[44]Balance Sheet'!$E$23</definedName>
    <definedName name="PY_Other_LT_Assets" localSheetId="33">'[44]Balance Sheet'!$E$23</definedName>
    <definedName name="PY_Other_LT_Assets" localSheetId="34">'[44]Balance Sheet'!$E$23</definedName>
    <definedName name="PY_Other_LT_Assets" localSheetId="35">'[44]Balance Sheet'!$E$23</definedName>
    <definedName name="PY_Other_LT_Assets" localSheetId="36">'[44]Balance Sheet'!$E$23</definedName>
    <definedName name="PY_Other_LT_Assets" localSheetId="37">'[44]Balance Sheet'!$E$23</definedName>
    <definedName name="PY_Other_LT_Assets" localSheetId="38">'[44]Balance Sheet'!$E$23</definedName>
    <definedName name="PY_Other_LT_Assets" localSheetId="39">'[44]Balance Sheet'!$E$23</definedName>
    <definedName name="PY_Other_LT_Assets" localSheetId="40">'[44]Balance Sheet'!$E$23</definedName>
    <definedName name="PY_Other_LT_Assets" localSheetId="41">'[44]Balance Sheet'!$E$23</definedName>
    <definedName name="PY_Other_LT_Assets" localSheetId="42">'[44]Balance Sheet'!$E$23</definedName>
    <definedName name="PY_Other_LT_Assets" localSheetId="25">'[44]Balance Sheet'!$E$23</definedName>
    <definedName name="PY_Other_LT_Assets" localSheetId="43">'[44]Balance Sheet'!$E$23</definedName>
    <definedName name="PY_Other_LT_Assets" localSheetId="44">'[44]Balance Sheet'!$E$23</definedName>
    <definedName name="PY_Other_LT_Assets" localSheetId="45">'[44]Balance Sheet'!$E$23</definedName>
    <definedName name="PY_Other_LT_Assets" localSheetId="46">'[44]Balance Sheet'!$E$23</definedName>
    <definedName name="PY_Other_LT_Assets" localSheetId="47">'[44]Balance Sheet'!$E$23</definedName>
    <definedName name="PY_Other_LT_Assets" localSheetId="48">'[44]Balance Sheet'!$E$23</definedName>
    <definedName name="PY_Other_LT_Assets" localSheetId="49">'[44]Balance Sheet'!$E$23</definedName>
    <definedName name="PY_Other_LT_Assets" localSheetId="26">'[44]Balance Sheet'!$E$23</definedName>
    <definedName name="PY_Other_LT_Assets" localSheetId="27">'[44]Balance Sheet'!$E$23</definedName>
    <definedName name="PY_Other_LT_Assets" localSheetId="28">'[44]Balance Sheet'!$E$23</definedName>
    <definedName name="PY_Other_LT_Assets" localSheetId="29">'[44]Balance Sheet'!$E$23</definedName>
    <definedName name="PY_Other_LT_Assets" localSheetId="30">'[44]Balance Sheet'!$E$23</definedName>
    <definedName name="PY_Other_LT_Assets" localSheetId="31">'[44]Balance Sheet'!$E$23</definedName>
    <definedName name="PY_Other_LT_Assets" localSheetId="32">'[44]Balance Sheet'!$E$23</definedName>
    <definedName name="PY_Other_LT_Assets" localSheetId="24">'[44]Balance Sheet'!$E$23</definedName>
    <definedName name="PY_Other_LT_Assets">'[45]Balance Sheet'!$E$23</definedName>
    <definedName name="PY_Other_LT_Liabilities" localSheetId="20">'[44]Balance Sheet'!$E$30</definedName>
    <definedName name="PY_Other_LT_Liabilities" localSheetId="9">'[44]Balance Sheet'!$E$30</definedName>
    <definedName name="PY_Other_LT_Liabilities" localSheetId="22">'[45]Balance Sheet'!$E$30</definedName>
    <definedName name="PY_Other_LT_Liabilities" localSheetId="21">'[44]Balance Sheet'!$E$30</definedName>
    <definedName name="PY_Other_LT_Liabilities" localSheetId="23">'[44]Balance Sheet'!$E$30</definedName>
    <definedName name="PY_Other_LT_Liabilities" localSheetId="17">'[44]Balance Sheet'!$E$30</definedName>
    <definedName name="PY_Other_LT_Liabilities" localSheetId="33">'[44]Balance Sheet'!$E$30</definedName>
    <definedName name="PY_Other_LT_Liabilities" localSheetId="34">'[44]Balance Sheet'!$E$30</definedName>
    <definedName name="PY_Other_LT_Liabilities" localSheetId="35">'[44]Balance Sheet'!$E$30</definedName>
    <definedName name="PY_Other_LT_Liabilities" localSheetId="36">'[44]Balance Sheet'!$E$30</definedName>
    <definedName name="PY_Other_LT_Liabilities" localSheetId="37">'[44]Balance Sheet'!$E$30</definedName>
    <definedName name="PY_Other_LT_Liabilities" localSheetId="38">'[44]Balance Sheet'!$E$30</definedName>
    <definedName name="PY_Other_LT_Liabilities" localSheetId="39">'[44]Balance Sheet'!$E$30</definedName>
    <definedName name="PY_Other_LT_Liabilities" localSheetId="40">'[44]Balance Sheet'!$E$30</definedName>
    <definedName name="PY_Other_LT_Liabilities" localSheetId="41">'[44]Balance Sheet'!$E$30</definedName>
    <definedName name="PY_Other_LT_Liabilities" localSheetId="42">'[44]Balance Sheet'!$E$30</definedName>
    <definedName name="PY_Other_LT_Liabilities" localSheetId="25">'[44]Balance Sheet'!$E$30</definedName>
    <definedName name="PY_Other_LT_Liabilities" localSheetId="43">'[44]Balance Sheet'!$E$30</definedName>
    <definedName name="PY_Other_LT_Liabilities" localSheetId="44">'[44]Balance Sheet'!$E$30</definedName>
    <definedName name="PY_Other_LT_Liabilities" localSheetId="45">'[44]Balance Sheet'!$E$30</definedName>
    <definedName name="PY_Other_LT_Liabilities" localSheetId="46">'[44]Balance Sheet'!$E$30</definedName>
    <definedName name="PY_Other_LT_Liabilities" localSheetId="47">'[44]Balance Sheet'!$E$30</definedName>
    <definedName name="PY_Other_LT_Liabilities" localSheetId="48">'[44]Balance Sheet'!$E$30</definedName>
    <definedName name="PY_Other_LT_Liabilities" localSheetId="49">'[44]Balance Sheet'!$E$30</definedName>
    <definedName name="PY_Other_LT_Liabilities" localSheetId="26">'[44]Balance Sheet'!$E$30</definedName>
    <definedName name="PY_Other_LT_Liabilities" localSheetId="27">'[44]Balance Sheet'!$E$30</definedName>
    <definedName name="PY_Other_LT_Liabilities" localSheetId="28">'[44]Balance Sheet'!$E$30</definedName>
    <definedName name="PY_Other_LT_Liabilities" localSheetId="29">'[44]Balance Sheet'!$E$30</definedName>
    <definedName name="PY_Other_LT_Liabilities" localSheetId="30">'[44]Balance Sheet'!$E$30</definedName>
    <definedName name="PY_Other_LT_Liabilities" localSheetId="31">'[44]Balance Sheet'!$E$30</definedName>
    <definedName name="PY_Other_LT_Liabilities" localSheetId="32">'[44]Balance Sheet'!$E$30</definedName>
    <definedName name="PY_Other_LT_Liabilities" localSheetId="24">'[44]Balance Sheet'!$E$30</definedName>
    <definedName name="PY_Other_LT_Liabilities">'[45]Balance Sheet'!$E$30</definedName>
    <definedName name="PY_Preferred_Stock" localSheetId="20">[40]Balance!#REF!</definedName>
    <definedName name="PY_Preferred_Stock" localSheetId="9">[40]Balance!#REF!</definedName>
    <definedName name="PY_Preferred_Stock" localSheetId="22">[40]Balance!#REF!</definedName>
    <definedName name="PY_Preferred_Stock" localSheetId="21">[40]Balance!#REF!</definedName>
    <definedName name="PY_Preferred_Stock" localSheetId="23">[40]Balance!#REF!</definedName>
    <definedName name="PY_Preferred_Stock" localSheetId="15">[40]Balance!#REF!</definedName>
    <definedName name="PY_Preferred_Stock" localSheetId="17">[40]Balance!#REF!</definedName>
    <definedName name="PY_Preferred_Stock" localSheetId="33">[40]Balance!#REF!</definedName>
    <definedName name="PY_Preferred_Stock" localSheetId="34">[40]Balance!#REF!</definedName>
    <definedName name="PY_Preferred_Stock" localSheetId="35">[40]Balance!#REF!</definedName>
    <definedName name="PY_Preferred_Stock" localSheetId="36">[40]Balance!#REF!</definedName>
    <definedName name="PY_Preferred_Stock" localSheetId="37">[40]Balance!#REF!</definedName>
    <definedName name="PY_Preferred_Stock" localSheetId="38">[40]Balance!#REF!</definedName>
    <definedName name="PY_Preferred_Stock" localSheetId="39">[40]Balance!#REF!</definedName>
    <definedName name="PY_Preferred_Stock" localSheetId="40">[40]Balance!#REF!</definedName>
    <definedName name="PY_Preferred_Stock" localSheetId="41">[40]Balance!#REF!</definedName>
    <definedName name="PY_Preferred_Stock" localSheetId="42">[40]Balance!#REF!</definedName>
    <definedName name="PY_Preferred_Stock" localSheetId="25">[40]Balance!#REF!</definedName>
    <definedName name="PY_Preferred_Stock" localSheetId="43">[40]Balance!#REF!</definedName>
    <definedName name="PY_Preferred_Stock" localSheetId="44">[40]Balance!#REF!</definedName>
    <definedName name="PY_Preferred_Stock" localSheetId="45">[40]Balance!#REF!</definedName>
    <definedName name="PY_Preferred_Stock" localSheetId="46">[40]Balance!#REF!</definedName>
    <definedName name="PY_Preferred_Stock" localSheetId="47">[40]Balance!#REF!</definedName>
    <definedName name="PY_Preferred_Stock" localSheetId="48">[40]Balance!#REF!</definedName>
    <definedName name="PY_Preferred_Stock" localSheetId="49">[40]Balance!#REF!</definedName>
    <definedName name="PY_Preferred_Stock" localSheetId="26">[40]Balance!#REF!</definedName>
    <definedName name="PY_Preferred_Stock" localSheetId="27">[40]Balance!#REF!</definedName>
    <definedName name="PY_Preferred_Stock" localSheetId="28">[40]Balance!#REF!</definedName>
    <definedName name="PY_Preferred_Stock" localSheetId="29">[40]Balance!#REF!</definedName>
    <definedName name="PY_Preferred_Stock" localSheetId="30">[40]Balance!#REF!</definedName>
    <definedName name="PY_Preferred_Stock" localSheetId="31">[40]Balance!#REF!</definedName>
    <definedName name="PY_Preferred_Stock" localSheetId="32">[40]Balance!#REF!</definedName>
    <definedName name="PY_Preferred_Stock" localSheetId="24">[40]Balance!#REF!</definedName>
    <definedName name="PY_Preferred_Stock">[40]Balance!#REF!</definedName>
    <definedName name="PY_QUICK_ASSETS">'[39]Balance General'!$D$12</definedName>
    <definedName name="PY_Retained_Earnings" localSheetId="20">[40]Balance!#REF!</definedName>
    <definedName name="PY_Retained_Earnings" localSheetId="9">[40]Balance!#REF!</definedName>
    <definedName name="PY_Retained_Earnings" localSheetId="22">[40]Balance!#REF!</definedName>
    <definedName name="PY_Retained_Earnings" localSheetId="21">[40]Balance!#REF!</definedName>
    <definedName name="PY_Retained_Earnings" localSheetId="23">[40]Balance!#REF!</definedName>
    <definedName name="PY_Retained_Earnings" localSheetId="15">[40]Balance!#REF!</definedName>
    <definedName name="PY_Retained_Earnings" localSheetId="17">[40]Balance!#REF!</definedName>
    <definedName name="PY_Retained_Earnings" localSheetId="33">[40]Balance!#REF!</definedName>
    <definedName name="PY_Retained_Earnings" localSheetId="34">[40]Balance!#REF!</definedName>
    <definedName name="PY_Retained_Earnings" localSheetId="35">[40]Balance!#REF!</definedName>
    <definedName name="PY_Retained_Earnings" localSheetId="36">[40]Balance!#REF!</definedName>
    <definedName name="PY_Retained_Earnings" localSheetId="37">[40]Balance!#REF!</definedName>
    <definedName name="PY_Retained_Earnings" localSheetId="38">[40]Balance!#REF!</definedName>
    <definedName name="PY_Retained_Earnings" localSheetId="39">[40]Balance!#REF!</definedName>
    <definedName name="PY_Retained_Earnings" localSheetId="40">[40]Balance!#REF!</definedName>
    <definedName name="PY_Retained_Earnings" localSheetId="41">[40]Balance!#REF!</definedName>
    <definedName name="PY_Retained_Earnings" localSheetId="42">[40]Balance!#REF!</definedName>
    <definedName name="PY_Retained_Earnings" localSheetId="25">[40]Balance!#REF!</definedName>
    <definedName name="PY_Retained_Earnings" localSheetId="43">[40]Balance!#REF!</definedName>
    <definedName name="PY_Retained_Earnings" localSheetId="44">[40]Balance!#REF!</definedName>
    <definedName name="PY_Retained_Earnings" localSheetId="45">[40]Balance!#REF!</definedName>
    <definedName name="PY_Retained_Earnings" localSheetId="46">[40]Balance!#REF!</definedName>
    <definedName name="PY_Retained_Earnings" localSheetId="47">[40]Balance!#REF!</definedName>
    <definedName name="PY_Retained_Earnings" localSheetId="48">[40]Balance!#REF!</definedName>
    <definedName name="PY_Retained_Earnings" localSheetId="49">[40]Balance!#REF!</definedName>
    <definedName name="PY_Retained_Earnings" localSheetId="26">[40]Balance!#REF!</definedName>
    <definedName name="PY_Retained_Earnings" localSheetId="27">[40]Balance!#REF!</definedName>
    <definedName name="PY_Retained_Earnings" localSheetId="28">[40]Balance!#REF!</definedName>
    <definedName name="PY_Retained_Earnings" localSheetId="29">[40]Balance!#REF!</definedName>
    <definedName name="PY_Retained_Earnings" localSheetId="30">[40]Balance!#REF!</definedName>
    <definedName name="PY_Retained_Earnings" localSheetId="31">[40]Balance!#REF!</definedName>
    <definedName name="PY_Retained_Earnings" localSheetId="32">[40]Balance!#REF!</definedName>
    <definedName name="PY_Retained_Earnings" localSheetId="24">[40]Balance!#REF!</definedName>
    <definedName name="PY_Retained_Earnings">[40]Balance!#REF!</definedName>
    <definedName name="PY_Selling">'[39]Estado de Resultados'!$E$14</definedName>
    <definedName name="PY_Tangible_Assets" localSheetId="20">'[44]Balance Sheet'!$E$22</definedName>
    <definedName name="PY_Tangible_Assets" localSheetId="9">'[44]Balance Sheet'!$E$22</definedName>
    <definedName name="PY_Tangible_Assets" localSheetId="22">'[45]Balance Sheet'!$E$22</definedName>
    <definedName name="PY_Tangible_Assets" localSheetId="21">'[44]Balance Sheet'!$E$22</definedName>
    <definedName name="PY_Tangible_Assets" localSheetId="23">'[44]Balance Sheet'!$E$22</definedName>
    <definedName name="PY_Tangible_Assets" localSheetId="17">'[44]Balance Sheet'!$E$22</definedName>
    <definedName name="PY_Tangible_Assets" localSheetId="33">'[44]Balance Sheet'!$E$22</definedName>
    <definedName name="PY_Tangible_Assets" localSheetId="34">'[44]Balance Sheet'!$E$22</definedName>
    <definedName name="PY_Tangible_Assets" localSheetId="35">'[44]Balance Sheet'!$E$22</definedName>
    <definedName name="PY_Tangible_Assets" localSheetId="36">'[44]Balance Sheet'!$E$22</definedName>
    <definedName name="PY_Tangible_Assets" localSheetId="37">'[44]Balance Sheet'!$E$22</definedName>
    <definedName name="PY_Tangible_Assets" localSheetId="38">'[44]Balance Sheet'!$E$22</definedName>
    <definedName name="PY_Tangible_Assets" localSheetId="39">'[44]Balance Sheet'!$E$22</definedName>
    <definedName name="PY_Tangible_Assets" localSheetId="40">'[44]Balance Sheet'!$E$22</definedName>
    <definedName name="PY_Tangible_Assets" localSheetId="41">'[44]Balance Sheet'!$E$22</definedName>
    <definedName name="PY_Tangible_Assets" localSheetId="42">'[44]Balance Sheet'!$E$22</definedName>
    <definedName name="PY_Tangible_Assets" localSheetId="25">'[44]Balance Sheet'!$E$22</definedName>
    <definedName name="PY_Tangible_Assets" localSheetId="43">'[44]Balance Sheet'!$E$22</definedName>
    <definedName name="PY_Tangible_Assets" localSheetId="44">'[44]Balance Sheet'!$E$22</definedName>
    <definedName name="PY_Tangible_Assets" localSheetId="45">'[44]Balance Sheet'!$E$22</definedName>
    <definedName name="PY_Tangible_Assets" localSheetId="46">'[44]Balance Sheet'!$E$22</definedName>
    <definedName name="PY_Tangible_Assets" localSheetId="47">'[44]Balance Sheet'!$E$22</definedName>
    <definedName name="PY_Tangible_Assets" localSheetId="48">'[44]Balance Sheet'!$E$22</definedName>
    <definedName name="PY_Tangible_Assets" localSheetId="49">'[44]Balance Sheet'!$E$22</definedName>
    <definedName name="PY_Tangible_Assets" localSheetId="26">'[44]Balance Sheet'!$E$22</definedName>
    <definedName name="PY_Tangible_Assets" localSheetId="27">'[44]Balance Sheet'!$E$22</definedName>
    <definedName name="PY_Tangible_Assets" localSheetId="28">'[44]Balance Sheet'!$E$22</definedName>
    <definedName name="PY_Tangible_Assets" localSheetId="29">'[44]Balance Sheet'!$E$22</definedName>
    <definedName name="PY_Tangible_Assets" localSheetId="30">'[44]Balance Sheet'!$E$22</definedName>
    <definedName name="PY_Tangible_Assets" localSheetId="31">'[44]Balance Sheet'!$E$22</definedName>
    <definedName name="PY_Tangible_Assets" localSheetId="32">'[44]Balance Sheet'!$E$22</definedName>
    <definedName name="PY_Tangible_Assets" localSheetId="24">'[44]Balance Sheet'!$E$22</definedName>
    <definedName name="PY_Tangible_Assets">'[45]Balance Sheet'!$E$22</definedName>
    <definedName name="PY_Tangible_Net_Worth" localSheetId="20">[41]Estado_Resultados!#REF!</definedName>
    <definedName name="PY_Tangible_Net_Worth" localSheetId="9">[41]Estado_Resultados!#REF!</definedName>
    <definedName name="PY_Tangible_Net_Worth" localSheetId="22">[42]Estado_Resultados!#REF!</definedName>
    <definedName name="PY_Tangible_Net_Worth" localSheetId="21">[41]Estado_Resultados!#REF!</definedName>
    <definedName name="PY_Tangible_Net_Worth" localSheetId="23">[41]Estado_Resultados!#REF!</definedName>
    <definedName name="PY_Tangible_Net_Worth" localSheetId="15">[42]Estado_Resultados!#REF!</definedName>
    <definedName name="PY_Tangible_Net_Worth" localSheetId="17">[41]Estado_Resultados!#REF!</definedName>
    <definedName name="PY_Tangible_Net_Worth" localSheetId="33">[41]Estado_Resultados!#REF!</definedName>
    <definedName name="PY_Tangible_Net_Worth" localSheetId="34">[41]Estado_Resultados!#REF!</definedName>
    <definedName name="PY_Tangible_Net_Worth" localSheetId="35">[41]Estado_Resultados!#REF!</definedName>
    <definedName name="PY_Tangible_Net_Worth" localSheetId="36">[41]Estado_Resultados!#REF!</definedName>
    <definedName name="PY_Tangible_Net_Worth" localSheetId="37">[41]Estado_Resultados!#REF!</definedName>
    <definedName name="PY_Tangible_Net_Worth" localSheetId="38">[41]Estado_Resultados!#REF!</definedName>
    <definedName name="PY_Tangible_Net_Worth" localSheetId="39">[41]Estado_Resultados!#REF!</definedName>
    <definedName name="PY_Tangible_Net_Worth" localSheetId="40">[41]Estado_Resultados!#REF!</definedName>
    <definedName name="PY_Tangible_Net_Worth" localSheetId="41">[41]Estado_Resultados!#REF!</definedName>
    <definedName name="PY_Tangible_Net_Worth" localSheetId="42">[41]Estado_Resultados!#REF!</definedName>
    <definedName name="PY_Tangible_Net_Worth" localSheetId="25">[41]Estado_Resultados!#REF!</definedName>
    <definedName name="PY_Tangible_Net_Worth" localSheetId="43">[41]Estado_Resultados!#REF!</definedName>
    <definedName name="PY_Tangible_Net_Worth" localSheetId="44">[41]Estado_Resultados!#REF!</definedName>
    <definedName name="PY_Tangible_Net_Worth" localSheetId="45">[41]Estado_Resultados!#REF!</definedName>
    <definedName name="PY_Tangible_Net_Worth" localSheetId="46">[41]Estado_Resultados!#REF!</definedName>
    <definedName name="PY_Tangible_Net_Worth" localSheetId="47">[41]Estado_Resultados!#REF!</definedName>
    <definedName name="PY_Tangible_Net_Worth" localSheetId="48">[41]Estado_Resultados!#REF!</definedName>
    <definedName name="PY_Tangible_Net_Worth" localSheetId="49">[41]Estado_Resultados!#REF!</definedName>
    <definedName name="PY_Tangible_Net_Worth" localSheetId="26">[41]Estado_Resultados!#REF!</definedName>
    <definedName name="PY_Tangible_Net_Worth" localSheetId="27">[41]Estado_Resultados!#REF!</definedName>
    <definedName name="PY_Tangible_Net_Worth" localSheetId="28">[41]Estado_Resultados!#REF!</definedName>
    <definedName name="PY_Tangible_Net_Worth" localSheetId="29">[41]Estado_Resultados!#REF!</definedName>
    <definedName name="PY_Tangible_Net_Worth" localSheetId="30">[41]Estado_Resultados!#REF!</definedName>
    <definedName name="PY_Tangible_Net_Worth" localSheetId="31">[41]Estado_Resultados!#REF!</definedName>
    <definedName name="PY_Tangible_Net_Worth" localSheetId="32">[41]Estado_Resultados!#REF!</definedName>
    <definedName name="PY_Tangible_Net_Worth" localSheetId="24">[41]Estado_Resultados!#REF!</definedName>
    <definedName name="PY_Tangible_Net_Worth">[42]Estado_Resultados!#REF!</definedName>
    <definedName name="PY_Taxes">'[39]Estado de Resultados'!$E$24</definedName>
    <definedName name="PY_TOTAL_ASSETS">'[39]Balance General'!$D$26</definedName>
    <definedName name="PY_TOTAL_CURR_ASSETS">'[39]Balance General'!$D$18</definedName>
    <definedName name="PY_TOTAL_DEBT">'[39]Balance General'!$D$34</definedName>
    <definedName name="PY_TOTAL_EQUITY">'[39]Balance General'!$D$40</definedName>
    <definedName name="PY_Trade_Payables">'[39]Balance General'!$D$28</definedName>
    <definedName name="PY_Weighted_Average" localSheetId="20">[41]Estado_Resultados!#REF!</definedName>
    <definedName name="PY_Weighted_Average" localSheetId="9">[41]Estado_Resultados!#REF!</definedName>
    <definedName name="PY_Weighted_Average" localSheetId="22">[42]Estado_Resultados!#REF!</definedName>
    <definedName name="PY_Weighted_Average" localSheetId="21">[41]Estado_Resultados!#REF!</definedName>
    <definedName name="PY_Weighted_Average" localSheetId="23">[41]Estado_Resultados!#REF!</definedName>
    <definedName name="PY_Weighted_Average" localSheetId="15">[42]Estado_Resultados!#REF!</definedName>
    <definedName name="PY_Weighted_Average" localSheetId="17">[41]Estado_Resultados!#REF!</definedName>
    <definedName name="PY_Weighted_Average" localSheetId="33">[41]Estado_Resultados!#REF!</definedName>
    <definedName name="PY_Weighted_Average" localSheetId="34">[41]Estado_Resultados!#REF!</definedName>
    <definedName name="PY_Weighted_Average" localSheetId="35">[41]Estado_Resultados!#REF!</definedName>
    <definedName name="PY_Weighted_Average" localSheetId="36">[41]Estado_Resultados!#REF!</definedName>
    <definedName name="PY_Weighted_Average" localSheetId="37">[41]Estado_Resultados!#REF!</definedName>
    <definedName name="PY_Weighted_Average" localSheetId="38">[41]Estado_Resultados!#REF!</definedName>
    <definedName name="PY_Weighted_Average" localSheetId="39">[41]Estado_Resultados!#REF!</definedName>
    <definedName name="PY_Weighted_Average" localSheetId="40">[41]Estado_Resultados!#REF!</definedName>
    <definedName name="PY_Weighted_Average" localSheetId="41">[41]Estado_Resultados!#REF!</definedName>
    <definedName name="PY_Weighted_Average" localSheetId="42">[41]Estado_Resultados!#REF!</definedName>
    <definedName name="PY_Weighted_Average" localSheetId="25">[41]Estado_Resultados!#REF!</definedName>
    <definedName name="PY_Weighted_Average" localSheetId="43">[41]Estado_Resultados!#REF!</definedName>
    <definedName name="PY_Weighted_Average" localSheetId="44">[41]Estado_Resultados!#REF!</definedName>
    <definedName name="PY_Weighted_Average" localSheetId="45">[41]Estado_Resultados!#REF!</definedName>
    <definedName name="PY_Weighted_Average" localSheetId="46">[41]Estado_Resultados!#REF!</definedName>
    <definedName name="PY_Weighted_Average" localSheetId="47">[41]Estado_Resultados!#REF!</definedName>
    <definedName name="PY_Weighted_Average" localSheetId="48">[41]Estado_Resultados!#REF!</definedName>
    <definedName name="PY_Weighted_Average" localSheetId="49">[41]Estado_Resultados!#REF!</definedName>
    <definedName name="PY_Weighted_Average" localSheetId="26">[41]Estado_Resultados!#REF!</definedName>
    <definedName name="PY_Weighted_Average" localSheetId="27">[41]Estado_Resultados!#REF!</definedName>
    <definedName name="PY_Weighted_Average" localSheetId="28">[41]Estado_Resultados!#REF!</definedName>
    <definedName name="PY_Weighted_Average" localSheetId="29">[41]Estado_Resultados!#REF!</definedName>
    <definedName name="PY_Weighted_Average" localSheetId="30">[41]Estado_Resultados!#REF!</definedName>
    <definedName name="PY_Weighted_Average" localSheetId="31">[41]Estado_Resultados!#REF!</definedName>
    <definedName name="PY_Weighted_Average" localSheetId="32">[41]Estado_Resultados!#REF!</definedName>
    <definedName name="PY_Weighted_Average" localSheetId="24">[41]Estado_Resultados!#REF!</definedName>
    <definedName name="PY_Weighted_Average">[42]Estado_Resultados!#REF!</definedName>
    <definedName name="PY_Working_Capital" localSheetId="20">[41]Estado_Resultados!#REF!</definedName>
    <definedName name="PY_Working_Capital" localSheetId="9">[41]Estado_Resultados!#REF!</definedName>
    <definedName name="PY_Working_Capital" localSheetId="22">[42]Estado_Resultados!#REF!</definedName>
    <definedName name="PY_Working_Capital" localSheetId="21">[41]Estado_Resultados!#REF!</definedName>
    <definedName name="PY_Working_Capital" localSheetId="23">[41]Estado_Resultados!#REF!</definedName>
    <definedName name="PY_Working_Capital" localSheetId="15">[42]Estado_Resultados!#REF!</definedName>
    <definedName name="PY_Working_Capital" localSheetId="17">[41]Estado_Resultados!#REF!</definedName>
    <definedName name="PY_Working_Capital" localSheetId="33">[41]Estado_Resultados!#REF!</definedName>
    <definedName name="PY_Working_Capital" localSheetId="34">[41]Estado_Resultados!#REF!</definedName>
    <definedName name="PY_Working_Capital" localSheetId="35">[41]Estado_Resultados!#REF!</definedName>
    <definedName name="PY_Working_Capital" localSheetId="36">[41]Estado_Resultados!#REF!</definedName>
    <definedName name="PY_Working_Capital" localSheetId="37">[41]Estado_Resultados!#REF!</definedName>
    <definedName name="PY_Working_Capital" localSheetId="38">[41]Estado_Resultados!#REF!</definedName>
    <definedName name="PY_Working_Capital" localSheetId="39">[41]Estado_Resultados!#REF!</definedName>
    <definedName name="PY_Working_Capital" localSheetId="40">[41]Estado_Resultados!#REF!</definedName>
    <definedName name="PY_Working_Capital" localSheetId="41">[41]Estado_Resultados!#REF!</definedName>
    <definedName name="PY_Working_Capital" localSheetId="42">[41]Estado_Resultados!#REF!</definedName>
    <definedName name="PY_Working_Capital" localSheetId="25">[41]Estado_Resultados!#REF!</definedName>
    <definedName name="PY_Working_Capital" localSheetId="43">[41]Estado_Resultados!#REF!</definedName>
    <definedName name="PY_Working_Capital" localSheetId="44">[41]Estado_Resultados!#REF!</definedName>
    <definedName name="PY_Working_Capital" localSheetId="45">[41]Estado_Resultados!#REF!</definedName>
    <definedName name="PY_Working_Capital" localSheetId="46">[41]Estado_Resultados!#REF!</definedName>
    <definedName name="PY_Working_Capital" localSheetId="47">[41]Estado_Resultados!#REF!</definedName>
    <definedName name="PY_Working_Capital" localSheetId="48">[41]Estado_Resultados!#REF!</definedName>
    <definedName name="PY_Working_Capital" localSheetId="49">[41]Estado_Resultados!#REF!</definedName>
    <definedName name="PY_Working_Capital" localSheetId="26">[41]Estado_Resultados!#REF!</definedName>
    <definedName name="PY_Working_Capital" localSheetId="27">[41]Estado_Resultados!#REF!</definedName>
    <definedName name="PY_Working_Capital" localSheetId="28">[41]Estado_Resultados!#REF!</definedName>
    <definedName name="PY_Working_Capital" localSheetId="29">[41]Estado_Resultados!#REF!</definedName>
    <definedName name="PY_Working_Capital" localSheetId="30">[41]Estado_Resultados!#REF!</definedName>
    <definedName name="PY_Working_Capital" localSheetId="31">[41]Estado_Resultados!#REF!</definedName>
    <definedName name="PY_Working_Capital" localSheetId="32">[41]Estado_Resultados!#REF!</definedName>
    <definedName name="PY_Working_Capital" localSheetId="24">[41]Estado_Resultados!#REF!</definedName>
    <definedName name="PY_Working_Capital">[42]Estado_Resultados!#REF!</definedName>
    <definedName name="PY_Year_Income_Statement">'[39]Estado de Resultados'!$E$3</definedName>
    <definedName name="PY2_Accounts_Receivable" localSheetId="20">[40]Balance!#REF!</definedName>
    <definedName name="PY2_Accounts_Receivable" localSheetId="9">[40]Balance!#REF!</definedName>
    <definedName name="PY2_Accounts_Receivable" localSheetId="22">[40]Balance!#REF!</definedName>
    <definedName name="PY2_Accounts_Receivable" localSheetId="21">[40]Balance!#REF!</definedName>
    <definedName name="PY2_Accounts_Receivable" localSheetId="23">[40]Balance!#REF!</definedName>
    <definedName name="PY2_Accounts_Receivable" localSheetId="15">[40]Balance!#REF!</definedName>
    <definedName name="PY2_Accounts_Receivable" localSheetId="17">[40]Balance!#REF!</definedName>
    <definedName name="PY2_Accounts_Receivable" localSheetId="33">[40]Balance!#REF!</definedName>
    <definedName name="PY2_Accounts_Receivable" localSheetId="34">[40]Balance!#REF!</definedName>
    <definedName name="PY2_Accounts_Receivable" localSheetId="35">[40]Balance!#REF!</definedName>
    <definedName name="PY2_Accounts_Receivable" localSheetId="36">[40]Balance!#REF!</definedName>
    <definedName name="PY2_Accounts_Receivable" localSheetId="37">[40]Balance!#REF!</definedName>
    <definedName name="PY2_Accounts_Receivable" localSheetId="38">[40]Balance!#REF!</definedName>
    <definedName name="PY2_Accounts_Receivable" localSheetId="39">[40]Balance!#REF!</definedName>
    <definedName name="PY2_Accounts_Receivable" localSheetId="40">[40]Balance!#REF!</definedName>
    <definedName name="PY2_Accounts_Receivable" localSheetId="41">[40]Balance!#REF!</definedName>
    <definedName name="PY2_Accounts_Receivable" localSheetId="42">[40]Balance!#REF!</definedName>
    <definedName name="PY2_Accounts_Receivable" localSheetId="25">[40]Balance!#REF!</definedName>
    <definedName name="PY2_Accounts_Receivable" localSheetId="43">[40]Balance!#REF!</definedName>
    <definedName name="PY2_Accounts_Receivable" localSheetId="44">[40]Balance!#REF!</definedName>
    <definedName name="PY2_Accounts_Receivable" localSheetId="45">[40]Balance!#REF!</definedName>
    <definedName name="PY2_Accounts_Receivable" localSheetId="46">[40]Balance!#REF!</definedName>
    <definedName name="PY2_Accounts_Receivable" localSheetId="47">[40]Balance!#REF!</definedName>
    <definedName name="PY2_Accounts_Receivable" localSheetId="48">[40]Balance!#REF!</definedName>
    <definedName name="PY2_Accounts_Receivable" localSheetId="49">[40]Balance!#REF!</definedName>
    <definedName name="PY2_Accounts_Receivable" localSheetId="26">[40]Balance!#REF!</definedName>
    <definedName name="PY2_Accounts_Receivable" localSheetId="27">[40]Balance!#REF!</definedName>
    <definedName name="PY2_Accounts_Receivable" localSheetId="28">[40]Balance!#REF!</definedName>
    <definedName name="PY2_Accounts_Receivable" localSheetId="29">[40]Balance!#REF!</definedName>
    <definedName name="PY2_Accounts_Receivable" localSheetId="30">[40]Balance!#REF!</definedName>
    <definedName name="PY2_Accounts_Receivable" localSheetId="31">[40]Balance!#REF!</definedName>
    <definedName name="PY2_Accounts_Receivable" localSheetId="32">[40]Balance!#REF!</definedName>
    <definedName name="PY2_Accounts_Receivable" localSheetId="24">[40]Balance!#REF!</definedName>
    <definedName name="PY2_Accounts_Receivable">[40]Balance!#REF!</definedName>
    <definedName name="PY2_Administration">'[39]Estado de Resultados'!$L$13</definedName>
    <definedName name="PY2_Cash" localSheetId="20">[40]Balance!#REF!</definedName>
    <definedName name="PY2_Cash" localSheetId="9">[40]Balance!#REF!</definedName>
    <definedName name="PY2_Cash" localSheetId="22">[40]Balance!#REF!</definedName>
    <definedName name="PY2_Cash" localSheetId="21">[40]Balance!#REF!</definedName>
    <definedName name="PY2_Cash" localSheetId="23">[40]Balance!#REF!</definedName>
    <definedName name="PY2_Cash" localSheetId="15">[40]Balance!#REF!</definedName>
    <definedName name="PY2_Cash" localSheetId="17">[40]Balance!#REF!</definedName>
    <definedName name="PY2_Cash" localSheetId="33">[40]Balance!#REF!</definedName>
    <definedName name="PY2_Cash" localSheetId="34">[40]Balance!#REF!</definedName>
    <definedName name="PY2_Cash" localSheetId="35">[40]Balance!#REF!</definedName>
    <definedName name="PY2_Cash" localSheetId="36">[40]Balance!#REF!</definedName>
    <definedName name="PY2_Cash" localSheetId="37">[40]Balance!#REF!</definedName>
    <definedName name="PY2_Cash" localSheetId="38">[40]Balance!#REF!</definedName>
    <definedName name="PY2_Cash" localSheetId="39">[40]Balance!#REF!</definedName>
    <definedName name="PY2_Cash" localSheetId="40">[40]Balance!#REF!</definedName>
    <definedName name="PY2_Cash" localSheetId="41">[40]Balance!#REF!</definedName>
    <definedName name="PY2_Cash" localSheetId="42">[40]Balance!#REF!</definedName>
    <definedName name="PY2_Cash" localSheetId="25">[40]Balance!#REF!</definedName>
    <definedName name="PY2_Cash" localSheetId="43">[40]Balance!#REF!</definedName>
    <definedName name="PY2_Cash" localSheetId="44">[40]Balance!#REF!</definedName>
    <definedName name="PY2_Cash" localSheetId="45">[40]Balance!#REF!</definedName>
    <definedName name="PY2_Cash" localSheetId="46">[40]Balance!#REF!</definedName>
    <definedName name="PY2_Cash" localSheetId="47">[40]Balance!#REF!</definedName>
    <definedName name="PY2_Cash" localSheetId="48">[40]Balance!#REF!</definedName>
    <definedName name="PY2_Cash" localSheetId="49">[40]Balance!#REF!</definedName>
    <definedName name="PY2_Cash" localSheetId="26">[40]Balance!#REF!</definedName>
    <definedName name="PY2_Cash" localSheetId="27">[40]Balance!#REF!</definedName>
    <definedName name="PY2_Cash" localSheetId="28">[40]Balance!#REF!</definedName>
    <definedName name="PY2_Cash" localSheetId="29">[40]Balance!#REF!</definedName>
    <definedName name="PY2_Cash" localSheetId="30">[40]Balance!#REF!</definedName>
    <definedName name="PY2_Cash" localSheetId="31">[40]Balance!#REF!</definedName>
    <definedName name="PY2_Cash" localSheetId="32">[40]Balance!#REF!</definedName>
    <definedName name="PY2_Cash" localSheetId="24">[40]Balance!#REF!</definedName>
    <definedName name="PY2_Cash">[40]Balance!#REF!</definedName>
    <definedName name="PY2_Cash_Div_Dec" localSheetId="20">[41]Estado_Resultados!#REF!</definedName>
    <definedName name="PY2_Cash_Div_Dec" localSheetId="9">[41]Estado_Resultados!#REF!</definedName>
    <definedName name="PY2_Cash_Div_Dec" localSheetId="22">[42]Estado_Resultados!#REF!</definedName>
    <definedName name="PY2_Cash_Div_Dec" localSheetId="21">[41]Estado_Resultados!#REF!</definedName>
    <definedName name="PY2_Cash_Div_Dec" localSheetId="23">[41]Estado_Resultados!#REF!</definedName>
    <definedName name="PY2_Cash_Div_Dec" localSheetId="15">[42]Estado_Resultados!#REF!</definedName>
    <definedName name="PY2_Cash_Div_Dec" localSheetId="17">[41]Estado_Resultados!#REF!</definedName>
    <definedName name="PY2_Cash_Div_Dec" localSheetId="33">[41]Estado_Resultados!#REF!</definedName>
    <definedName name="PY2_Cash_Div_Dec" localSheetId="34">[41]Estado_Resultados!#REF!</definedName>
    <definedName name="PY2_Cash_Div_Dec" localSheetId="35">[41]Estado_Resultados!#REF!</definedName>
    <definedName name="PY2_Cash_Div_Dec" localSheetId="36">[41]Estado_Resultados!#REF!</definedName>
    <definedName name="PY2_Cash_Div_Dec" localSheetId="37">[41]Estado_Resultados!#REF!</definedName>
    <definedName name="PY2_Cash_Div_Dec" localSheetId="38">[41]Estado_Resultados!#REF!</definedName>
    <definedName name="PY2_Cash_Div_Dec" localSheetId="39">[41]Estado_Resultados!#REF!</definedName>
    <definedName name="PY2_Cash_Div_Dec" localSheetId="40">[41]Estado_Resultados!#REF!</definedName>
    <definedName name="PY2_Cash_Div_Dec" localSheetId="41">[41]Estado_Resultados!#REF!</definedName>
    <definedName name="PY2_Cash_Div_Dec" localSheetId="42">[41]Estado_Resultados!#REF!</definedName>
    <definedName name="PY2_Cash_Div_Dec" localSheetId="25">[41]Estado_Resultados!#REF!</definedName>
    <definedName name="PY2_Cash_Div_Dec" localSheetId="43">[41]Estado_Resultados!#REF!</definedName>
    <definedName name="PY2_Cash_Div_Dec" localSheetId="44">[41]Estado_Resultados!#REF!</definedName>
    <definedName name="PY2_Cash_Div_Dec" localSheetId="45">[41]Estado_Resultados!#REF!</definedName>
    <definedName name="PY2_Cash_Div_Dec" localSheetId="46">[41]Estado_Resultados!#REF!</definedName>
    <definedName name="PY2_Cash_Div_Dec" localSheetId="47">[41]Estado_Resultados!#REF!</definedName>
    <definedName name="PY2_Cash_Div_Dec" localSheetId="48">[41]Estado_Resultados!#REF!</definedName>
    <definedName name="PY2_Cash_Div_Dec" localSheetId="49">[41]Estado_Resultados!#REF!</definedName>
    <definedName name="PY2_Cash_Div_Dec" localSheetId="26">[41]Estado_Resultados!#REF!</definedName>
    <definedName name="PY2_Cash_Div_Dec" localSheetId="27">[41]Estado_Resultados!#REF!</definedName>
    <definedName name="PY2_Cash_Div_Dec" localSheetId="28">[41]Estado_Resultados!#REF!</definedName>
    <definedName name="PY2_Cash_Div_Dec" localSheetId="29">[41]Estado_Resultados!#REF!</definedName>
    <definedName name="PY2_Cash_Div_Dec" localSheetId="30">[41]Estado_Resultados!#REF!</definedName>
    <definedName name="PY2_Cash_Div_Dec" localSheetId="31">[41]Estado_Resultados!#REF!</definedName>
    <definedName name="PY2_Cash_Div_Dec" localSheetId="32">[41]Estado_Resultados!#REF!</definedName>
    <definedName name="PY2_Cash_Div_Dec" localSheetId="24">[41]Estado_Resultados!#REF!</definedName>
    <definedName name="PY2_Cash_Div_Dec">[42]Estado_Resultados!#REF!</definedName>
    <definedName name="PY2_CASH_DIVIDENDS_DECLARED__per_common_share" localSheetId="20">[41]Estado_Resultados!#REF!</definedName>
    <definedName name="PY2_CASH_DIVIDENDS_DECLARED__per_common_share" localSheetId="9">[41]Estado_Resultados!#REF!</definedName>
    <definedName name="PY2_CASH_DIVIDENDS_DECLARED__per_common_share" localSheetId="22">[42]Estado_Resultados!#REF!</definedName>
    <definedName name="PY2_CASH_DIVIDENDS_DECLARED__per_common_share" localSheetId="21">[41]Estado_Resultados!#REF!</definedName>
    <definedName name="PY2_CASH_DIVIDENDS_DECLARED__per_common_share" localSheetId="23">[41]Estado_Resultados!#REF!</definedName>
    <definedName name="PY2_CASH_DIVIDENDS_DECLARED__per_common_share" localSheetId="15">[42]Estado_Resultados!#REF!</definedName>
    <definedName name="PY2_CASH_DIVIDENDS_DECLARED__per_common_share" localSheetId="17">[41]Estado_Resultados!#REF!</definedName>
    <definedName name="PY2_CASH_DIVIDENDS_DECLARED__per_common_share" localSheetId="33">[41]Estado_Resultados!#REF!</definedName>
    <definedName name="PY2_CASH_DIVIDENDS_DECLARED__per_common_share" localSheetId="34">[41]Estado_Resultados!#REF!</definedName>
    <definedName name="PY2_CASH_DIVIDENDS_DECLARED__per_common_share" localSheetId="35">[41]Estado_Resultados!#REF!</definedName>
    <definedName name="PY2_CASH_DIVIDENDS_DECLARED__per_common_share" localSheetId="36">[41]Estado_Resultados!#REF!</definedName>
    <definedName name="PY2_CASH_DIVIDENDS_DECLARED__per_common_share" localSheetId="37">[41]Estado_Resultados!#REF!</definedName>
    <definedName name="PY2_CASH_DIVIDENDS_DECLARED__per_common_share" localSheetId="38">[41]Estado_Resultados!#REF!</definedName>
    <definedName name="PY2_CASH_DIVIDENDS_DECLARED__per_common_share" localSheetId="39">[41]Estado_Resultados!#REF!</definedName>
    <definedName name="PY2_CASH_DIVIDENDS_DECLARED__per_common_share" localSheetId="40">[41]Estado_Resultados!#REF!</definedName>
    <definedName name="PY2_CASH_DIVIDENDS_DECLARED__per_common_share" localSheetId="41">[41]Estado_Resultados!#REF!</definedName>
    <definedName name="PY2_CASH_DIVIDENDS_DECLARED__per_common_share" localSheetId="42">[41]Estado_Resultados!#REF!</definedName>
    <definedName name="PY2_CASH_DIVIDENDS_DECLARED__per_common_share" localSheetId="25">[41]Estado_Resultados!#REF!</definedName>
    <definedName name="PY2_CASH_DIVIDENDS_DECLARED__per_common_share" localSheetId="43">[41]Estado_Resultados!#REF!</definedName>
    <definedName name="PY2_CASH_DIVIDENDS_DECLARED__per_common_share" localSheetId="44">[41]Estado_Resultados!#REF!</definedName>
    <definedName name="PY2_CASH_DIVIDENDS_DECLARED__per_common_share" localSheetId="45">[41]Estado_Resultados!#REF!</definedName>
    <definedName name="PY2_CASH_DIVIDENDS_DECLARED__per_common_share" localSheetId="46">[41]Estado_Resultados!#REF!</definedName>
    <definedName name="PY2_CASH_DIVIDENDS_DECLARED__per_common_share" localSheetId="47">[41]Estado_Resultados!#REF!</definedName>
    <definedName name="PY2_CASH_DIVIDENDS_DECLARED__per_common_share" localSheetId="48">[41]Estado_Resultados!#REF!</definedName>
    <definedName name="PY2_CASH_DIVIDENDS_DECLARED__per_common_share" localSheetId="49">[41]Estado_Resultados!#REF!</definedName>
    <definedName name="PY2_CASH_DIVIDENDS_DECLARED__per_common_share" localSheetId="26">[41]Estado_Resultados!#REF!</definedName>
    <definedName name="PY2_CASH_DIVIDENDS_DECLARED__per_common_share" localSheetId="27">[41]Estado_Resultados!#REF!</definedName>
    <definedName name="PY2_CASH_DIVIDENDS_DECLARED__per_common_share" localSheetId="28">[41]Estado_Resultados!#REF!</definedName>
    <definedName name="PY2_CASH_DIVIDENDS_DECLARED__per_common_share" localSheetId="29">[41]Estado_Resultados!#REF!</definedName>
    <definedName name="PY2_CASH_DIVIDENDS_DECLARED__per_common_share" localSheetId="30">[41]Estado_Resultados!#REF!</definedName>
    <definedName name="PY2_CASH_DIVIDENDS_DECLARED__per_common_share" localSheetId="31">[41]Estado_Resultados!#REF!</definedName>
    <definedName name="PY2_CASH_DIVIDENDS_DECLARED__per_common_share" localSheetId="32">[41]Estado_Resultados!#REF!</definedName>
    <definedName name="PY2_CASH_DIVIDENDS_DECLARED__per_common_share" localSheetId="24">[41]Estado_Resultados!#REF!</definedName>
    <definedName name="PY2_CASH_DIVIDENDS_DECLARED__per_common_share">[42]Estado_Resultados!#REF!</definedName>
    <definedName name="PY2_Common_Equity" localSheetId="15">[40]Balance!#REF!</definedName>
    <definedName name="PY2_Common_Equity" localSheetId="49">[40]Balance!#REF!</definedName>
    <definedName name="PY2_Common_Equity">[40]Balance!#REF!</definedName>
    <definedName name="PY2_Cost_of_Sales">'[39]Estado de Resultados'!$L$9</definedName>
    <definedName name="PY2_Current_Liabilities" localSheetId="20">[40]Balance!#REF!</definedName>
    <definedName name="PY2_Current_Liabilities" localSheetId="9">[40]Balance!#REF!</definedName>
    <definedName name="PY2_Current_Liabilities" localSheetId="22">[40]Balance!#REF!</definedName>
    <definedName name="PY2_Current_Liabilities" localSheetId="21">[40]Balance!#REF!</definedName>
    <definedName name="PY2_Current_Liabilities" localSheetId="23">[40]Balance!#REF!</definedName>
    <definedName name="PY2_Current_Liabilities" localSheetId="15">[40]Balance!#REF!</definedName>
    <definedName name="PY2_Current_Liabilities" localSheetId="17">[40]Balance!#REF!</definedName>
    <definedName name="PY2_Current_Liabilities" localSheetId="33">[40]Balance!#REF!</definedName>
    <definedName name="PY2_Current_Liabilities" localSheetId="34">[40]Balance!#REF!</definedName>
    <definedName name="PY2_Current_Liabilities" localSheetId="35">[40]Balance!#REF!</definedName>
    <definedName name="PY2_Current_Liabilities" localSheetId="36">[40]Balance!#REF!</definedName>
    <definedName name="PY2_Current_Liabilities" localSheetId="37">[40]Balance!#REF!</definedName>
    <definedName name="PY2_Current_Liabilities" localSheetId="38">[40]Balance!#REF!</definedName>
    <definedName name="PY2_Current_Liabilities" localSheetId="39">[40]Balance!#REF!</definedName>
    <definedName name="PY2_Current_Liabilities" localSheetId="40">[40]Balance!#REF!</definedName>
    <definedName name="PY2_Current_Liabilities" localSheetId="41">[40]Balance!#REF!</definedName>
    <definedName name="PY2_Current_Liabilities" localSheetId="42">[40]Balance!#REF!</definedName>
    <definedName name="PY2_Current_Liabilities" localSheetId="25">[40]Balance!#REF!</definedName>
    <definedName name="PY2_Current_Liabilities" localSheetId="43">[40]Balance!#REF!</definedName>
    <definedName name="PY2_Current_Liabilities" localSheetId="44">[40]Balance!#REF!</definedName>
    <definedName name="PY2_Current_Liabilities" localSheetId="45">[40]Balance!#REF!</definedName>
    <definedName name="PY2_Current_Liabilities" localSheetId="46">[40]Balance!#REF!</definedName>
    <definedName name="PY2_Current_Liabilities" localSheetId="47">[40]Balance!#REF!</definedName>
    <definedName name="PY2_Current_Liabilities" localSheetId="48">[40]Balance!#REF!</definedName>
    <definedName name="PY2_Current_Liabilities" localSheetId="49">[40]Balance!#REF!</definedName>
    <definedName name="PY2_Current_Liabilities" localSheetId="26">[40]Balance!#REF!</definedName>
    <definedName name="PY2_Current_Liabilities" localSheetId="27">[40]Balance!#REF!</definedName>
    <definedName name="PY2_Current_Liabilities" localSheetId="28">[40]Balance!#REF!</definedName>
    <definedName name="PY2_Current_Liabilities" localSheetId="29">[40]Balance!#REF!</definedName>
    <definedName name="PY2_Current_Liabilities" localSheetId="30">[40]Balance!#REF!</definedName>
    <definedName name="PY2_Current_Liabilities" localSheetId="31">[40]Balance!#REF!</definedName>
    <definedName name="PY2_Current_Liabilities" localSheetId="32">[40]Balance!#REF!</definedName>
    <definedName name="PY2_Current_Liabilities" localSheetId="24">[40]Balance!#REF!</definedName>
    <definedName name="PY2_Current_Liabilities">[40]Balance!#REF!</definedName>
    <definedName name="PY2_Depreciation">'[39]Estado de Resultados'!$L$16</definedName>
    <definedName name="PY2_Disc._Ops.">'[39]Estado de Resultados'!$L$28</definedName>
    <definedName name="PY2_Earnings_per_share" localSheetId="20">[41]Razones!#REF!</definedName>
    <definedName name="PY2_Earnings_per_share" localSheetId="9">[41]Razones!#REF!</definedName>
    <definedName name="PY2_Earnings_per_share" localSheetId="22">[42]Razones!#REF!</definedName>
    <definedName name="PY2_Earnings_per_share" localSheetId="21">[41]Razones!#REF!</definedName>
    <definedName name="PY2_Earnings_per_share" localSheetId="23">[41]Razones!#REF!</definedName>
    <definedName name="PY2_Earnings_per_share" localSheetId="15">[42]Razones!#REF!</definedName>
    <definedName name="PY2_Earnings_per_share" localSheetId="17">[41]Razones!#REF!</definedName>
    <definedName name="PY2_Earnings_per_share" localSheetId="33">[41]Razones!#REF!</definedName>
    <definedName name="PY2_Earnings_per_share" localSheetId="34">[41]Razones!#REF!</definedName>
    <definedName name="PY2_Earnings_per_share" localSheetId="35">[41]Razones!#REF!</definedName>
    <definedName name="PY2_Earnings_per_share" localSheetId="36">[41]Razones!#REF!</definedName>
    <definedName name="PY2_Earnings_per_share" localSheetId="37">[41]Razones!#REF!</definedName>
    <definedName name="PY2_Earnings_per_share" localSheetId="38">[41]Razones!#REF!</definedName>
    <definedName name="PY2_Earnings_per_share" localSheetId="39">[41]Razones!#REF!</definedName>
    <definedName name="PY2_Earnings_per_share" localSheetId="40">[41]Razones!#REF!</definedName>
    <definedName name="PY2_Earnings_per_share" localSheetId="41">[41]Razones!#REF!</definedName>
    <definedName name="PY2_Earnings_per_share" localSheetId="42">[41]Razones!#REF!</definedName>
    <definedName name="PY2_Earnings_per_share" localSheetId="25">[41]Razones!#REF!</definedName>
    <definedName name="PY2_Earnings_per_share" localSheetId="43">[41]Razones!#REF!</definedName>
    <definedName name="PY2_Earnings_per_share" localSheetId="44">[41]Razones!#REF!</definedName>
    <definedName name="PY2_Earnings_per_share" localSheetId="45">[41]Razones!#REF!</definedName>
    <definedName name="PY2_Earnings_per_share" localSheetId="46">[41]Razones!#REF!</definedName>
    <definedName name="PY2_Earnings_per_share" localSheetId="47">[41]Razones!#REF!</definedName>
    <definedName name="PY2_Earnings_per_share" localSheetId="48">[41]Razones!#REF!</definedName>
    <definedName name="PY2_Earnings_per_share" localSheetId="49">[41]Razones!#REF!</definedName>
    <definedName name="PY2_Earnings_per_share" localSheetId="26">[41]Razones!#REF!</definedName>
    <definedName name="PY2_Earnings_per_share" localSheetId="27">[41]Razones!#REF!</definedName>
    <definedName name="PY2_Earnings_per_share" localSheetId="28">[41]Razones!#REF!</definedName>
    <definedName name="PY2_Earnings_per_share" localSheetId="29">[41]Razones!#REF!</definedName>
    <definedName name="PY2_Earnings_per_share" localSheetId="30">[41]Razones!#REF!</definedName>
    <definedName name="PY2_Earnings_per_share" localSheetId="31">[41]Razones!#REF!</definedName>
    <definedName name="PY2_Earnings_per_share" localSheetId="32">[41]Razones!#REF!</definedName>
    <definedName name="PY2_Earnings_per_share" localSheetId="24">[41]Razones!#REF!</definedName>
    <definedName name="PY2_Earnings_per_share">[42]Razones!#REF!</definedName>
    <definedName name="PY2_Extraord.">'[39]Estado de Resultados'!$L$32</definedName>
    <definedName name="PY2_Gross_Profit">'[39]Estado de Resultados'!$L$11</definedName>
    <definedName name="PY2_INC_AFT_TAX">'[39]Estado de Resultados'!$L$26</definedName>
    <definedName name="PY2_INC_BEF_EXTRAORD">'[39]Estado de Resultados'!$L$30</definedName>
    <definedName name="PY2_Inc_Bef_Tax">'[39]Estado de Resultados'!$L$22</definedName>
    <definedName name="PY2_Intangible_Assets" localSheetId="20">[40]Balance!#REF!</definedName>
    <definedName name="PY2_Intangible_Assets" localSheetId="9">[40]Balance!#REF!</definedName>
    <definedName name="PY2_Intangible_Assets" localSheetId="22">[40]Balance!#REF!</definedName>
    <definedName name="PY2_Intangible_Assets" localSheetId="21">[40]Balance!#REF!</definedName>
    <definedName name="PY2_Intangible_Assets" localSheetId="23">[40]Balance!#REF!</definedName>
    <definedName name="PY2_Intangible_Assets" localSheetId="15">[40]Balance!#REF!</definedName>
    <definedName name="PY2_Intangible_Assets" localSheetId="17">[40]Balance!#REF!</definedName>
    <definedName name="PY2_Intangible_Assets" localSheetId="33">[40]Balance!#REF!</definedName>
    <definedName name="PY2_Intangible_Assets" localSheetId="34">[40]Balance!#REF!</definedName>
    <definedName name="PY2_Intangible_Assets" localSheetId="35">[40]Balance!#REF!</definedName>
    <definedName name="PY2_Intangible_Assets" localSheetId="36">[40]Balance!#REF!</definedName>
    <definedName name="PY2_Intangible_Assets" localSheetId="37">[40]Balance!#REF!</definedName>
    <definedName name="PY2_Intangible_Assets" localSheetId="38">[40]Balance!#REF!</definedName>
    <definedName name="PY2_Intangible_Assets" localSheetId="39">[40]Balance!#REF!</definedName>
    <definedName name="PY2_Intangible_Assets" localSheetId="40">[40]Balance!#REF!</definedName>
    <definedName name="PY2_Intangible_Assets" localSheetId="41">[40]Balance!#REF!</definedName>
    <definedName name="PY2_Intangible_Assets" localSheetId="42">[40]Balance!#REF!</definedName>
    <definedName name="PY2_Intangible_Assets" localSheetId="25">[40]Balance!#REF!</definedName>
    <definedName name="PY2_Intangible_Assets" localSheetId="43">[40]Balance!#REF!</definedName>
    <definedName name="PY2_Intangible_Assets" localSheetId="44">[40]Balance!#REF!</definedName>
    <definedName name="PY2_Intangible_Assets" localSheetId="45">[40]Balance!#REF!</definedName>
    <definedName name="PY2_Intangible_Assets" localSheetId="46">[40]Balance!#REF!</definedName>
    <definedName name="PY2_Intangible_Assets" localSheetId="47">[40]Balance!#REF!</definedName>
    <definedName name="PY2_Intangible_Assets" localSheetId="48">[40]Balance!#REF!</definedName>
    <definedName name="PY2_Intangible_Assets" localSheetId="49">[40]Balance!#REF!</definedName>
    <definedName name="PY2_Intangible_Assets" localSheetId="26">[40]Balance!#REF!</definedName>
    <definedName name="PY2_Intangible_Assets" localSheetId="27">[40]Balance!#REF!</definedName>
    <definedName name="PY2_Intangible_Assets" localSheetId="28">[40]Balance!#REF!</definedName>
    <definedName name="PY2_Intangible_Assets" localSheetId="29">[40]Balance!#REF!</definedName>
    <definedName name="PY2_Intangible_Assets" localSheetId="30">[40]Balance!#REF!</definedName>
    <definedName name="PY2_Intangible_Assets" localSheetId="31">[40]Balance!#REF!</definedName>
    <definedName name="PY2_Intangible_Assets" localSheetId="32">[40]Balance!#REF!</definedName>
    <definedName name="PY2_Intangible_Assets" localSheetId="24">[40]Balance!#REF!</definedName>
    <definedName name="PY2_Intangible_Assets">[40]Balance!#REF!</definedName>
    <definedName name="PY2_Interest_Expense">'[39]Estado de Resultados'!$L$20</definedName>
    <definedName name="PY2_Inventory" localSheetId="20">[40]Balance!#REF!</definedName>
    <definedName name="PY2_Inventory" localSheetId="9">[40]Balance!#REF!</definedName>
    <definedName name="PY2_Inventory" localSheetId="22">[40]Balance!#REF!</definedName>
    <definedName name="PY2_Inventory" localSheetId="21">[40]Balance!#REF!</definedName>
    <definedName name="PY2_Inventory" localSheetId="23">[40]Balance!#REF!</definedName>
    <definedName name="PY2_Inventory" localSheetId="15">[40]Balance!#REF!</definedName>
    <definedName name="PY2_Inventory" localSheetId="17">[40]Balance!#REF!</definedName>
    <definedName name="PY2_Inventory" localSheetId="33">[40]Balance!#REF!</definedName>
    <definedName name="PY2_Inventory" localSheetId="34">[40]Balance!#REF!</definedName>
    <definedName name="PY2_Inventory" localSheetId="35">[40]Balance!#REF!</definedName>
    <definedName name="PY2_Inventory" localSheetId="36">[40]Balance!#REF!</definedName>
    <definedName name="PY2_Inventory" localSheetId="37">[40]Balance!#REF!</definedName>
    <definedName name="PY2_Inventory" localSheetId="38">[40]Balance!#REF!</definedName>
    <definedName name="PY2_Inventory" localSheetId="39">[40]Balance!#REF!</definedName>
    <definedName name="PY2_Inventory" localSheetId="40">[40]Balance!#REF!</definedName>
    <definedName name="PY2_Inventory" localSheetId="41">[40]Balance!#REF!</definedName>
    <definedName name="PY2_Inventory" localSheetId="42">[40]Balance!#REF!</definedName>
    <definedName name="PY2_Inventory" localSheetId="25">[40]Balance!#REF!</definedName>
    <definedName name="PY2_Inventory" localSheetId="43">[40]Balance!#REF!</definedName>
    <definedName name="PY2_Inventory" localSheetId="44">[40]Balance!#REF!</definedName>
    <definedName name="PY2_Inventory" localSheetId="45">[40]Balance!#REF!</definedName>
    <definedName name="PY2_Inventory" localSheetId="46">[40]Balance!#REF!</definedName>
    <definedName name="PY2_Inventory" localSheetId="47">[40]Balance!#REF!</definedName>
    <definedName name="PY2_Inventory" localSheetId="48">[40]Balance!#REF!</definedName>
    <definedName name="PY2_Inventory" localSheetId="49">[40]Balance!#REF!</definedName>
    <definedName name="PY2_Inventory" localSheetId="26">[40]Balance!#REF!</definedName>
    <definedName name="PY2_Inventory" localSheetId="27">[40]Balance!#REF!</definedName>
    <definedName name="PY2_Inventory" localSheetId="28">[40]Balance!#REF!</definedName>
    <definedName name="PY2_Inventory" localSheetId="29">[40]Balance!#REF!</definedName>
    <definedName name="PY2_Inventory" localSheetId="30">[40]Balance!#REF!</definedName>
    <definedName name="PY2_Inventory" localSheetId="31">[40]Balance!#REF!</definedName>
    <definedName name="PY2_Inventory" localSheetId="32">[40]Balance!#REF!</definedName>
    <definedName name="PY2_Inventory" localSheetId="24">[40]Balance!#REF!</definedName>
    <definedName name="PY2_Inventory">[40]Balance!#REF!</definedName>
    <definedName name="PY2_LIABIL_EQUITY" localSheetId="20">[40]Balance!#REF!</definedName>
    <definedName name="PY2_LIABIL_EQUITY" localSheetId="9">[40]Balance!#REF!</definedName>
    <definedName name="PY2_LIABIL_EQUITY" localSheetId="22">[40]Balance!#REF!</definedName>
    <definedName name="PY2_LIABIL_EQUITY" localSheetId="21">[40]Balance!#REF!</definedName>
    <definedName name="PY2_LIABIL_EQUITY" localSheetId="23">[40]Balance!#REF!</definedName>
    <definedName name="PY2_LIABIL_EQUITY" localSheetId="15">[40]Balance!#REF!</definedName>
    <definedName name="PY2_LIABIL_EQUITY" localSheetId="17">[40]Balance!#REF!</definedName>
    <definedName name="PY2_LIABIL_EQUITY" localSheetId="33">[40]Balance!#REF!</definedName>
    <definedName name="PY2_LIABIL_EQUITY" localSheetId="34">[40]Balance!#REF!</definedName>
    <definedName name="PY2_LIABIL_EQUITY" localSheetId="35">[40]Balance!#REF!</definedName>
    <definedName name="PY2_LIABIL_EQUITY" localSheetId="36">[40]Balance!#REF!</definedName>
    <definedName name="PY2_LIABIL_EQUITY" localSheetId="37">[40]Balance!#REF!</definedName>
    <definedName name="PY2_LIABIL_EQUITY" localSheetId="38">[40]Balance!#REF!</definedName>
    <definedName name="PY2_LIABIL_EQUITY" localSheetId="39">[40]Balance!#REF!</definedName>
    <definedName name="PY2_LIABIL_EQUITY" localSheetId="40">[40]Balance!#REF!</definedName>
    <definedName name="PY2_LIABIL_EQUITY" localSheetId="41">[40]Balance!#REF!</definedName>
    <definedName name="PY2_LIABIL_EQUITY" localSheetId="42">[40]Balance!#REF!</definedName>
    <definedName name="PY2_LIABIL_EQUITY" localSheetId="25">[40]Balance!#REF!</definedName>
    <definedName name="PY2_LIABIL_EQUITY" localSheetId="43">[40]Balance!#REF!</definedName>
    <definedName name="PY2_LIABIL_EQUITY" localSheetId="44">[40]Balance!#REF!</definedName>
    <definedName name="PY2_LIABIL_EQUITY" localSheetId="45">[40]Balance!#REF!</definedName>
    <definedName name="PY2_LIABIL_EQUITY" localSheetId="46">[40]Balance!#REF!</definedName>
    <definedName name="PY2_LIABIL_EQUITY" localSheetId="47">[40]Balance!#REF!</definedName>
    <definedName name="PY2_LIABIL_EQUITY" localSheetId="48">[40]Balance!#REF!</definedName>
    <definedName name="PY2_LIABIL_EQUITY" localSheetId="49">[40]Balance!#REF!</definedName>
    <definedName name="PY2_LIABIL_EQUITY" localSheetId="26">[40]Balance!#REF!</definedName>
    <definedName name="PY2_LIABIL_EQUITY" localSheetId="27">[40]Balance!#REF!</definedName>
    <definedName name="PY2_LIABIL_EQUITY" localSheetId="28">[40]Balance!#REF!</definedName>
    <definedName name="PY2_LIABIL_EQUITY" localSheetId="29">[40]Balance!#REF!</definedName>
    <definedName name="PY2_LIABIL_EQUITY" localSheetId="30">[40]Balance!#REF!</definedName>
    <definedName name="PY2_LIABIL_EQUITY" localSheetId="31">[40]Balance!#REF!</definedName>
    <definedName name="PY2_LIABIL_EQUITY" localSheetId="32">[40]Balance!#REF!</definedName>
    <definedName name="PY2_LIABIL_EQUITY" localSheetId="24">[40]Balance!#REF!</definedName>
    <definedName name="PY2_LIABIL_EQUITY">[40]Balance!#REF!</definedName>
    <definedName name="PY2_Long_term_Debt__excl_Dfd_Taxes">'[39]Balance General'!$J$30</definedName>
    <definedName name="PY2_LT_Debt" localSheetId="20">[41]Balance_General!#REF!</definedName>
    <definedName name="PY2_LT_Debt" localSheetId="9">[41]Balance_General!#REF!</definedName>
    <definedName name="PY2_LT_Debt" localSheetId="22">[42]Balance_General!#REF!</definedName>
    <definedName name="PY2_LT_Debt" localSheetId="21">[41]Balance_General!#REF!</definedName>
    <definedName name="PY2_LT_Debt" localSheetId="23">[41]Balance_General!#REF!</definedName>
    <definedName name="PY2_LT_Debt" localSheetId="15">[42]Balance_General!#REF!</definedName>
    <definedName name="PY2_LT_Debt" localSheetId="17">[41]Balance_General!#REF!</definedName>
    <definedName name="PY2_LT_Debt" localSheetId="33">[41]Balance_General!#REF!</definedName>
    <definedName name="PY2_LT_Debt" localSheetId="34">[41]Balance_General!#REF!</definedName>
    <definedName name="PY2_LT_Debt" localSheetId="35">[41]Balance_General!#REF!</definedName>
    <definedName name="PY2_LT_Debt" localSheetId="36">[41]Balance_General!#REF!</definedName>
    <definedName name="PY2_LT_Debt" localSheetId="37">[41]Balance_General!#REF!</definedName>
    <definedName name="PY2_LT_Debt" localSheetId="38">[41]Balance_General!#REF!</definedName>
    <definedName name="PY2_LT_Debt" localSheetId="39">[41]Balance_General!#REF!</definedName>
    <definedName name="PY2_LT_Debt" localSheetId="40">[41]Balance_General!#REF!</definedName>
    <definedName name="PY2_LT_Debt" localSheetId="41">[41]Balance_General!#REF!</definedName>
    <definedName name="PY2_LT_Debt" localSheetId="42">[41]Balance_General!#REF!</definedName>
    <definedName name="PY2_LT_Debt" localSheetId="25">[41]Balance_General!#REF!</definedName>
    <definedName name="PY2_LT_Debt" localSheetId="43">[41]Balance_General!#REF!</definedName>
    <definedName name="PY2_LT_Debt" localSheetId="44">[41]Balance_General!#REF!</definedName>
    <definedName name="PY2_LT_Debt" localSheetId="45">[41]Balance_General!#REF!</definedName>
    <definedName name="PY2_LT_Debt" localSheetId="46">[41]Balance_General!#REF!</definedName>
    <definedName name="PY2_LT_Debt" localSheetId="47">[41]Balance_General!#REF!</definedName>
    <definedName name="PY2_LT_Debt" localSheetId="48">[41]Balance_General!#REF!</definedName>
    <definedName name="PY2_LT_Debt" localSheetId="49">[41]Balance_General!#REF!</definedName>
    <definedName name="PY2_LT_Debt" localSheetId="26">[41]Balance_General!#REF!</definedName>
    <definedName name="PY2_LT_Debt" localSheetId="27">[41]Balance_General!#REF!</definedName>
    <definedName name="PY2_LT_Debt" localSheetId="28">[41]Balance_General!#REF!</definedName>
    <definedName name="PY2_LT_Debt" localSheetId="29">[41]Balance_General!#REF!</definedName>
    <definedName name="PY2_LT_Debt" localSheetId="30">[41]Balance_General!#REF!</definedName>
    <definedName name="PY2_LT_Debt" localSheetId="31">[41]Balance_General!#REF!</definedName>
    <definedName name="PY2_LT_Debt" localSheetId="32">[41]Balance_General!#REF!</definedName>
    <definedName name="PY2_LT_Debt" localSheetId="24">[41]Balance_General!#REF!</definedName>
    <definedName name="PY2_LT_Debt">[42]Balance_General!#REF!</definedName>
    <definedName name="PY2_Market_Value_of_Equity" localSheetId="20">[41]Estado_Resultados!#REF!</definedName>
    <definedName name="PY2_Market_Value_of_Equity" localSheetId="9">[41]Estado_Resultados!#REF!</definedName>
    <definedName name="PY2_Market_Value_of_Equity" localSheetId="22">[42]Estado_Resultados!#REF!</definedName>
    <definedName name="PY2_Market_Value_of_Equity" localSheetId="21">[41]Estado_Resultados!#REF!</definedName>
    <definedName name="PY2_Market_Value_of_Equity" localSheetId="23">[41]Estado_Resultados!#REF!</definedName>
    <definedName name="PY2_Market_Value_of_Equity" localSheetId="15">[42]Estado_Resultados!#REF!</definedName>
    <definedName name="PY2_Market_Value_of_Equity" localSheetId="17">[41]Estado_Resultados!#REF!</definedName>
    <definedName name="PY2_Market_Value_of_Equity" localSheetId="33">[41]Estado_Resultados!#REF!</definedName>
    <definedName name="PY2_Market_Value_of_Equity" localSheetId="34">[41]Estado_Resultados!#REF!</definedName>
    <definedName name="PY2_Market_Value_of_Equity" localSheetId="35">[41]Estado_Resultados!#REF!</definedName>
    <definedName name="PY2_Market_Value_of_Equity" localSheetId="36">[41]Estado_Resultados!#REF!</definedName>
    <definedName name="PY2_Market_Value_of_Equity" localSheetId="37">[41]Estado_Resultados!#REF!</definedName>
    <definedName name="PY2_Market_Value_of_Equity" localSheetId="38">[41]Estado_Resultados!#REF!</definedName>
    <definedName name="PY2_Market_Value_of_Equity" localSheetId="39">[41]Estado_Resultados!#REF!</definedName>
    <definedName name="PY2_Market_Value_of_Equity" localSheetId="40">[41]Estado_Resultados!#REF!</definedName>
    <definedName name="PY2_Market_Value_of_Equity" localSheetId="41">[41]Estado_Resultados!#REF!</definedName>
    <definedName name="PY2_Market_Value_of_Equity" localSheetId="42">[41]Estado_Resultados!#REF!</definedName>
    <definedName name="PY2_Market_Value_of_Equity" localSheetId="25">[41]Estado_Resultados!#REF!</definedName>
    <definedName name="PY2_Market_Value_of_Equity" localSheetId="43">[41]Estado_Resultados!#REF!</definedName>
    <definedName name="PY2_Market_Value_of_Equity" localSheetId="44">[41]Estado_Resultados!#REF!</definedName>
    <definedName name="PY2_Market_Value_of_Equity" localSheetId="45">[41]Estado_Resultados!#REF!</definedName>
    <definedName name="PY2_Market_Value_of_Equity" localSheetId="46">[41]Estado_Resultados!#REF!</definedName>
    <definedName name="PY2_Market_Value_of_Equity" localSheetId="47">[41]Estado_Resultados!#REF!</definedName>
    <definedName name="PY2_Market_Value_of_Equity" localSheetId="48">[41]Estado_Resultados!#REF!</definedName>
    <definedName name="PY2_Market_Value_of_Equity" localSheetId="49">[41]Estado_Resultados!#REF!</definedName>
    <definedName name="PY2_Market_Value_of_Equity" localSheetId="26">[41]Estado_Resultados!#REF!</definedName>
    <definedName name="PY2_Market_Value_of_Equity" localSheetId="27">[41]Estado_Resultados!#REF!</definedName>
    <definedName name="PY2_Market_Value_of_Equity" localSheetId="28">[41]Estado_Resultados!#REF!</definedName>
    <definedName name="PY2_Market_Value_of_Equity" localSheetId="29">[41]Estado_Resultados!#REF!</definedName>
    <definedName name="PY2_Market_Value_of_Equity" localSheetId="30">[41]Estado_Resultados!#REF!</definedName>
    <definedName name="PY2_Market_Value_of_Equity" localSheetId="31">[41]Estado_Resultados!#REF!</definedName>
    <definedName name="PY2_Market_Value_of_Equity" localSheetId="32">[41]Estado_Resultados!#REF!</definedName>
    <definedName name="PY2_Market_Value_of_Equity" localSheetId="24">[41]Estado_Resultados!#REF!</definedName>
    <definedName name="PY2_Market_Value_of_Equity">[42]Estado_Resultados!#REF!</definedName>
    <definedName name="PY2_Marketable_Sec" localSheetId="15">[40]Balance!#REF!</definedName>
    <definedName name="PY2_Marketable_Sec" localSheetId="49">[40]Balance!#REF!</definedName>
    <definedName name="PY2_Marketable_Sec">[40]Balance!#REF!</definedName>
    <definedName name="PY2_NET_INCOME">'[39]Estado de Resultados'!$L$34</definedName>
    <definedName name="PY2_Net_Revenue">'[39]Estado de Resultados'!$L$8</definedName>
    <definedName name="PY2_Operating_Inc">'[39]Estado de Resultados'!$L$18</definedName>
    <definedName name="PY2_Other_Curr_Assets" localSheetId="20">[40]Balance!#REF!</definedName>
    <definedName name="PY2_Other_Curr_Assets" localSheetId="9">[40]Balance!#REF!</definedName>
    <definedName name="PY2_Other_Curr_Assets" localSheetId="22">[40]Balance!#REF!</definedName>
    <definedName name="PY2_Other_Curr_Assets" localSheetId="21">[40]Balance!#REF!</definedName>
    <definedName name="PY2_Other_Curr_Assets" localSheetId="23">[40]Balance!#REF!</definedName>
    <definedName name="PY2_Other_Curr_Assets" localSheetId="15">[40]Balance!#REF!</definedName>
    <definedName name="PY2_Other_Curr_Assets" localSheetId="17">[40]Balance!#REF!</definedName>
    <definedName name="PY2_Other_Curr_Assets" localSheetId="33">[40]Balance!#REF!</definedName>
    <definedName name="PY2_Other_Curr_Assets" localSheetId="34">[40]Balance!#REF!</definedName>
    <definedName name="PY2_Other_Curr_Assets" localSheetId="35">[40]Balance!#REF!</definedName>
    <definedName name="PY2_Other_Curr_Assets" localSheetId="36">[40]Balance!#REF!</definedName>
    <definedName name="PY2_Other_Curr_Assets" localSheetId="37">[40]Balance!#REF!</definedName>
    <definedName name="PY2_Other_Curr_Assets" localSheetId="38">[40]Balance!#REF!</definedName>
    <definedName name="PY2_Other_Curr_Assets" localSheetId="39">[40]Balance!#REF!</definedName>
    <definedName name="PY2_Other_Curr_Assets" localSheetId="40">[40]Balance!#REF!</definedName>
    <definedName name="PY2_Other_Curr_Assets" localSheetId="41">[40]Balance!#REF!</definedName>
    <definedName name="PY2_Other_Curr_Assets" localSheetId="42">[40]Balance!#REF!</definedName>
    <definedName name="PY2_Other_Curr_Assets" localSheetId="25">[40]Balance!#REF!</definedName>
    <definedName name="PY2_Other_Curr_Assets" localSheetId="43">[40]Balance!#REF!</definedName>
    <definedName name="PY2_Other_Curr_Assets" localSheetId="44">[40]Balance!#REF!</definedName>
    <definedName name="PY2_Other_Curr_Assets" localSheetId="45">[40]Balance!#REF!</definedName>
    <definedName name="PY2_Other_Curr_Assets" localSheetId="46">[40]Balance!#REF!</definedName>
    <definedName name="PY2_Other_Curr_Assets" localSheetId="47">[40]Balance!#REF!</definedName>
    <definedName name="PY2_Other_Curr_Assets" localSheetId="48">[40]Balance!#REF!</definedName>
    <definedName name="PY2_Other_Curr_Assets" localSheetId="49">[40]Balance!#REF!</definedName>
    <definedName name="PY2_Other_Curr_Assets" localSheetId="26">[40]Balance!#REF!</definedName>
    <definedName name="PY2_Other_Curr_Assets" localSheetId="27">[40]Balance!#REF!</definedName>
    <definedName name="PY2_Other_Curr_Assets" localSheetId="28">[40]Balance!#REF!</definedName>
    <definedName name="PY2_Other_Curr_Assets" localSheetId="29">[40]Balance!#REF!</definedName>
    <definedName name="PY2_Other_Curr_Assets" localSheetId="30">[40]Balance!#REF!</definedName>
    <definedName name="PY2_Other_Curr_Assets" localSheetId="31">[40]Balance!#REF!</definedName>
    <definedName name="PY2_Other_Curr_Assets" localSheetId="32">[40]Balance!#REF!</definedName>
    <definedName name="PY2_Other_Curr_Assets" localSheetId="24">[40]Balance!#REF!</definedName>
    <definedName name="PY2_Other_Curr_Assets">[40]Balance!#REF!</definedName>
    <definedName name="PY2_Other_Exp.">'[39]Estado de Resultados'!$L$15</definedName>
    <definedName name="PY2_Other_LT_Assets" localSheetId="20">[40]Balance!#REF!</definedName>
    <definedName name="PY2_Other_LT_Assets" localSheetId="9">[40]Balance!#REF!</definedName>
    <definedName name="PY2_Other_LT_Assets" localSheetId="22">[40]Balance!#REF!</definedName>
    <definedName name="PY2_Other_LT_Assets" localSheetId="21">[40]Balance!#REF!</definedName>
    <definedName name="PY2_Other_LT_Assets" localSheetId="23">[40]Balance!#REF!</definedName>
    <definedName name="PY2_Other_LT_Assets" localSheetId="15">[40]Balance!#REF!</definedName>
    <definedName name="PY2_Other_LT_Assets" localSheetId="17">[40]Balance!#REF!</definedName>
    <definedName name="PY2_Other_LT_Assets" localSheetId="33">[40]Balance!#REF!</definedName>
    <definedName name="PY2_Other_LT_Assets" localSheetId="34">[40]Balance!#REF!</definedName>
    <definedName name="PY2_Other_LT_Assets" localSheetId="35">[40]Balance!#REF!</definedName>
    <definedName name="PY2_Other_LT_Assets" localSheetId="36">[40]Balance!#REF!</definedName>
    <definedName name="PY2_Other_LT_Assets" localSheetId="37">[40]Balance!#REF!</definedName>
    <definedName name="PY2_Other_LT_Assets" localSheetId="38">[40]Balance!#REF!</definedName>
    <definedName name="PY2_Other_LT_Assets" localSheetId="39">[40]Balance!#REF!</definedName>
    <definedName name="PY2_Other_LT_Assets" localSheetId="40">[40]Balance!#REF!</definedName>
    <definedName name="PY2_Other_LT_Assets" localSheetId="41">[40]Balance!#REF!</definedName>
    <definedName name="PY2_Other_LT_Assets" localSheetId="42">[40]Balance!#REF!</definedName>
    <definedName name="PY2_Other_LT_Assets" localSheetId="25">[40]Balance!#REF!</definedName>
    <definedName name="PY2_Other_LT_Assets" localSheetId="43">[40]Balance!#REF!</definedName>
    <definedName name="PY2_Other_LT_Assets" localSheetId="44">[40]Balance!#REF!</definedName>
    <definedName name="PY2_Other_LT_Assets" localSheetId="45">[40]Balance!#REF!</definedName>
    <definedName name="PY2_Other_LT_Assets" localSheetId="46">[40]Balance!#REF!</definedName>
    <definedName name="PY2_Other_LT_Assets" localSheetId="47">[40]Balance!#REF!</definedName>
    <definedName name="PY2_Other_LT_Assets" localSheetId="48">[40]Balance!#REF!</definedName>
    <definedName name="PY2_Other_LT_Assets" localSheetId="49">[40]Balance!#REF!</definedName>
    <definedName name="PY2_Other_LT_Assets" localSheetId="26">[40]Balance!#REF!</definedName>
    <definedName name="PY2_Other_LT_Assets" localSheetId="27">[40]Balance!#REF!</definedName>
    <definedName name="PY2_Other_LT_Assets" localSheetId="28">[40]Balance!#REF!</definedName>
    <definedName name="PY2_Other_LT_Assets" localSheetId="29">[40]Balance!#REF!</definedName>
    <definedName name="PY2_Other_LT_Assets" localSheetId="30">[40]Balance!#REF!</definedName>
    <definedName name="PY2_Other_LT_Assets" localSheetId="31">[40]Balance!#REF!</definedName>
    <definedName name="PY2_Other_LT_Assets" localSheetId="32">[40]Balance!#REF!</definedName>
    <definedName name="PY2_Other_LT_Assets" localSheetId="24">[40]Balance!#REF!</definedName>
    <definedName name="PY2_Other_LT_Assets">[40]Balance!#REF!</definedName>
    <definedName name="PY2_Other_LT_Liabilities" localSheetId="20">[40]Balance!#REF!</definedName>
    <definedName name="PY2_Other_LT_Liabilities" localSheetId="9">[40]Balance!#REF!</definedName>
    <definedName name="PY2_Other_LT_Liabilities" localSheetId="22">[40]Balance!#REF!</definedName>
    <definedName name="PY2_Other_LT_Liabilities" localSheetId="21">[40]Balance!#REF!</definedName>
    <definedName name="PY2_Other_LT_Liabilities" localSheetId="23">[40]Balance!#REF!</definedName>
    <definedName name="PY2_Other_LT_Liabilities" localSheetId="15">[40]Balance!#REF!</definedName>
    <definedName name="PY2_Other_LT_Liabilities" localSheetId="17">[40]Balance!#REF!</definedName>
    <definedName name="PY2_Other_LT_Liabilities" localSheetId="33">[40]Balance!#REF!</definedName>
    <definedName name="PY2_Other_LT_Liabilities" localSheetId="34">[40]Balance!#REF!</definedName>
    <definedName name="PY2_Other_LT_Liabilities" localSheetId="35">[40]Balance!#REF!</definedName>
    <definedName name="PY2_Other_LT_Liabilities" localSheetId="36">[40]Balance!#REF!</definedName>
    <definedName name="PY2_Other_LT_Liabilities" localSheetId="37">[40]Balance!#REF!</definedName>
    <definedName name="PY2_Other_LT_Liabilities" localSheetId="38">[40]Balance!#REF!</definedName>
    <definedName name="PY2_Other_LT_Liabilities" localSheetId="39">[40]Balance!#REF!</definedName>
    <definedName name="PY2_Other_LT_Liabilities" localSheetId="40">[40]Balance!#REF!</definedName>
    <definedName name="PY2_Other_LT_Liabilities" localSheetId="41">[40]Balance!#REF!</definedName>
    <definedName name="PY2_Other_LT_Liabilities" localSheetId="42">[40]Balance!#REF!</definedName>
    <definedName name="PY2_Other_LT_Liabilities" localSheetId="25">[40]Balance!#REF!</definedName>
    <definedName name="PY2_Other_LT_Liabilities" localSheetId="43">[40]Balance!#REF!</definedName>
    <definedName name="PY2_Other_LT_Liabilities" localSheetId="44">[40]Balance!#REF!</definedName>
    <definedName name="PY2_Other_LT_Liabilities" localSheetId="45">[40]Balance!#REF!</definedName>
    <definedName name="PY2_Other_LT_Liabilities" localSheetId="46">[40]Balance!#REF!</definedName>
    <definedName name="PY2_Other_LT_Liabilities" localSheetId="47">[40]Balance!#REF!</definedName>
    <definedName name="PY2_Other_LT_Liabilities" localSheetId="48">[40]Balance!#REF!</definedName>
    <definedName name="PY2_Other_LT_Liabilities" localSheetId="49">[40]Balance!#REF!</definedName>
    <definedName name="PY2_Other_LT_Liabilities" localSheetId="26">[40]Balance!#REF!</definedName>
    <definedName name="PY2_Other_LT_Liabilities" localSheetId="27">[40]Balance!#REF!</definedName>
    <definedName name="PY2_Other_LT_Liabilities" localSheetId="28">[40]Balance!#REF!</definedName>
    <definedName name="PY2_Other_LT_Liabilities" localSheetId="29">[40]Balance!#REF!</definedName>
    <definedName name="PY2_Other_LT_Liabilities" localSheetId="30">[40]Balance!#REF!</definedName>
    <definedName name="PY2_Other_LT_Liabilities" localSheetId="31">[40]Balance!#REF!</definedName>
    <definedName name="PY2_Other_LT_Liabilities" localSheetId="32">[40]Balance!#REF!</definedName>
    <definedName name="PY2_Other_LT_Liabilities" localSheetId="24">[40]Balance!#REF!</definedName>
    <definedName name="PY2_Other_LT_Liabilities">[40]Balance!#REF!</definedName>
    <definedName name="PY2_Preferred_Stock" localSheetId="15">[40]Balance!#REF!</definedName>
    <definedName name="PY2_Preferred_Stock" localSheetId="49">[40]Balance!#REF!</definedName>
    <definedName name="PY2_Preferred_Stock">[40]Balance!#REF!</definedName>
    <definedName name="PY2_QUICK_ASSETS" localSheetId="15">[40]Balance!#REF!</definedName>
    <definedName name="PY2_QUICK_ASSETS" localSheetId="49">[40]Balance!#REF!</definedName>
    <definedName name="PY2_QUICK_ASSETS">[40]Balance!#REF!</definedName>
    <definedName name="PY2_Retained_Earnings" localSheetId="15">[40]Balance!#REF!</definedName>
    <definedName name="PY2_Retained_Earnings">[40]Balance!#REF!</definedName>
    <definedName name="PY2_Selling">'[39]Estado de Resultados'!$L$14</definedName>
    <definedName name="PY2_Tangible_Assets" localSheetId="20">[40]Balance!#REF!</definedName>
    <definedName name="PY2_Tangible_Assets" localSheetId="9">[40]Balance!#REF!</definedName>
    <definedName name="PY2_Tangible_Assets" localSheetId="22">[40]Balance!#REF!</definedName>
    <definedName name="PY2_Tangible_Assets" localSheetId="21">[40]Balance!#REF!</definedName>
    <definedName name="PY2_Tangible_Assets" localSheetId="23">[40]Balance!#REF!</definedName>
    <definedName name="PY2_Tangible_Assets" localSheetId="15">[40]Balance!#REF!</definedName>
    <definedName name="PY2_Tangible_Assets" localSheetId="17">[40]Balance!#REF!</definedName>
    <definedName name="PY2_Tangible_Assets" localSheetId="33">[40]Balance!#REF!</definedName>
    <definedName name="PY2_Tangible_Assets" localSheetId="34">[40]Balance!#REF!</definedName>
    <definedName name="PY2_Tangible_Assets" localSheetId="35">[40]Balance!#REF!</definedName>
    <definedName name="PY2_Tangible_Assets" localSheetId="36">[40]Balance!#REF!</definedName>
    <definedName name="PY2_Tangible_Assets" localSheetId="37">[40]Balance!#REF!</definedName>
    <definedName name="PY2_Tangible_Assets" localSheetId="38">[40]Balance!#REF!</definedName>
    <definedName name="PY2_Tangible_Assets" localSheetId="39">[40]Balance!#REF!</definedName>
    <definedName name="PY2_Tangible_Assets" localSheetId="40">[40]Balance!#REF!</definedName>
    <definedName name="PY2_Tangible_Assets" localSheetId="41">[40]Balance!#REF!</definedName>
    <definedName name="PY2_Tangible_Assets" localSheetId="42">[40]Balance!#REF!</definedName>
    <definedName name="PY2_Tangible_Assets" localSheetId="25">[40]Balance!#REF!</definedName>
    <definedName name="PY2_Tangible_Assets" localSheetId="43">[40]Balance!#REF!</definedName>
    <definedName name="PY2_Tangible_Assets" localSheetId="44">[40]Balance!#REF!</definedName>
    <definedName name="PY2_Tangible_Assets" localSheetId="45">[40]Balance!#REF!</definedName>
    <definedName name="PY2_Tangible_Assets" localSheetId="46">[40]Balance!#REF!</definedName>
    <definedName name="PY2_Tangible_Assets" localSheetId="47">[40]Balance!#REF!</definedName>
    <definedName name="PY2_Tangible_Assets" localSheetId="48">[40]Balance!#REF!</definedName>
    <definedName name="PY2_Tangible_Assets" localSheetId="49">[40]Balance!#REF!</definedName>
    <definedName name="PY2_Tangible_Assets" localSheetId="26">[40]Balance!#REF!</definedName>
    <definedName name="PY2_Tangible_Assets" localSheetId="27">[40]Balance!#REF!</definedName>
    <definedName name="PY2_Tangible_Assets" localSheetId="28">[40]Balance!#REF!</definedName>
    <definedName name="PY2_Tangible_Assets" localSheetId="29">[40]Balance!#REF!</definedName>
    <definedName name="PY2_Tangible_Assets" localSheetId="30">[40]Balance!#REF!</definedName>
    <definedName name="PY2_Tangible_Assets" localSheetId="31">[40]Balance!#REF!</definedName>
    <definedName name="PY2_Tangible_Assets" localSheetId="32">[40]Balance!#REF!</definedName>
    <definedName name="PY2_Tangible_Assets" localSheetId="24">[40]Balance!#REF!</definedName>
    <definedName name="PY2_Tangible_Assets">[40]Balance!#REF!</definedName>
    <definedName name="PY2_Tangible_Net_Worth" localSheetId="20">[41]Estado_Resultados!#REF!</definedName>
    <definedName name="PY2_Tangible_Net_Worth" localSheetId="9">[41]Estado_Resultados!#REF!</definedName>
    <definedName name="PY2_Tangible_Net_Worth" localSheetId="22">[42]Estado_Resultados!#REF!</definedName>
    <definedName name="PY2_Tangible_Net_Worth" localSheetId="21">[41]Estado_Resultados!#REF!</definedName>
    <definedName name="PY2_Tangible_Net_Worth" localSheetId="23">[41]Estado_Resultados!#REF!</definedName>
    <definedName name="PY2_Tangible_Net_Worth" localSheetId="15">[42]Estado_Resultados!#REF!</definedName>
    <definedName name="PY2_Tangible_Net_Worth" localSheetId="17">[41]Estado_Resultados!#REF!</definedName>
    <definedName name="PY2_Tangible_Net_Worth" localSheetId="33">[41]Estado_Resultados!#REF!</definedName>
    <definedName name="PY2_Tangible_Net_Worth" localSheetId="34">[41]Estado_Resultados!#REF!</definedName>
    <definedName name="PY2_Tangible_Net_Worth" localSheetId="35">[41]Estado_Resultados!#REF!</definedName>
    <definedName name="PY2_Tangible_Net_Worth" localSheetId="36">[41]Estado_Resultados!#REF!</definedName>
    <definedName name="PY2_Tangible_Net_Worth" localSheetId="37">[41]Estado_Resultados!#REF!</definedName>
    <definedName name="PY2_Tangible_Net_Worth" localSheetId="38">[41]Estado_Resultados!#REF!</definedName>
    <definedName name="PY2_Tangible_Net_Worth" localSheetId="39">[41]Estado_Resultados!#REF!</definedName>
    <definedName name="PY2_Tangible_Net_Worth" localSheetId="40">[41]Estado_Resultados!#REF!</definedName>
    <definedName name="PY2_Tangible_Net_Worth" localSheetId="41">[41]Estado_Resultados!#REF!</definedName>
    <definedName name="PY2_Tangible_Net_Worth" localSheetId="42">[41]Estado_Resultados!#REF!</definedName>
    <definedName name="PY2_Tangible_Net_Worth" localSheetId="25">[41]Estado_Resultados!#REF!</definedName>
    <definedName name="PY2_Tangible_Net_Worth" localSheetId="43">[41]Estado_Resultados!#REF!</definedName>
    <definedName name="PY2_Tangible_Net_Worth" localSheetId="44">[41]Estado_Resultados!#REF!</definedName>
    <definedName name="PY2_Tangible_Net_Worth" localSheetId="45">[41]Estado_Resultados!#REF!</definedName>
    <definedName name="PY2_Tangible_Net_Worth" localSheetId="46">[41]Estado_Resultados!#REF!</definedName>
    <definedName name="PY2_Tangible_Net_Worth" localSheetId="47">[41]Estado_Resultados!#REF!</definedName>
    <definedName name="PY2_Tangible_Net_Worth" localSheetId="48">[41]Estado_Resultados!#REF!</definedName>
    <definedName name="PY2_Tangible_Net_Worth" localSheetId="49">[41]Estado_Resultados!#REF!</definedName>
    <definedName name="PY2_Tangible_Net_Worth" localSheetId="26">[41]Estado_Resultados!#REF!</definedName>
    <definedName name="PY2_Tangible_Net_Worth" localSheetId="27">[41]Estado_Resultados!#REF!</definedName>
    <definedName name="PY2_Tangible_Net_Worth" localSheetId="28">[41]Estado_Resultados!#REF!</definedName>
    <definedName name="PY2_Tangible_Net_Worth" localSheetId="29">[41]Estado_Resultados!#REF!</definedName>
    <definedName name="PY2_Tangible_Net_Worth" localSheetId="30">[41]Estado_Resultados!#REF!</definedName>
    <definedName name="PY2_Tangible_Net_Worth" localSheetId="31">[41]Estado_Resultados!#REF!</definedName>
    <definedName name="PY2_Tangible_Net_Worth" localSheetId="32">[41]Estado_Resultados!#REF!</definedName>
    <definedName name="PY2_Tangible_Net_Worth" localSheetId="24">[41]Estado_Resultados!#REF!</definedName>
    <definedName name="PY2_Tangible_Net_Worth">[42]Estado_Resultados!#REF!</definedName>
    <definedName name="PY2_Taxes">'[39]Estado de Resultados'!$L$24</definedName>
    <definedName name="PY2_TOTAL_ASSETS" localSheetId="20">[40]Balance!#REF!</definedName>
    <definedName name="PY2_TOTAL_ASSETS" localSheetId="9">[40]Balance!#REF!</definedName>
    <definedName name="PY2_TOTAL_ASSETS" localSheetId="22">[40]Balance!#REF!</definedName>
    <definedName name="PY2_TOTAL_ASSETS" localSheetId="21">[40]Balance!#REF!</definedName>
    <definedName name="PY2_TOTAL_ASSETS" localSheetId="23">[40]Balance!#REF!</definedName>
    <definedName name="PY2_TOTAL_ASSETS" localSheetId="15">[40]Balance!#REF!</definedName>
    <definedName name="PY2_TOTAL_ASSETS" localSheetId="17">[40]Balance!#REF!</definedName>
    <definedName name="PY2_TOTAL_ASSETS" localSheetId="33">[40]Balance!#REF!</definedName>
    <definedName name="PY2_TOTAL_ASSETS" localSheetId="34">[40]Balance!#REF!</definedName>
    <definedName name="PY2_TOTAL_ASSETS" localSheetId="35">[40]Balance!#REF!</definedName>
    <definedName name="PY2_TOTAL_ASSETS" localSheetId="36">[40]Balance!#REF!</definedName>
    <definedName name="PY2_TOTAL_ASSETS" localSheetId="37">[40]Balance!#REF!</definedName>
    <definedName name="PY2_TOTAL_ASSETS" localSheetId="38">[40]Balance!#REF!</definedName>
    <definedName name="PY2_TOTAL_ASSETS" localSheetId="39">[40]Balance!#REF!</definedName>
    <definedName name="PY2_TOTAL_ASSETS" localSheetId="40">[40]Balance!#REF!</definedName>
    <definedName name="PY2_TOTAL_ASSETS" localSheetId="41">[40]Balance!#REF!</definedName>
    <definedName name="PY2_TOTAL_ASSETS" localSheetId="42">[40]Balance!#REF!</definedName>
    <definedName name="PY2_TOTAL_ASSETS" localSheetId="25">[40]Balance!#REF!</definedName>
    <definedName name="PY2_TOTAL_ASSETS" localSheetId="43">[40]Balance!#REF!</definedName>
    <definedName name="PY2_TOTAL_ASSETS" localSheetId="44">[40]Balance!#REF!</definedName>
    <definedName name="PY2_TOTAL_ASSETS" localSheetId="45">[40]Balance!#REF!</definedName>
    <definedName name="PY2_TOTAL_ASSETS" localSheetId="46">[40]Balance!#REF!</definedName>
    <definedName name="PY2_TOTAL_ASSETS" localSheetId="47">[40]Balance!#REF!</definedName>
    <definedName name="PY2_TOTAL_ASSETS" localSheetId="48">[40]Balance!#REF!</definedName>
    <definedName name="PY2_TOTAL_ASSETS" localSheetId="49">[40]Balance!#REF!</definedName>
    <definedName name="PY2_TOTAL_ASSETS" localSheetId="26">[40]Balance!#REF!</definedName>
    <definedName name="PY2_TOTAL_ASSETS" localSheetId="27">[40]Balance!#REF!</definedName>
    <definedName name="PY2_TOTAL_ASSETS" localSheetId="28">[40]Balance!#REF!</definedName>
    <definedName name="PY2_TOTAL_ASSETS" localSheetId="29">[40]Balance!#REF!</definedName>
    <definedName name="PY2_TOTAL_ASSETS" localSheetId="30">[40]Balance!#REF!</definedName>
    <definedName name="PY2_TOTAL_ASSETS" localSheetId="31">[40]Balance!#REF!</definedName>
    <definedName name="PY2_TOTAL_ASSETS" localSheetId="32">[40]Balance!#REF!</definedName>
    <definedName name="PY2_TOTAL_ASSETS" localSheetId="24">[40]Balance!#REF!</definedName>
    <definedName name="PY2_TOTAL_ASSETS">[40]Balance!#REF!</definedName>
    <definedName name="PY2_TOTAL_CURR_ASSETS" localSheetId="20">[40]Balance!#REF!</definedName>
    <definedName name="PY2_TOTAL_CURR_ASSETS" localSheetId="9">[40]Balance!#REF!</definedName>
    <definedName name="PY2_TOTAL_CURR_ASSETS" localSheetId="22">[40]Balance!#REF!</definedName>
    <definedName name="PY2_TOTAL_CURR_ASSETS" localSheetId="21">[40]Balance!#REF!</definedName>
    <definedName name="PY2_TOTAL_CURR_ASSETS" localSheetId="23">[40]Balance!#REF!</definedName>
    <definedName name="PY2_TOTAL_CURR_ASSETS" localSheetId="15">[40]Balance!#REF!</definedName>
    <definedName name="PY2_TOTAL_CURR_ASSETS" localSheetId="17">[40]Balance!#REF!</definedName>
    <definedName name="PY2_TOTAL_CURR_ASSETS" localSheetId="33">[40]Balance!#REF!</definedName>
    <definedName name="PY2_TOTAL_CURR_ASSETS" localSheetId="34">[40]Balance!#REF!</definedName>
    <definedName name="PY2_TOTAL_CURR_ASSETS" localSheetId="35">[40]Balance!#REF!</definedName>
    <definedName name="PY2_TOTAL_CURR_ASSETS" localSheetId="36">[40]Balance!#REF!</definedName>
    <definedName name="PY2_TOTAL_CURR_ASSETS" localSheetId="37">[40]Balance!#REF!</definedName>
    <definedName name="PY2_TOTAL_CURR_ASSETS" localSheetId="38">[40]Balance!#REF!</definedName>
    <definedName name="PY2_TOTAL_CURR_ASSETS" localSheetId="39">[40]Balance!#REF!</definedName>
    <definedName name="PY2_TOTAL_CURR_ASSETS" localSheetId="40">[40]Balance!#REF!</definedName>
    <definedName name="PY2_TOTAL_CURR_ASSETS" localSheetId="41">[40]Balance!#REF!</definedName>
    <definedName name="PY2_TOTAL_CURR_ASSETS" localSheetId="42">[40]Balance!#REF!</definedName>
    <definedName name="PY2_TOTAL_CURR_ASSETS" localSheetId="25">[40]Balance!#REF!</definedName>
    <definedName name="PY2_TOTAL_CURR_ASSETS" localSheetId="43">[40]Balance!#REF!</definedName>
    <definedName name="PY2_TOTAL_CURR_ASSETS" localSheetId="44">[40]Balance!#REF!</definedName>
    <definedName name="PY2_TOTAL_CURR_ASSETS" localSheetId="45">[40]Balance!#REF!</definedName>
    <definedName name="PY2_TOTAL_CURR_ASSETS" localSheetId="46">[40]Balance!#REF!</definedName>
    <definedName name="PY2_TOTAL_CURR_ASSETS" localSheetId="47">[40]Balance!#REF!</definedName>
    <definedName name="PY2_TOTAL_CURR_ASSETS" localSheetId="48">[40]Balance!#REF!</definedName>
    <definedName name="PY2_TOTAL_CURR_ASSETS" localSheetId="49">[40]Balance!#REF!</definedName>
    <definedName name="PY2_TOTAL_CURR_ASSETS" localSheetId="26">[40]Balance!#REF!</definedName>
    <definedName name="PY2_TOTAL_CURR_ASSETS" localSheetId="27">[40]Balance!#REF!</definedName>
    <definedName name="PY2_TOTAL_CURR_ASSETS" localSheetId="28">[40]Balance!#REF!</definedName>
    <definedName name="PY2_TOTAL_CURR_ASSETS" localSheetId="29">[40]Balance!#REF!</definedName>
    <definedName name="PY2_TOTAL_CURR_ASSETS" localSheetId="30">[40]Balance!#REF!</definedName>
    <definedName name="PY2_TOTAL_CURR_ASSETS" localSheetId="31">[40]Balance!#REF!</definedName>
    <definedName name="PY2_TOTAL_CURR_ASSETS" localSheetId="32">[40]Balance!#REF!</definedName>
    <definedName name="PY2_TOTAL_CURR_ASSETS" localSheetId="24">[40]Balance!#REF!</definedName>
    <definedName name="PY2_TOTAL_CURR_ASSETS">[40]Balance!#REF!</definedName>
    <definedName name="PY2_TOTAL_DEBT" localSheetId="15">[40]Balance!#REF!</definedName>
    <definedName name="PY2_TOTAL_DEBT" localSheetId="49">[40]Balance!#REF!</definedName>
    <definedName name="PY2_TOTAL_DEBT">[40]Balance!#REF!</definedName>
    <definedName name="PY2_TOTAL_EQUITY" localSheetId="15">[40]Balance!#REF!</definedName>
    <definedName name="PY2_TOTAL_EQUITY" localSheetId="49">[40]Balance!#REF!</definedName>
    <definedName name="PY2_TOTAL_EQUITY">[40]Balance!#REF!</definedName>
    <definedName name="PY2_Trade_Payables">'[39]Balance General'!$J$28</definedName>
    <definedName name="PY2_Weighted_Average" localSheetId="20">[41]Estado_Resultados!#REF!</definedName>
    <definedName name="PY2_Weighted_Average" localSheetId="9">[41]Estado_Resultados!#REF!</definedName>
    <definedName name="PY2_Weighted_Average" localSheetId="22">[42]Estado_Resultados!#REF!</definedName>
    <definedName name="PY2_Weighted_Average" localSheetId="21">[41]Estado_Resultados!#REF!</definedName>
    <definedName name="PY2_Weighted_Average" localSheetId="23">[41]Estado_Resultados!#REF!</definedName>
    <definedName name="PY2_Weighted_Average" localSheetId="15">[42]Estado_Resultados!#REF!</definedName>
    <definedName name="PY2_Weighted_Average" localSheetId="17">[41]Estado_Resultados!#REF!</definedName>
    <definedName name="PY2_Weighted_Average" localSheetId="33">[41]Estado_Resultados!#REF!</definedName>
    <definedName name="PY2_Weighted_Average" localSheetId="34">[41]Estado_Resultados!#REF!</definedName>
    <definedName name="PY2_Weighted_Average" localSheetId="35">[41]Estado_Resultados!#REF!</definedName>
    <definedName name="PY2_Weighted_Average" localSheetId="36">[41]Estado_Resultados!#REF!</definedName>
    <definedName name="PY2_Weighted_Average" localSheetId="37">[41]Estado_Resultados!#REF!</definedName>
    <definedName name="PY2_Weighted_Average" localSheetId="38">[41]Estado_Resultados!#REF!</definedName>
    <definedName name="PY2_Weighted_Average" localSheetId="39">[41]Estado_Resultados!#REF!</definedName>
    <definedName name="PY2_Weighted_Average" localSheetId="40">[41]Estado_Resultados!#REF!</definedName>
    <definedName name="PY2_Weighted_Average" localSheetId="41">[41]Estado_Resultados!#REF!</definedName>
    <definedName name="PY2_Weighted_Average" localSheetId="42">[41]Estado_Resultados!#REF!</definedName>
    <definedName name="PY2_Weighted_Average" localSheetId="25">[41]Estado_Resultados!#REF!</definedName>
    <definedName name="PY2_Weighted_Average" localSheetId="43">[41]Estado_Resultados!#REF!</definedName>
    <definedName name="PY2_Weighted_Average" localSheetId="44">[41]Estado_Resultados!#REF!</definedName>
    <definedName name="PY2_Weighted_Average" localSheetId="45">[41]Estado_Resultados!#REF!</definedName>
    <definedName name="PY2_Weighted_Average" localSheetId="46">[41]Estado_Resultados!#REF!</definedName>
    <definedName name="PY2_Weighted_Average" localSheetId="47">[41]Estado_Resultados!#REF!</definedName>
    <definedName name="PY2_Weighted_Average" localSheetId="48">[41]Estado_Resultados!#REF!</definedName>
    <definedName name="PY2_Weighted_Average" localSheetId="49">[41]Estado_Resultados!#REF!</definedName>
    <definedName name="PY2_Weighted_Average" localSheetId="26">[41]Estado_Resultados!#REF!</definedName>
    <definedName name="PY2_Weighted_Average" localSheetId="27">[41]Estado_Resultados!#REF!</definedName>
    <definedName name="PY2_Weighted_Average" localSheetId="28">[41]Estado_Resultados!#REF!</definedName>
    <definedName name="PY2_Weighted_Average" localSheetId="29">[41]Estado_Resultados!#REF!</definedName>
    <definedName name="PY2_Weighted_Average" localSheetId="30">[41]Estado_Resultados!#REF!</definedName>
    <definedName name="PY2_Weighted_Average" localSheetId="31">[41]Estado_Resultados!#REF!</definedName>
    <definedName name="PY2_Weighted_Average" localSheetId="32">[41]Estado_Resultados!#REF!</definedName>
    <definedName name="PY2_Weighted_Average" localSheetId="24">[41]Estado_Resultados!#REF!</definedName>
    <definedName name="PY2_Weighted_Average">[42]Estado_Resultados!#REF!</definedName>
    <definedName name="PY2_Working_Capital" localSheetId="20">[41]Estado_Resultados!#REF!</definedName>
    <definedName name="PY2_Working_Capital" localSheetId="9">[41]Estado_Resultados!#REF!</definedName>
    <definedName name="PY2_Working_Capital" localSheetId="22">[42]Estado_Resultados!#REF!</definedName>
    <definedName name="PY2_Working_Capital" localSheetId="21">[41]Estado_Resultados!#REF!</definedName>
    <definedName name="PY2_Working_Capital" localSheetId="23">[41]Estado_Resultados!#REF!</definedName>
    <definedName name="PY2_Working_Capital" localSheetId="15">[42]Estado_Resultados!#REF!</definedName>
    <definedName name="PY2_Working_Capital" localSheetId="17">[41]Estado_Resultados!#REF!</definedName>
    <definedName name="PY2_Working_Capital" localSheetId="33">[41]Estado_Resultados!#REF!</definedName>
    <definedName name="PY2_Working_Capital" localSheetId="34">[41]Estado_Resultados!#REF!</definedName>
    <definedName name="PY2_Working_Capital" localSheetId="35">[41]Estado_Resultados!#REF!</definedName>
    <definedName name="PY2_Working_Capital" localSheetId="36">[41]Estado_Resultados!#REF!</definedName>
    <definedName name="PY2_Working_Capital" localSheetId="37">[41]Estado_Resultados!#REF!</definedName>
    <definedName name="PY2_Working_Capital" localSheetId="38">[41]Estado_Resultados!#REF!</definedName>
    <definedName name="PY2_Working_Capital" localSheetId="39">[41]Estado_Resultados!#REF!</definedName>
    <definedName name="PY2_Working_Capital" localSheetId="40">[41]Estado_Resultados!#REF!</definedName>
    <definedName name="PY2_Working_Capital" localSheetId="41">[41]Estado_Resultados!#REF!</definedName>
    <definedName name="PY2_Working_Capital" localSheetId="42">[41]Estado_Resultados!#REF!</definedName>
    <definedName name="PY2_Working_Capital" localSheetId="25">[41]Estado_Resultados!#REF!</definedName>
    <definedName name="PY2_Working_Capital" localSheetId="43">[41]Estado_Resultados!#REF!</definedName>
    <definedName name="PY2_Working_Capital" localSheetId="44">[41]Estado_Resultados!#REF!</definedName>
    <definedName name="PY2_Working_Capital" localSheetId="45">[41]Estado_Resultados!#REF!</definedName>
    <definedName name="PY2_Working_Capital" localSheetId="46">[41]Estado_Resultados!#REF!</definedName>
    <definedName name="PY2_Working_Capital" localSheetId="47">[41]Estado_Resultados!#REF!</definedName>
    <definedName name="PY2_Working_Capital" localSheetId="48">[41]Estado_Resultados!#REF!</definedName>
    <definedName name="PY2_Working_Capital" localSheetId="49">[41]Estado_Resultados!#REF!</definedName>
    <definedName name="PY2_Working_Capital" localSheetId="26">[41]Estado_Resultados!#REF!</definedName>
    <definedName name="PY2_Working_Capital" localSheetId="27">[41]Estado_Resultados!#REF!</definedName>
    <definedName name="PY2_Working_Capital" localSheetId="28">[41]Estado_Resultados!#REF!</definedName>
    <definedName name="PY2_Working_Capital" localSheetId="29">[41]Estado_Resultados!#REF!</definedName>
    <definedName name="PY2_Working_Capital" localSheetId="30">[41]Estado_Resultados!#REF!</definedName>
    <definedName name="PY2_Working_Capital" localSheetId="31">[41]Estado_Resultados!#REF!</definedName>
    <definedName name="PY2_Working_Capital" localSheetId="32">[41]Estado_Resultados!#REF!</definedName>
    <definedName name="PY2_Working_Capital" localSheetId="24">[41]Estado_Resultados!#REF!</definedName>
    <definedName name="PY2_Working_Capital">[42]Estado_Resultados!#REF!</definedName>
    <definedName name="PY2_Year_Income_Statement">'[39]Estado de Resultados'!$L$3</definedName>
    <definedName name="PY3_Accounts_Receivable">'[39]Balance General'!$K$10</definedName>
    <definedName name="PY3_Administration">'[39]Estado de Resultados'!$N$13</definedName>
    <definedName name="PY3_Cash">'[39]Balance General'!$K$7</definedName>
    <definedName name="PY3_Common_Equity">'[39]Balance General'!$K$37</definedName>
    <definedName name="PY3_Cost_of_Sales">'[39]Estado de Resultados'!$N$9</definedName>
    <definedName name="PY3_Current_Liabilities">'[39]Balance General'!$K$29</definedName>
    <definedName name="PY3_Depreciation">'[39]Estado de Resultados'!$N$16</definedName>
    <definedName name="PY3_Disc._Ops.">'[39]Estado de Resultados'!$N$28</definedName>
    <definedName name="PY3_Extraord.">'[39]Estado de Resultados'!$N$32</definedName>
    <definedName name="PY3_Gross_Profit">'[39]Estado de Resultados'!$N$11</definedName>
    <definedName name="PY3_INC_AFT_TAX">'[39]Estado de Resultados'!$N$26</definedName>
    <definedName name="PY3_INC_BEF_EXTRAORD">'[39]Estado de Resultados'!$N$30</definedName>
    <definedName name="PY3_Inc_Bef_Tax">'[39]Estado de Resultados'!$N$22</definedName>
    <definedName name="PY3_Intangible_Assets" localSheetId="20">'[44]Balance Sheet'!#REF!</definedName>
    <definedName name="PY3_Intangible_Assets" localSheetId="9">'[44]Balance Sheet'!#REF!</definedName>
    <definedName name="PY3_Intangible_Assets" localSheetId="22">'[45]Balance Sheet'!#REF!</definedName>
    <definedName name="PY3_Intangible_Assets" localSheetId="21">'[44]Balance Sheet'!#REF!</definedName>
    <definedName name="PY3_Intangible_Assets" localSheetId="23">'[44]Balance Sheet'!#REF!</definedName>
    <definedName name="PY3_Intangible_Assets" localSheetId="15">'[45]Balance Sheet'!#REF!</definedName>
    <definedName name="PY3_Intangible_Assets" localSheetId="17">'[44]Balance Sheet'!#REF!</definedName>
    <definedName name="PY3_Intangible_Assets" localSheetId="33">'[44]Balance Sheet'!#REF!</definedName>
    <definedName name="PY3_Intangible_Assets" localSheetId="34">'[44]Balance Sheet'!#REF!</definedName>
    <definedName name="PY3_Intangible_Assets" localSheetId="35">'[44]Balance Sheet'!#REF!</definedName>
    <definedName name="PY3_Intangible_Assets" localSheetId="36">'[44]Balance Sheet'!#REF!</definedName>
    <definedName name="PY3_Intangible_Assets" localSheetId="37">'[44]Balance Sheet'!#REF!</definedName>
    <definedName name="PY3_Intangible_Assets" localSheetId="38">'[44]Balance Sheet'!#REF!</definedName>
    <definedName name="PY3_Intangible_Assets" localSheetId="39">'[44]Balance Sheet'!#REF!</definedName>
    <definedName name="PY3_Intangible_Assets" localSheetId="40">'[44]Balance Sheet'!#REF!</definedName>
    <definedName name="PY3_Intangible_Assets" localSheetId="41">'[44]Balance Sheet'!#REF!</definedName>
    <definedName name="PY3_Intangible_Assets" localSheetId="42">'[44]Balance Sheet'!#REF!</definedName>
    <definedName name="PY3_Intangible_Assets" localSheetId="25">'[44]Balance Sheet'!#REF!</definedName>
    <definedName name="PY3_Intangible_Assets" localSheetId="43">'[44]Balance Sheet'!#REF!</definedName>
    <definedName name="PY3_Intangible_Assets" localSheetId="44">'[44]Balance Sheet'!#REF!</definedName>
    <definedName name="PY3_Intangible_Assets" localSheetId="45">'[44]Balance Sheet'!#REF!</definedName>
    <definedName name="PY3_Intangible_Assets" localSheetId="46">'[44]Balance Sheet'!#REF!</definedName>
    <definedName name="PY3_Intangible_Assets" localSheetId="47">'[44]Balance Sheet'!#REF!</definedName>
    <definedName name="PY3_Intangible_Assets" localSheetId="48">'[44]Balance Sheet'!#REF!</definedName>
    <definedName name="PY3_Intangible_Assets" localSheetId="49">'[44]Balance Sheet'!#REF!</definedName>
    <definedName name="PY3_Intangible_Assets" localSheetId="26">'[44]Balance Sheet'!#REF!</definedName>
    <definedName name="PY3_Intangible_Assets" localSheetId="27">'[44]Balance Sheet'!#REF!</definedName>
    <definedName name="PY3_Intangible_Assets" localSheetId="28">'[44]Balance Sheet'!#REF!</definedName>
    <definedName name="PY3_Intangible_Assets" localSheetId="29">'[44]Balance Sheet'!#REF!</definedName>
    <definedName name="PY3_Intangible_Assets" localSheetId="30">'[44]Balance Sheet'!#REF!</definedName>
    <definedName name="PY3_Intangible_Assets" localSheetId="31">'[44]Balance Sheet'!#REF!</definedName>
    <definedName name="PY3_Intangible_Assets" localSheetId="32">'[44]Balance Sheet'!#REF!</definedName>
    <definedName name="PY3_Intangible_Assets" localSheetId="24">'[44]Balance Sheet'!#REF!</definedName>
    <definedName name="PY3_Intangible_Assets">'[45]Balance Sheet'!#REF!</definedName>
    <definedName name="PY3_Interest_Expense">'[39]Estado de Resultados'!$N$20</definedName>
    <definedName name="PY3_Inventory">'[39]Balance General'!$K$14</definedName>
    <definedName name="PY3_LIABIL_EQUITY" localSheetId="20">'[44]Balance Sheet'!#REF!</definedName>
    <definedName name="PY3_LIABIL_EQUITY" localSheetId="9">'[44]Balance Sheet'!#REF!</definedName>
    <definedName name="PY3_LIABIL_EQUITY" localSheetId="22">'[45]Balance Sheet'!#REF!</definedName>
    <definedName name="PY3_LIABIL_EQUITY" localSheetId="21">'[44]Balance Sheet'!#REF!</definedName>
    <definedName name="PY3_LIABIL_EQUITY" localSheetId="23">'[44]Balance Sheet'!#REF!</definedName>
    <definedName name="PY3_LIABIL_EQUITY" localSheetId="15">'[45]Balance Sheet'!#REF!</definedName>
    <definedName name="PY3_LIABIL_EQUITY" localSheetId="17">'[44]Balance Sheet'!#REF!</definedName>
    <definedName name="PY3_LIABIL_EQUITY" localSheetId="33">'[44]Balance Sheet'!#REF!</definedName>
    <definedName name="PY3_LIABIL_EQUITY" localSheetId="34">'[44]Balance Sheet'!#REF!</definedName>
    <definedName name="PY3_LIABIL_EQUITY" localSheetId="35">'[44]Balance Sheet'!#REF!</definedName>
    <definedName name="PY3_LIABIL_EQUITY" localSheetId="36">'[44]Balance Sheet'!#REF!</definedName>
    <definedName name="PY3_LIABIL_EQUITY" localSheetId="37">'[44]Balance Sheet'!#REF!</definedName>
    <definedName name="PY3_LIABIL_EQUITY" localSheetId="38">'[44]Balance Sheet'!#REF!</definedName>
    <definedName name="PY3_LIABIL_EQUITY" localSheetId="39">'[44]Balance Sheet'!#REF!</definedName>
    <definedName name="PY3_LIABIL_EQUITY" localSheetId="40">'[44]Balance Sheet'!#REF!</definedName>
    <definedName name="PY3_LIABIL_EQUITY" localSheetId="41">'[44]Balance Sheet'!#REF!</definedName>
    <definedName name="PY3_LIABIL_EQUITY" localSheetId="42">'[44]Balance Sheet'!#REF!</definedName>
    <definedName name="PY3_LIABIL_EQUITY" localSheetId="25">'[44]Balance Sheet'!#REF!</definedName>
    <definedName name="PY3_LIABIL_EQUITY" localSheetId="43">'[44]Balance Sheet'!#REF!</definedName>
    <definedName name="PY3_LIABIL_EQUITY" localSheetId="44">'[44]Balance Sheet'!#REF!</definedName>
    <definedName name="PY3_LIABIL_EQUITY" localSheetId="45">'[44]Balance Sheet'!#REF!</definedName>
    <definedName name="PY3_LIABIL_EQUITY" localSheetId="46">'[44]Balance Sheet'!#REF!</definedName>
    <definedName name="PY3_LIABIL_EQUITY" localSheetId="47">'[44]Balance Sheet'!#REF!</definedName>
    <definedName name="PY3_LIABIL_EQUITY" localSheetId="48">'[44]Balance Sheet'!#REF!</definedName>
    <definedName name="PY3_LIABIL_EQUITY" localSheetId="49">'[44]Balance Sheet'!#REF!</definedName>
    <definedName name="PY3_LIABIL_EQUITY" localSheetId="26">'[44]Balance Sheet'!#REF!</definedName>
    <definedName name="PY3_LIABIL_EQUITY" localSheetId="27">'[44]Balance Sheet'!#REF!</definedName>
    <definedName name="PY3_LIABIL_EQUITY" localSheetId="28">'[44]Balance Sheet'!#REF!</definedName>
    <definedName name="PY3_LIABIL_EQUITY" localSheetId="29">'[44]Balance Sheet'!#REF!</definedName>
    <definedName name="PY3_LIABIL_EQUITY" localSheetId="30">'[44]Balance Sheet'!#REF!</definedName>
    <definedName name="PY3_LIABIL_EQUITY" localSheetId="31">'[44]Balance Sheet'!#REF!</definedName>
    <definedName name="PY3_LIABIL_EQUITY" localSheetId="32">'[44]Balance Sheet'!#REF!</definedName>
    <definedName name="PY3_LIABIL_EQUITY" localSheetId="24">'[44]Balance Sheet'!#REF!</definedName>
    <definedName name="PY3_LIABIL_EQUITY">'[45]Balance Sheet'!#REF!</definedName>
    <definedName name="PY3_Long_term_Debt__excl_Dfd_Taxes">'[39]Balance General'!$K$30</definedName>
    <definedName name="PY3_Marketable_Sec" localSheetId="20">'[44]Balance Sheet'!#REF!</definedName>
    <definedName name="PY3_Marketable_Sec" localSheetId="9">'[44]Balance Sheet'!#REF!</definedName>
    <definedName name="PY3_Marketable_Sec" localSheetId="22">'[45]Balance Sheet'!#REF!</definedName>
    <definedName name="PY3_Marketable_Sec" localSheetId="21">'[44]Balance Sheet'!#REF!</definedName>
    <definedName name="PY3_Marketable_Sec" localSheetId="23">'[44]Balance Sheet'!#REF!</definedName>
    <definedName name="PY3_Marketable_Sec" localSheetId="15">'[45]Balance Sheet'!#REF!</definedName>
    <definedName name="PY3_Marketable_Sec" localSheetId="17">'[44]Balance Sheet'!#REF!</definedName>
    <definedName name="PY3_Marketable_Sec" localSheetId="33">'[44]Balance Sheet'!#REF!</definedName>
    <definedName name="PY3_Marketable_Sec" localSheetId="34">'[44]Balance Sheet'!#REF!</definedName>
    <definedName name="PY3_Marketable_Sec" localSheetId="35">'[44]Balance Sheet'!#REF!</definedName>
    <definedName name="PY3_Marketable_Sec" localSheetId="36">'[44]Balance Sheet'!#REF!</definedName>
    <definedName name="PY3_Marketable_Sec" localSheetId="37">'[44]Balance Sheet'!#REF!</definedName>
    <definedName name="PY3_Marketable_Sec" localSheetId="38">'[44]Balance Sheet'!#REF!</definedName>
    <definedName name="PY3_Marketable_Sec" localSheetId="39">'[44]Balance Sheet'!#REF!</definedName>
    <definedName name="PY3_Marketable_Sec" localSheetId="40">'[44]Balance Sheet'!#REF!</definedName>
    <definedName name="PY3_Marketable_Sec" localSheetId="41">'[44]Balance Sheet'!#REF!</definedName>
    <definedName name="PY3_Marketable_Sec" localSheetId="42">'[44]Balance Sheet'!#REF!</definedName>
    <definedName name="PY3_Marketable_Sec" localSheetId="25">'[44]Balance Sheet'!#REF!</definedName>
    <definedName name="PY3_Marketable_Sec" localSheetId="43">'[44]Balance Sheet'!#REF!</definedName>
    <definedName name="PY3_Marketable_Sec" localSheetId="44">'[44]Balance Sheet'!#REF!</definedName>
    <definedName name="PY3_Marketable_Sec" localSheetId="45">'[44]Balance Sheet'!#REF!</definedName>
    <definedName name="PY3_Marketable_Sec" localSheetId="46">'[44]Balance Sheet'!#REF!</definedName>
    <definedName name="PY3_Marketable_Sec" localSheetId="47">'[44]Balance Sheet'!#REF!</definedName>
    <definedName name="PY3_Marketable_Sec" localSheetId="48">'[44]Balance Sheet'!#REF!</definedName>
    <definedName name="PY3_Marketable_Sec" localSheetId="49">'[44]Balance Sheet'!#REF!</definedName>
    <definedName name="PY3_Marketable_Sec" localSheetId="26">'[44]Balance Sheet'!#REF!</definedName>
    <definedName name="PY3_Marketable_Sec" localSheetId="27">'[44]Balance Sheet'!#REF!</definedName>
    <definedName name="PY3_Marketable_Sec" localSheetId="28">'[44]Balance Sheet'!#REF!</definedName>
    <definedName name="PY3_Marketable_Sec" localSheetId="29">'[44]Balance Sheet'!#REF!</definedName>
    <definedName name="PY3_Marketable_Sec" localSheetId="30">'[44]Balance Sheet'!#REF!</definedName>
    <definedName name="PY3_Marketable_Sec" localSheetId="31">'[44]Balance Sheet'!#REF!</definedName>
    <definedName name="PY3_Marketable_Sec" localSheetId="32">'[44]Balance Sheet'!#REF!</definedName>
    <definedName name="PY3_Marketable_Sec" localSheetId="24">'[44]Balance Sheet'!#REF!</definedName>
    <definedName name="PY3_Marketable_Sec">'[45]Balance Sheet'!#REF!</definedName>
    <definedName name="PY3_NET_INCOME">'[39]Estado de Resultados'!$N$34</definedName>
    <definedName name="PY3_Net_Revenue">'[39]Estado de Resultados'!$N$8</definedName>
    <definedName name="PY3_Operating_Inc">'[39]Estado de Resultados'!$N$18</definedName>
    <definedName name="PY3_Other_Curr_Assets" localSheetId="20">'[44]Balance Sheet'!#REF!</definedName>
    <definedName name="PY3_Other_Curr_Assets" localSheetId="9">'[44]Balance Sheet'!#REF!</definedName>
    <definedName name="PY3_Other_Curr_Assets" localSheetId="22">'[45]Balance Sheet'!#REF!</definedName>
    <definedName name="PY3_Other_Curr_Assets" localSheetId="21">'[44]Balance Sheet'!#REF!</definedName>
    <definedName name="PY3_Other_Curr_Assets" localSheetId="23">'[44]Balance Sheet'!#REF!</definedName>
    <definedName name="PY3_Other_Curr_Assets" localSheetId="15">'[45]Balance Sheet'!#REF!</definedName>
    <definedName name="PY3_Other_Curr_Assets" localSheetId="17">'[44]Balance Sheet'!#REF!</definedName>
    <definedName name="PY3_Other_Curr_Assets" localSheetId="33">'[44]Balance Sheet'!#REF!</definedName>
    <definedName name="PY3_Other_Curr_Assets" localSheetId="34">'[44]Balance Sheet'!#REF!</definedName>
    <definedName name="PY3_Other_Curr_Assets" localSheetId="35">'[44]Balance Sheet'!#REF!</definedName>
    <definedName name="PY3_Other_Curr_Assets" localSheetId="36">'[44]Balance Sheet'!#REF!</definedName>
    <definedName name="PY3_Other_Curr_Assets" localSheetId="37">'[44]Balance Sheet'!#REF!</definedName>
    <definedName name="PY3_Other_Curr_Assets" localSheetId="38">'[44]Balance Sheet'!#REF!</definedName>
    <definedName name="PY3_Other_Curr_Assets" localSheetId="39">'[44]Balance Sheet'!#REF!</definedName>
    <definedName name="PY3_Other_Curr_Assets" localSheetId="40">'[44]Balance Sheet'!#REF!</definedName>
    <definedName name="PY3_Other_Curr_Assets" localSheetId="41">'[44]Balance Sheet'!#REF!</definedName>
    <definedName name="PY3_Other_Curr_Assets" localSheetId="42">'[44]Balance Sheet'!#REF!</definedName>
    <definedName name="PY3_Other_Curr_Assets" localSheetId="25">'[44]Balance Sheet'!#REF!</definedName>
    <definedName name="PY3_Other_Curr_Assets" localSheetId="43">'[44]Balance Sheet'!#REF!</definedName>
    <definedName name="PY3_Other_Curr_Assets" localSheetId="44">'[44]Balance Sheet'!#REF!</definedName>
    <definedName name="PY3_Other_Curr_Assets" localSheetId="45">'[44]Balance Sheet'!#REF!</definedName>
    <definedName name="PY3_Other_Curr_Assets" localSheetId="46">'[44]Balance Sheet'!#REF!</definedName>
    <definedName name="PY3_Other_Curr_Assets" localSheetId="47">'[44]Balance Sheet'!#REF!</definedName>
    <definedName name="PY3_Other_Curr_Assets" localSheetId="48">'[44]Balance Sheet'!#REF!</definedName>
    <definedName name="PY3_Other_Curr_Assets" localSheetId="49">'[44]Balance Sheet'!#REF!</definedName>
    <definedName name="PY3_Other_Curr_Assets" localSheetId="26">'[44]Balance Sheet'!#REF!</definedName>
    <definedName name="PY3_Other_Curr_Assets" localSheetId="27">'[44]Balance Sheet'!#REF!</definedName>
    <definedName name="PY3_Other_Curr_Assets" localSheetId="28">'[44]Balance Sheet'!#REF!</definedName>
    <definedName name="PY3_Other_Curr_Assets" localSheetId="29">'[44]Balance Sheet'!#REF!</definedName>
    <definedName name="PY3_Other_Curr_Assets" localSheetId="30">'[44]Balance Sheet'!#REF!</definedName>
    <definedName name="PY3_Other_Curr_Assets" localSheetId="31">'[44]Balance Sheet'!#REF!</definedName>
    <definedName name="PY3_Other_Curr_Assets" localSheetId="32">'[44]Balance Sheet'!#REF!</definedName>
    <definedName name="PY3_Other_Curr_Assets" localSheetId="24">'[44]Balance Sheet'!#REF!</definedName>
    <definedName name="PY3_Other_Curr_Assets">'[45]Balance Sheet'!#REF!</definedName>
    <definedName name="PY3_Other_Exp.">'[39]Estado de Resultados'!$N$15</definedName>
    <definedName name="PY3_Other_LT_Assets" localSheetId="20">'[44]Balance Sheet'!#REF!</definedName>
    <definedName name="PY3_Other_LT_Assets" localSheetId="9">'[44]Balance Sheet'!#REF!</definedName>
    <definedName name="PY3_Other_LT_Assets" localSheetId="22">'[45]Balance Sheet'!#REF!</definedName>
    <definedName name="PY3_Other_LT_Assets" localSheetId="21">'[44]Balance Sheet'!#REF!</definedName>
    <definedName name="PY3_Other_LT_Assets" localSheetId="23">'[44]Balance Sheet'!#REF!</definedName>
    <definedName name="PY3_Other_LT_Assets" localSheetId="15">'[45]Balance Sheet'!#REF!</definedName>
    <definedName name="PY3_Other_LT_Assets" localSheetId="17">'[44]Balance Sheet'!#REF!</definedName>
    <definedName name="PY3_Other_LT_Assets" localSheetId="33">'[44]Balance Sheet'!#REF!</definedName>
    <definedName name="PY3_Other_LT_Assets" localSheetId="34">'[44]Balance Sheet'!#REF!</definedName>
    <definedName name="PY3_Other_LT_Assets" localSheetId="35">'[44]Balance Sheet'!#REF!</definedName>
    <definedName name="PY3_Other_LT_Assets" localSheetId="36">'[44]Balance Sheet'!#REF!</definedName>
    <definedName name="PY3_Other_LT_Assets" localSheetId="37">'[44]Balance Sheet'!#REF!</definedName>
    <definedName name="PY3_Other_LT_Assets" localSheetId="38">'[44]Balance Sheet'!#REF!</definedName>
    <definedName name="PY3_Other_LT_Assets" localSheetId="39">'[44]Balance Sheet'!#REF!</definedName>
    <definedName name="PY3_Other_LT_Assets" localSheetId="40">'[44]Balance Sheet'!#REF!</definedName>
    <definedName name="PY3_Other_LT_Assets" localSheetId="41">'[44]Balance Sheet'!#REF!</definedName>
    <definedName name="PY3_Other_LT_Assets" localSheetId="42">'[44]Balance Sheet'!#REF!</definedName>
    <definedName name="PY3_Other_LT_Assets" localSheetId="25">'[44]Balance Sheet'!#REF!</definedName>
    <definedName name="PY3_Other_LT_Assets" localSheetId="43">'[44]Balance Sheet'!#REF!</definedName>
    <definedName name="PY3_Other_LT_Assets" localSheetId="44">'[44]Balance Sheet'!#REF!</definedName>
    <definedName name="PY3_Other_LT_Assets" localSheetId="45">'[44]Balance Sheet'!#REF!</definedName>
    <definedName name="PY3_Other_LT_Assets" localSheetId="46">'[44]Balance Sheet'!#REF!</definedName>
    <definedName name="PY3_Other_LT_Assets" localSheetId="47">'[44]Balance Sheet'!#REF!</definedName>
    <definedName name="PY3_Other_LT_Assets" localSheetId="48">'[44]Balance Sheet'!#REF!</definedName>
    <definedName name="PY3_Other_LT_Assets" localSheetId="49">'[44]Balance Sheet'!#REF!</definedName>
    <definedName name="PY3_Other_LT_Assets" localSheetId="26">'[44]Balance Sheet'!#REF!</definedName>
    <definedName name="PY3_Other_LT_Assets" localSheetId="27">'[44]Balance Sheet'!#REF!</definedName>
    <definedName name="PY3_Other_LT_Assets" localSheetId="28">'[44]Balance Sheet'!#REF!</definedName>
    <definedName name="PY3_Other_LT_Assets" localSheetId="29">'[44]Balance Sheet'!#REF!</definedName>
    <definedName name="PY3_Other_LT_Assets" localSheetId="30">'[44]Balance Sheet'!#REF!</definedName>
    <definedName name="PY3_Other_LT_Assets" localSheetId="31">'[44]Balance Sheet'!#REF!</definedName>
    <definedName name="PY3_Other_LT_Assets" localSheetId="32">'[44]Balance Sheet'!#REF!</definedName>
    <definedName name="PY3_Other_LT_Assets" localSheetId="24">'[44]Balance Sheet'!#REF!</definedName>
    <definedName name="PY3_Other_LT_Assets">'[45]Balance Sheet'!#REF!</definedName>
    <definedName name="PY3_Other_LT_Liabilities" localSheetId="20">'[44]Balance Sheet'!#REF!</definedName>
    <definedName name="PY3_Other_LT_Liabilities" localSheetId="9">'[44]Balance Sheet'!#REF!</definedName>
    <definedName name="PY3_Other_LT_Liabilities" localSheetId="22">'[45]Balance Sheet'!#REF!</definedName>
    <definedName name="PY3_Other_LT_Liabilities" localSheetId="21">'[44]Balance Sheet'!#REF!</definedName>
    <definedName name="PY3_Other_LT_Liabilities" localSheetId="23">'[44]Balance Sheet'!#REF!</definedName>
    <definedName name="PY3_Other_LT_Liabilities" localSheetId="15">'[45]Balance Sheet'!#REF!</definedName>
    <definedName name="PY3_Other_LT_Liabilities" localSheetId="17">'[44]Balance Sheet'!#REF!</definedName>
    <definedName name="PY3_Other_LT_Liabilities" localSheetId="33">'[44]Balance Sheet'!#REF!</definedName>
    <definedName name="PY3_Other_LT_Liabilities" localSheetId="34">'[44]Balance Sheet'!#REF!</definedName>
    <definedName name="PY3_Other_LT_Liabilities" localSheetId="35">'[44]Balance Sheet'!#REF!</definedName>
    <definedName name="PY3_Other_LT_Liabilities" localSheetId="36">'[44]Balance Sheet'!#REF!</definedName>
    <definedName name="PY3_Other_LT_Liabilities" localSheetId="37">'[44]Balance Sheet'!#REF!</definedName>
    <definedName name="PY3_Other_LT_Liabilities" localSheetId="38">'[44]Balance Sheet'!#REF!</definedName>
    <definedName name="PY3_Other_LT_Liabilities" localSheetId="39">'[44]Balance Sheet'!#REF!</definedName>
    <definedName name="PY3_Other_LT_Liabilities" localSheetId="40">'[44]Balance Sheet'!#REF!</definedName>
    <definedName name="PY3_Other_LT_Liabilities" localSheetId="41">'[44]Balance Sheet'!#REF!</definedName>
    <definedName name="PY3_Other_LT_Liabilities" localSheetId="42">'[44]Balance Sheet'!#REF!</definedName>
    <definedName name="PY3_Other_LT_Liabilities" localSheetId="25">'[44]Balance Sheet'!#REF!</definedName>
    <definedName name="PY3_Other_LT_Liabilities" localSheetId="43">'[44]Balance Sheet'!#REF!</definedName>
    <definedName name="PY3_Other_LT_Liabilities" localSheetId="44">'[44]Balance Sheet'!#REF!</definedName>
    <definedName name="PY3_Other_LT_Liabilities" localSheetId="45">'[44]Balance Sheet'!#REF!</definedName>
    <definedName name="PY3_Other_LT_Liabilities" localSheetId="46">'[44]Balance Sheet'!#REF!</definedName>
    <definedName name="PY3_Other_LT_Liabilities" localSheetId="47">'[44]Balance Sheet'!#REF!</definedName>
    <definedName name="PY3_Other_LT_Liabilities" localSheetId="48">'[44]Balance Sheet'!#REF!</definedName>
    <definedName name="PY3_Other_LT_Liabilities" localSheetId="49">'[44]Balance Sheet'!#REF!</definedName>
    <definedName name="PY3_Other_LT_Liabilities" localSheetId="26">'[44]Balance Sheet'!#REF!</definedName>
    <definedName name="PY3_Other_LT_Liabilities" localSheetId="27">'[44]Balance Sheet'!#REF!</definedName>
    <definedName name="PY3_Other_LT_Liabilities" localSheetId="28">'[44]Balance Sheet'!#REF!</definedName>
    <definedName name="PY3_Other_LT_Liabilities" localSheetId="29">'[44]Balance Sheet'!#REF!</definedName>
    <definedName name="PY3_Other_LT_Liabilities" localSheetId="30">'[44]Balance Sheet'!#REF!</definedName>
    <definedName name="PY3_Other_LT_Liabilities" localSheetId="31">'[44]Balance Sheet'!#REF!</definedName>
    <definedName name="PY3_Other_LT_Liabilities" localSheetId="32">'[44]Balance Sheet'!#REF!</definedName>
    <definedName name="PY3_Other_LT_Liabilities" localSheetId="24">'[44]Balance Sheet'!#REF!</definedName>
    <definedName name="PY3_Other_LT_Liabilities">'[45]Balance Sheet'!#REF!</definedName>
    <definedName name="PY3_Preferred_Stock" localSheetId="20">'[44]Balance Sheet'!#REF!</definedName>
    <definedName name="PY3_Preferred_Stock" localSheetId="9">'[44]Balance Sheet'!#REF!</definedName>
    <definedName name="PY3_Preferred_Stock" localSheetId="22">'[45]Balance Sheet'!#REF!</definedName>
    <definedName name="PY3_Preferred_Stock" localSheetId="21">'[44]Balance Sheet'!#REF!</definedName>
    <definedName name="PY3_Preferred_Stock" localSheetId="23">'[44]Balance Sheet'!#REF!</definedName>
    <definedName name="PY3_Preferred_Stock" localSheetId="15">'[45]Balance Sheet'!#REF!</definedName>
    <definedName name="PY3_Preferred_Stock" localSheetId="17">'[44]Balance Sheet'!#REF!</definedName>
    <definedName name="PY3_Preferred_Stock" localSheetId="33">'[44]Balance Sheet'!#REF!</definedName>
    <definedName name="PY3_Preferred_Stock" localSheetId="34">'[44]Balance Sheet'!#REF!</definedName>
    <definedName name="PY3_Preferred_Stock" localSheetId="35">'[44]Balance Sheet'!#REF!</definedName>
    <definedName name="PY3_Preferred_Stock" localSheetId="36">'[44]Balance Sheet'!#REF!</definedName>
    <definedName name="PY3_Preferred_Stock" localSheetId="37">'[44]Balance Sheet'!#REF!</definedName>
    <definedName name="PY3_Preferred_Stock" localSheetId="38">'[44]Balance Sheet'!#REF!</definedName>
    <definedName name="PY3_Preferred_Stock" localSheetId="39">'[44]Balance Sheet'!#REF!</definedName>
    <definedName name="PY3_Preferred_Stock" localSheetId="40">'[44]Balance Sheet'!#REF!</definedName>
    <definedName name="PY3_Preferred_Stock" localSheetId="41">'[44]Balance Sheet'!#REF!</definedName>
    <definedName name="PY3_Preferred_Stock" localSheetId="42">'[44]Balance Sheet'!#REF!</definedName>
    <definedName name="PY3_Preferred_Stock" localSheetId="25">'[44]Balance Sheet'!#REF!</definedName>
    <definedName name="PY3_Preferred_Stock" localSheetId="43">'[44]Balance Sheet'!#REF!</definedName>
    <definedName name="PY3_Preferred_Stock" localSheetId="44">'[44]Balance Sheet'!#REF!</definedName>
    <definedName name="PY3_Preferred_Stock" localSheetId="45">'[44]Balance Sheet'!#REF!</definedName>
    <definedName name="PY3_Preferred_Stock" localSheetId="46">'[44]Balance Sheet'!#REF!</definedName>
    <definedName name="PY3_Preferred_Stock" localSheetId="47">'[44]Balance Sheet'!#REF!</definedName>
    <definedName name="PY3_Preferred_Stock" localSheetId="48">'[44]Balance Sheet'!#REF!</definedName>
    <definedName name="PY3_Preferred_Stock" localSheetId="49">'[44]Balance Sheet'!#REF!</definedName>
    <definedName name="PY3_Preferred_Stock" localSheetId="26">'[44]Balance Sheet'!#REF!</definedName>
    <definedName name="PY3_Preferred_Stock" localSheetId="27">'[44]Balance Sheet'!#REF!</definedName>
    <definedName name="PY3_Preferred_Stock" localSheetId="28">'[44]Balance Sheet'!#REF!</definedName>
    <definedName name="PY3_Preferred_Stock" localSheetId="29">'[44]Balance Sheet'!#REF!</definedName>
    <definedName name="PY3_Preferred_Stock" localSheetId="30">'[44]Balance Sheet'!#REF!</definedName>
    <definedName name="PY3_Preferred_Stock" localSheetId="31">'[44]Balance Sheet'!#REF!</definedName>
    <definedName name="PY3_Preferred_Stock" localSheetId="32">'[44]Balance Sheet'!#REF!</definedName>
    <definedName name="PY3_Preferred_Stock" localSheetId="24">'[44]Balance Sheet'!#REF!</definedName>
    <definedName name="PY3_Preferred_Stock">'[45]Balance Sheet'!#REF!</definedName>
    <definedName name="PY3_QUICK_ASSETS">'[39]Balance General'!$K$12</definedName>
    <definedName name="PY3_Retained_Earnings" localSheetId="20">'[44]Balance Sheet'!#REF!</definedName>
    <definedName name="PY3_Retained_Earnings" localSheetId="9">'[44]Balance Sheet'!#REF!</definedName>
    <definedName name="PY3_Retained_Earnings" localSheetId="22">'[45]Balance Sheet'!#REF!</definedName>
    <definedName name="PY3_Retained_Earnings" localSheetId="21">'[44]Balance Sheet'!#REF!</definedName>
    <definedName name="PY3_Retained_Earnings" localSheetId="23">'[44]Balance Sheet'!#REF!</definedName>
    <definedName name="PY3_Retained_Earnings" localSheetId="15">'[45]Balance Sheet'!#REF!</definedName>
    <definedName name="PY3_Retained_Earnings" localSheetId="17">'[44]Balance Sheet'!#REF!</definedName>
    <definedName name="PY3_Retained_Earnings" localSheetId="33">'[44]Balance Sheet'!#REF!</definedName>
    <definedName name="PY3_Retained_Earnings" localSheetId="34">'[44]Balance Sheet'!#REF!</definedName>
    <definedName name="PY3_Retained_Earnings" localSheetId="35">'[44]Balance Sheet'!#REF!</definedName>
    <definedName name="PY3_Retained_Earnings" localSheetId="36">'[44]Balance Sheet'!#REF!</definedName>
    <definedName name="PY3_Retained_Earnings" localSheetId="37">'[44]Balance Sheet'!#REF!</definedName>
    <definedName name="PY3_Retained_Earnings" localSheetId="38">'[44]Balance Sheet'!#REF!</definedName>
    <definedName name="PY3_Retained_Earnings" localSheetId="39">'[44]Balance Sheet'!#REF!</definedName>
    <definedName name="PY3_Retained_Earnings" localSheetId="40">'[44]Balance Sheet'!#REF!</definedName>
    <definedName name="PY3_Retained_Earnings" localSheetId="41">'[44]Balance Sheet'!#REF!</definedName>
    <definedName name="PY3_Retained_Earnings" localSheetId="42">'[44]Balance Sheet'!#REF!</definedName>
    <definedName name="PY3_Retained_Earnings" localSheetId="25">'[44]Balance Sheet'!#REF!</definedName>
    <definedName name="PY3_Retained_Earnings" localSheetId="43">'[44]Balance Sheet'!#REF!</definedName>
    <definedName name="PY3_Retained_Earnings" localSheetId="44">'[44]Balance Sheet'!#REF!</definedName>
    <definedName name="PY3_Retained_Earnings" localSheetId="45">'[44]Balance Sheet'!#REF!</definedName>
    <definedName name="PY3_Retained_Earnings" localSheetId="46">'[44]Balance Sheet'!#REF!</definedName>
    <definedName name="PY3_Retained_Earnings" localSheetId="47">'[44]Balance Sheet'!#REF!</definedName>
    <definedName name="PY3_Retained_Earnings" localSheetId="48">'[44]Balance Sheet'!#REF!</definedName>
    <definedName name="PY3_Retained_Earnings" localSheetId="49">'[44]Balance Sheet'!#REF!</definedName>
    <definedName name="PY3_Retained_Earnings" localSheetId="26">'[44]Balance Sheet'!#REF!</definedName>
    <definedName name="PY3_Retained_Earnings" localSheetId="27">'[44]Balance Sheet'!#REF!</definedName>
    <definedName name="PY3_Retained_Earnings" localSheetId="28">'[44]Balance Sheet'!#REF!</definedName>
    <definedName name="PY3_Retained_Earnings" localSheetId="29">'[44]Balance Sheet'!#REF!</definedName>
    <definedName name="PY3_Retained_Earnings" localSheetId="30">'[44]Balance Sheet'!#REF!</definedName>
    <definedName name="PY3_Retained_Earnings" localSheetId="31">'[44]Balance Sheet'!#REF!</definedName>
    <definedName name="PY3_Retained_Earnings" localSheetId="32">'[44]Balance Sheet'!#REF!</definedName>
    <definedName name="PY3_Retained_Earnings" localSheetId="24">'[44]Balance Sheet'!#REF!</definedName>
    <definedName name="PY3_Retained_Earnings">'[45]Balance Sheet'!#REF!</definedName>
    <definedName name="PY3_Selling">'[39]Estado de Resultados'!$N$14</definedName>
    <definedName name="PY3_Tangible_Assets" localSheetId="20">'[44]Balance Sheet'!#REF!</definedName>
    <definedName name="PY3_Tangible_Assets" localSheetId="9">'[44]Balance Sheet'!#REF!</definedName>
    <definedName name="PY3_Tangible_Assets" localSheetId="22">'[45]Balance Sheet'!#REF!</definedName>
    <definedName name="PY3_Tangible_Assets" localSheetId="21">'[44]Balance Sheet'!#REF!</definedName>
    <definedName name="PY3_Tangible_Assets" localSheetId="23">'[44]Balance Sheet'!#REF!</definedName>
    <definedName name="PY3_Tangible_Assets" localSheetId="15">'[45]Balance Sheet'!#REF!</definedName>
    <definedName name="PY3_Tangible_Assets" localSheetId="17">'[44]Balance Sheet'!#REF!</definedName>
    <definedName name="PY3_Tangible_Assets" localSheetId="33">'[44]Balance Sheet'!#REF!</definedName>
    <definedName name="PY3_Tangible_Assets" localSheetId="34">'[44]Balance Sheet'!#REF!</definedName>
    <definedName name="PY3_Tangible_Assets" localSheetId="35">'[44]Balance Sheet'!#REF!</definedName>
    <definedName name="PY3_Tangible_Assets" localSheetId="36">'[44]Balance Sheet'!#REF!</definedName>
    <definedName name="PY3_Tangible_Assets" localSheetId="37">'[44]Balance Sheet'!#REF!</definedName>
    <definedName name="PY3_Tangible_Assets" localSheetId="38">'[44]Balance Sheet'!#REF!</definedName>
    <definedName name="PY3_Tangible_Assets" localSheetId="39">'[44]Balance Sheet'!#REF!</definedName>
    <definedName name="PY3_Tangible_Assets" localSheetId="40">'[44]Balance Sheet'!#REF!</definedName>
    <definedName name="PY3_Tangible_Assets" localSheetId="41">'[44]Balance Sheet'!#REF!</definedName>
    <definedName name="PY3_Tangible_Assets" localSheetId="42">'[44]Balance Sheet'!#REF!</definedName>
    <definedName name="PY3_Tangible_Assets" localSheetId="25">'[44]Balance Sheet'!#REF!</definedName>
    <definedName name="PY3_Tangible_Assets" localSheetId="43">'[44]Balance Sheet'!#REF!</definedName>
    <definedName name="PY3_Tangible_Assets" localSheetId="44">'[44]Balance Sheet'!#REF!</definedName>
    <definedName name="PY3_Tangible_Assets" localSheetId="45">'[44]Balance Sheet'!#REF!</definedName>
    <definedName name="PY3_Tangible_Assets" localSheetId="46">'[44]Balance Sheet'!#REF!</definedName>
    <definedName name="PY3_Tangible_Assets" localSheetId="47">'[44]Balance Sheet'!#REF!</definedName>
    <definedName name="PY3_Tangible_Assets" localSheetId="48">'[44]Balance Sheet'!#REF!</definedName>
    <definedName name="PY3_Tangible_Assets" localSheetId="49">'[44]Balance Sheet'!#REF!</definedName>
    <definedName name="PY3_Tangible_Assets" localSheetId="26">'[44]Balance Sheet'!#REF!</definedName>
    <definedName name="PY3_Tangible_Assets" localSheetId="27">'[44]Balance Sheet'!#REF!</definedName>
    <definedName name="PY3_Tangible_Assets" localSheetId="28">'[44]Balance Sheet'!#REF!</definedName>
    <definedName name="PY3_Tangible_Assets" localSheetId="29">'[44]Balance Sheet'!#REF!</definedName>
    <definedName name="PY3_Tangible_Assets" localSheetId="30">'[44]Balance Sheet'!#REF!</definedName>
    <definedName name="PY3_Tangible_Assets" localSheetId="31">'[44]Balance Sheet'!#REF!</definedName>
    <definedName name="PY3_Tangible_Assets" localSheetId="32">'[44]Balance Sheet'!#REF!</definedName>
    <definedName name="PY3_Tangible_Assets" localSheetId="24">'[44]Balance Sheet'!#REF!</definedName>
    <definedName name="PY3_Tangible_Assets">'[45]Balance Sheet'!#REF!</definedName>
    <definedName name="PY3_Taxes">'[39]Estado de Resultados'!$N$24</definedName>
    <definedName name="PY3_TOTAL_ASSETS">'[39]Balance General'!$K$26</definedName>
    <definedName name="PY3_TOTAL_CURR_ASSETS">'[39]Balance General'!$K$18</definedName>
    <definedName name="PY3_TOTAL_DEBT">'[39]Balance General'!$K$34</definedName>
    <definedName name="PY3_TOTAL_EQUITY">'[39]Balance General'!$K$40</definedName>
    <definedName name="PY3_Trade_Payables">'[39]Balance General'!$K$28</definedName>
    <definedName name="PY3_Year_Income_Statement">'[39]Estado de Resultados'!$N$3</definedName>
    <definedName name="PY4_Accounts_Receivable">'[39]Balance General'!$L$10</definedName>
    <definedName name="PY4_Administration">'[39]Estado de Resultados'!$P$13</definedName>
    <definedName name="PY4_Cash">'[39]Balance General'!$L$7</definedName>
    <definedName name="PY4_Common_Equity">'[39]Balance General'!$L$37</definedName>
    <definedName name="PY4_Cost_of_Sales">'[39]Estado de Resultados'!$P$9</definedName>
    <definedName name="PY4_Current_Liabilities">'[39]Balance General'!$L$29</definedName>
    <definedName name="PY4_Depreciation">'[39]Estado de Resultados'!$P$16</definedName>
    <definedName name="PY4_Disc._Ops.">'[39]Estado de Resultados'!$P$28</definedName>
    <definedName name="PY4_Extraord.">'[39]Estado de Resultados'!$P$32</definedName>
    <definedName name="PY4_Gross_Profit">'[39]Estado de Resultados'!$P$11</definedName>
    <definedName name="PY4_INC_AFT_TAX">'[39]Estado de Resultados'!$P$26</definedName>
    <definedName name="PY4_INC_BEF_EXTRAORD">'[39]Estado de Resultados'!$P$30</definedName>
    <definedName name="PY4_Inc_Bef_Tax">'[39]Estado de Resultados'!$P$22</definedName>
    <definedName name="PY4_Intangible_Assets" localSheetId="20">'[44]Balance Sheet'!#REF!</definedName>
    <definedName name="PY4_Intangible_Assets" localSheetId="9">'[44]Balance Sheet'!#REF!</definedName>
    <definedName name="PY4_Intangible_Assets" localSheetId="22">'[45]Balance Sheet'!#REF!</definedName>
    <definedName name="PY4_Intangible_Assets" localSheetId="21">'[44]Balance Sheet'!#REF!</definedName>
    <definedName name="PY4_Intangible_Assets" localSheetId="23">'[44]Balance Sheet'!#REF!</definedName>
    <definedName name="PY4_Intangible_Assets" localSheetId="15">'[45]Balance Sheet'!#REF!</definedName>
    <definedName name="PY4_Intangible_Assets" localSheetId="17">'[44]Balance Sheet'!#REF!</definedName>
    <definedName name="PY4_Intangible_Assets" localSheetId="33">'[44]Balance Sheet'!#REF!</definedName>
    <definedName name="PY4_Intangible_Assets" localSheetId="34">'[44]Balance Sheet'!#REF!</definedName>
    <definedName name="PY4_Intangible_Assets" localSheetId="35">'[44]Balance Sheet'!#REF!</definedName>
    <definedName name="PY4_Intangible_Assets" localSheetId="36">'[44]Balance Sheet'!#REF!</definedName>
    <definedName name="PY4_Intangible_Assets" localSheetId="37">'[44]Balance Sheet'!#REF!</definedName>
    <definedName name="PY4_Intangible_Assets" localSheetId="38">'[44]Balance Sheet'!#REF!</definedName>
    <definedName name="PY4_Intangible_Assets" localSheetId="39">'[44]Balance Sheet'!#REF!</definedName>
    <definedName name="PY4_Intangible_Assets" localSheetId="40">'[44]Balance Sheet'!#REF!</definedName>
    <definedName name="PY4_Intangible_Assets" localSheetId="41">'[44]Balance Sheet'!#REF!</definedName>
    <definedName name="PY4_Intangible_Assets" localSheetId="42">'[44]Balance Sheet'!#REF!</definedName>
    <definedName name="PY4_Intangible_Assets" localSheetId="25">'[44]Balance Sheet'!#REF!</definedName>
    <definedName name="PY4_Intangible_Assets" localSheetId="43">'[44]Balance Sheet'!#REF!</definedName>
    <definedName name="PY4_Intangible_Assets" localSheetId="44">'[44]Balance Sheet'!#REF!</definedName>
    <definedName name="PY4_Intangible_Assets" localSheetId="45">'[44]Balance Sheet'!#REF!</definedName>
    <definedName name="PY4_Intangible_Assets" localSheetId="46">'[44]Balance Sheet'!#REF!</definedName>
    <definedName name="PY4_Intangible_Assets" localSheetId="47">'[44]Balance Sheet'!#REF!</definedName>
    <definedName name="PY4_Intangible_Assets" localSheetId="48">'[44]Balance Sheet'!#REF!</definedName>
    <definedName name="PY4_Intangible_Assets" localSheetId="49">'[44]Balance Sheet'!#REF!</definedName>
    <definedName name="PY4_Intangible_Assets" localSheetId="26">'[44]Balance Sheet'!#REF!</definedName>
    <definedName name="PY4_Intangible_Assets" localSheetId="27">'[44]Balance Sheet'!#REF!</definedName>
    <definedName name="PY4_Intangible_Assets" localSheetId="28">'[44]Balance Sheet'!#REF!</definedName>
    <definedName name="PY4_Intangible_Assets" localSheetId="29">'[44]Balance Sheet'!#REF!</definedName>
    <definedName name="PY4_Intangible_Assets" localSheetId="30">'[44]Balance Sheet'!#REF!</definedName>
    <definedName name="PY4_Intangible_Assets" localSheetId="31">'[44]Balance Sheet'!#REF!</definedName>
    <definedName name="PY4_Intangible_Assets" localSheetId="32">'[44]Balance Sheet'!#REF!</definedName>
    <definedName name="PY4_Intangible_Assets" localSheetId="24">'[44]Balance Sheet'!#REF!</definedName>
    <definedName name="PY4_Intangible_Assets">'[45]Balance Sheet'!#REF!</definedName>
    <definedName name="PY4_Interest_Expense">'[39]Estado de Resultados'!$P$20</definedName>
    <definedName name="PY4_Inventory">'[39]Balance General'!$L$14</definedName>
    <definedName name="PY4_LIABIL_EQUITY" localSheetId="20">'[44]Balance Sheet'!#REF!</definedName>
    <definedName name="PY4_LIABIL_EQUITY" localSheetId="9">'[44]Balance Sheet'!#REF!</definedName>
    <definedName name="PY4_LIABIL_EQUITY" localSheetId="22">'[45]Balance Sheet'!#REF!</definedName>
    <definedName name="PY4_LIABIL_EQUITY" localSheetId="21">'[44]Balance Sheet'!#REF!</definedName>
    <definedName name="PY4_LIABIL_EQUITY" localSheetId="23">'[44]Balance Sheet'!#REF!</definedName>
    <definedName name="PY4_LIABIL_EQUITY" localSheetId="15">'[45]Balance Sheet'!#REF!</definedName>
    <definedName name="PY4_LIABIL_EQUITY" localSheetId="17">'[44]Balance Sheet'!#REF!</definedName>
    <definedName name="PY4_LIABIL_EQUITY" localSheetId="33">'[44]Balance Sheet'!#REF!</definedName>
    <definedName name="PY4_LIABIL_EQUITY" localSheetId="34">'[44]Balance Sheet'!#REF!</definedName>
    <definedName name="PY4_LIABIL_EQUITY" localSheetId="35">'[44]Balance Sheet'!#REF!</definedName>
    <definedName name="PY4_LIABIL_EQUITY" localSheetId="36">'[44]Balance Sheet'!#REF!</definedName>
    <definedName name="PY4_LIABIL_EQUITY" localSheetId="37">'[44]Balance Sheet'!#REF!</definedName>
    <definedName name="PY4_LIABIL_EQUITY" localSheetId="38">'[44]Balance Sheet'!#REF!</definedName>
    <definedName name="PY4_LIABIL_EQUITY" localSheetId="39">'[44]Balance Sheet'!#REF!</definedName>
    <definedName name="PY4_LIABIL_EQUITY" localSheetId="40">'[44]Balance Sheet'!#REF!</definedName>
    <definedName name="PY4_LIABIL_EQUITY" localSheetId="41">'[44]Balance Sheet'!#REF!</definedName>
    <definedName name="PY4_LIABIL_EQUITY" localSheetId="42">'[44]Balance Sheet'!#REF!</definedName>
    <definedName name="PY4_LIABIL_EQUITY" localSheetId="25">'[44]Balance Sheet'!#REF!</definedName>
    <definedName name="PY4_LIABIL_EQUITY" localSheetId="43">'[44]Balance Sheet'!#REF!</definedName>
    <definedName name="PY4_LIABIL_EQUITY" localSheetId="44">'[44]Balance Sheet'!#REF!</definedName>
    <definedName name="PY4_LIABIL_EQUITY" localSheetId="45">'[44]Balance Sheet'!#REF!</definedName>
    <definedName name="PY4_LIABIL_EQUITY" localSheetId="46">'[44]Balance Sheet'!#REF!</definedName>
    <definedName name="PY4_LIABIL_EQUITY" localSheetId="47">'[44]Balance Sheet'!#REF!</definedName>
    <definedName name="PY4_LIABIL_EQUITY" localSheetId="48">'[44]Balance Sheet'!#REF!</definedName>
    <definedName name="PY4_LIABIL_EQUITY" localSheetId="49">'[44]Balance Sheet'!#REF!</definedName>
    <definedName name="PY4_LIABIL_EQUITY" localSheetId="26">'[44]Balance Sheet'!#REF!</definedName>
    <definedName name="PY4_LIABIL_EQUITY" localSheetId="27">'[44]Balance Sheet'!#REF!</definedName>
    <definedName name="PY4_LIABIL_EQUITY" localSheetId="28">'[44]Balance Sheet'!#REF!</definedName>
    <definedName name="PY4_LIABIL_EQUITY" localSheetId="29">'[44]Balance Sheet'!#REF!</definedName>
    <definedName name="PY4_LIABIL_EQUITY" localSheetId="30">'[44]Balance Sheet'!#REF!</definedName>
    <definedName name="PY4_LIABIL_EQUITY" localSheetId="31">'[44]Balance Sheet'!#REF!</definedName>
    <definedName name="PY4_LIABIL_EQUITY" localSheetId="32">'[44]Balance Sheet'!#REF!</definedName>
    <definedName name="PY4_LIABIL_EQUITY" localSheetId="24">'[44]Balance Sheet'!#REF!</definedName>
    <definedName name="PY4_LIABIL_EQUITY">'[45]Balance Sheet'!#REF!</definedName>
    <definedName name="PY4_Long_term_Debt__excl_Dfd_Taxes">'[39]Balance General'!$L$30</definedName>
    <definedName name="PY4_Marketable_Sec" localSheetId="20">'[44]Balance Sheet'!#REF!</definedName>
    <definedName name="PY4_Marketable_Sec" localSheetId="9">'[44]Balance Sheet'!#REF!</definedName>
    <definedName name="PY4_Marketable_Sec" localSheetId="22">'[45]Balance Sheet'!#REF!</definedName>
    <definedName name="PY4_Marketable_Sec" localSheetId="21">'[44]Balance Sheet'!#REF!</definedName>
    <definedName name="PY4_Marketable_Sec" localSheetId="23">'[44]Balance Sheet'!#REF!</definedName>
    <definedName name="PY4_Marketable_Sec" localSheetId="15">'[45]Balance Sheet'!#REF!</definedName>
    <definedName name="PY4_Marketable_Sec" localSheetId="17">'[44]Balance Sheet'!#REF!</definedName>
    <definedName name="PY4_Marketable_Sec" localSheetId="33">'[44]Balance Sheet'!#REF!</definedName>
    <definedName name="PY4_Marketable_Sec" localSheetId="34">'[44]Balance Sheet'!#REF!</definedName>
    <definedName name="PY4_Marketable_Sec" localSheetId="35">'[44]Balance Sheet'!#REF!</definedName>
    <definedName name="PY4_Marketable_Sec" localSheetId="36">'[44]Balance Sheet'!#REF!</definedName>
    <definedName name="PY4_Marketable_Sec" localSheetId="37">'[44]Balance Sheet'!#REF!</definedName>
    <definedName name="PY4_Marketable_Sec" localSheetId="38">'[44]Balance Sheet'!#REF!</definedName>
    <definedName name="PY4_Marketable_Sec" localSheetId="39">'[44]Balance Sheet'!#REF!</definedName>
    <definedName name="PY4_Marketable_Sec" localSheetId="40">'[44]Balance Sheet'!#REF!</definedName>
    <definedName name="PY4_Marketable_Sec" localSheetId="41">'[44]Balance Sheet'!#REF!</definedName>
    <definedName name="PY4_Marketable_Sec" localSheetId="42">'[44]Balance Sheet'!#REF!</definedName>
    <definedName name="PY4_Marketable_Sec" localSheetId="25">'[44]Balance Sheet'!#REF!</definedName>
    <definedName name="PY4_Marketable_Sec" localSheetId="43">'[44]Balance Sheet'!#REF!</definedName>
    <definedName name="PY4_Marketable_Sec" localSheetId="44">'[44]Balance Sheet'!#REF!</definedName>
    <definedName name="PY4_Marketable_Sec" localSheetId="45">'[44]Balance Sheet'!#REF!</definedName>
    <definedName name="PY4_Marketable_Sec" localSheetId="46">'[44]Balance Sheet'!#REF!</definedName>
    <definedName name="PY4_Marketable_Sec" localSheetId="47">'[44]Balance Sheet'!#REF!</definedName>
    <definedName name="PY4_Marketable_Sec" localSheetId="48">'[44]Balance Sheet'!#REF!</definedName>
    <definedName name="PY4_Marketable_Sec" localSheetId="49">'[44]Balance Sheet'!#REF!</definedName>
    <definedName name="PY4_Marketable_Sec" localSheetId="26">'[44]Balance Sheet'!#REF!</definedName>
    <definedName name="PY4_Marketable_Sec" localSheetId="27">'[44]Balance Sheet'!#REF!</definedName>
    <definedName name="PY4_Marketable_Sec" localSheetId="28">'[44]Balance Sheet'!#REF!</definedName>
    <definedName name="PY4_Marketable_Sec" localSheetId="29">'[44]Balance Sheet'!#REF!</definedName>
    <definedName name="PY4_Marketable_Sec" localSheetId="30">'[44]Balance Sheet'!#REF!</definedName>
    <definedName name="PY4_Marketable_Sec" localSheetId="31">'[44]Balance Sheet'!#REF!</definedName>
    <definedName name="PY4_Marketable_Sec" localSheetId="32">'[44]Balance Sheet'!#REF!</definedName>
    <definedName name="PY4_Marketable_Sec" localSheetId="24">'[44]Balance Sheet'!#REF!</definedName>
    <definedName name="PY4_Marketable_Sec">'[45]Balance Sheet'!#REF!</definedName>
    <definedName name="PY4_NET_INCOME">'[39]Estado de Resultados'!$P$34</definedName>
    <definedName name="PY4_Net_Revenue">'[39]Estado de Resultados'!$P$8</definedName>
    <definedName name="PY4_Operating_Inc">'[39]Estado de Resultados'!$P$18</definedName>
    <definedName name="PY4_Other_Cur_Assets" localSheetId="20">'[44]Balance Sheet'!#REF!</definedName>
    <definedName name="PY4_Other_Cur_Assets" localSheetId="9">'[44]Balance Sheet'!#REF!</definedName>
    <definedName name="PY4_Other_Cur_Assets" localSheetId="22">'[45]Balance Sheet'!#REF!</definedName>
    <definedName name="PY4_Other_Cur_Assets" localSheetId="21">'[44]Balance Sheet'!#REF!</definedName>
    <definedName name="PY4_Other_Cur_Assets" localSheetId="23">'[44]Balance Sheet'!#REF!</definedName>
    <definedName name="PY4_Other_Cur_Assets" localSheetId="15">'[45]Balance Sheet'!#REF!</definedName>
    <definedName name="PY4_Other_Cur_Assets" localSheetId="17">'[44]Balance Sheet'!#REF!</definedName>
    <definedName name="PY4_Other_Cur_Assets" localSheetId="33">'[44]Balance Sheet'!#REF!</definedName>
    <definedName name="PY4_Other_Cur_Assets" localSheetId="34">'[44]Balance Sheet'!#REF!</definedName>
    <definedName name="PY4_Other_Cur_Assets" localSheetId="35">'[44]Balance Sheet'!#REF!</definedName>
    <definedName name="PY4_Other_Cur_Assets" localSheetId="36">'[44]Balance Sheet'!#REF!</definedName>
    <definedName name="PY4_Other_Cur_Assets" localSheetId="37">'[44]Balance Sheet'!#REF!</definedName>
    <definedName name="PY4_Other_Cur_Assets" localSheetId="38">'[44]Balance Sheet'!#REF!</definedName>
    <definedName name="PY4_Other_Cur_Assets" localSheetId="39">'[44]Balance Sheet'!#REF!</definedName>
    <definedName name="PY4_Other_Cur_Assets" localSheetId="40">'[44]Balance Sheet'!#REF!</definedName>
    <definedName name="PY4_Other_Cur_Assets" localSheetId="41">'[44]Balance Sheet'!#REF!</definedName>
    <definedName name="PY4_Other_Cur_Assets" localSheetId="42">'[44]Balance Sheet'!#REF!</definedName>
    <definedName name="PY4_Other_Cur_Assets" localSheetId="25">'[44]Balance Sheet'!#REF!</definedName>
    <definedName name="PY4_Other_Cur_Assets" localSheetId="43">'[44]Balance Sheet'!#REF!</definedName>
    <definedName name="PY4_Other_Cur_Assets" localSheetId="44">'[44]Balance Sheet'!#REF!</definedName>
    <definedName name="PY4_Other_Cur_Assets" localSheetId="45">'[44]Balance Sheet'!#REF!</definedName>
    <definedName name="PY4_Other_Cur_Assets" localSheetId="46">'[44]Balance Sheet'!#REF!</definedName>
    <definedName name="PY4_Other_Cur_Assets" localSheetId="47">'[44]Balance Sheet'!#REF!</definedName>
    <definedName name="PY4_Other_Cur_Assets" localSheetId="48">'[44]Balance Sheet'!#REF!</definedName>
    <definedName name="PY4_Other_Cur_Assets" localSheetId="49">'[44]Balance Sheet'!#REF!</definedName>
    <definedName name="PY4_Other_Cur_Assets" localSheetId="26">'[44]Balance Sheet'!#REF!</definedName>
    <definedName name="PY4_Other_Cur_Assets" localSheetId="27">'[44]Balance Sheet'!#REF!</definedName>
    <definedName name="PY4_Other_Cur_Assets" localSheetId="28">'[44]Balance Sheet'!#REF!</definedName>
    <definedName name="PY4_Other_Cur_Assets" localSheetId="29">'[44]Balance Sheet'!#REF!</definedName>
    <definedName name="PY4_Other_Cur_Assets" localSheetId="30">'[44]Balance Sheet'!#REF!</definedName>
    <definedName name="PY4_Other_Cur_Assets" localSheetId="31">'[44]Balance Sheet'!#REF!</definedName>
    <definedName name="PY4_Other_Cur_Assets" localSheetId="32">'[44]Balance Sheet'!#REF!</definedName>
    <definedName name="PY4_Other_Cur_Assets" localSheetId="24">'[44]Balance Sheet'!#REF!</definedName>
    <definedName name="PY4_Other_Cur_Assets">'[45]Balance Sheet'!#REF!</definedName>
    <definedName name="PY4_Other_Exp.">'[39]Estado de Resultados'!$P$15</definedName>
    <definedName name="PY4_Other_LT_Assets" localSheetId="20">'[44]Balance Sheet'!#REF!</definedName>
    <definedName name="PY4_Other_LT_Assets" localSheetId="9">'[44]Balance Sheet'!#REF!</definedName>
    <definedName name="PY4_Other_LT_Assets" localSheetId="22">'[45]Balance Sheet'!#REF!</definedName>
    <definedName name="PY4_Other_LT_Assets" localSheetId="21">'[44]Balance Sheet'!#REF!</definedName>
    <definedName name="PY4_Other_LT_Assets" localSheetId="23">'[44]Balance Sheet'!#REF!</definedName>
    <definedName name="PY4_Other_LT_Assets" localSheetId="15">'[45]Balance Sheet'!#REF!</definedName>
    <definedName name="PY4_Other_LT_Assets" localSheetId="17">'[44]Balance Sheet'!#REF!</definedName>
    <definedName name="PY4_Other_LT_Assets" localSheetId="33">'[44]Balance Sheet'!#REF!</definedName>
    <definedName name="PY4_Other_LT_Assets" localSheetId="34">'[44]Balance Sheet'!#REF!</definedName>
    <definedName name="PY4_Other_LT_Assets" localSheetId="35">'[44]Balance Sheet'!#REF!</definedName>
    <definedName name="PY4_Other_LT_Assets" localSheetId="36">'[44]Balance Sheet'!#REF!</definedName>
    <definedName name="PY4_Other_LT_Assets" localSheetId="37">'[44]Balance Sheet'!#REF!</definedName>
    <definedName name="PY4_Other_LT_Assets" localSheetId="38">'[44]Balance Sheet'!#REF!</definedName>
    <definedName name="PY4_Other_LT_Assets" localSheetId="39">'[44]Balance Sheet'!#REF!</definedName>
    <definedName name="PY4_Other_LT_Assets" localSheetId="40">'[44]Balance Sheet'!#REF!</definedName>
    <definedName name="PY4_Other_LT_Assets" localSheetId="41">'[44]Balance Sheet'!#REF!</definedName>
    <definedName name="PY4_Other_LT_Assets" localSheetId="42">'[44]Balance Sheet'!#REF!</definedName>
    <definedName name="PY4_Other_LT_Assets" localSheetId="25">'[44]Balance Sheet'!#REF!</definedName>
    <definedName name="PY4_Other_LT_Assets" localSheetId="43">'[44]Balance Sheet'!#REF!</definedName>
    <definedName name="PY4_Other_LT_Assets" localSheetId="44">'[44]Balance Sheet'!#REF!</definedName>
    <definedName name="PY4_Other_LT_Assets" localSheetId="45">'[44]Balance Sheet'!#REF!</definedName>
    <definedName name="PY4_Other_LT_Assets" localSheetId="46">'[44]Balance Sheet'!#REF!</definedName>
    <definedName name="PY4_Other_LT_Assets" localSheetId="47">'[44]Balance Sheet'!#REF!</definedName>
    <definedName name="PY4_Other_LT_Assets" localSheetId="48">'[44]Balance Sheet'!#REF!</definedName>
    <definedName name="PY4_Other_LT_Assets" localSheetId="49">'[44]Balance Sheet'!#REF!</definedName>
    <definedName name="PY4_Other_LT_Assets" localSheetId="26">'[44]Balance Sheet'!#REF!</definedName>
    <definedName name="PY4_Other_LT_Assets" localSheetId="27">'[44]Balance Sheet'!#REF!</definedName>
    <definedName name="PY4_Other_LT_Assets" localSheetId="28">'[44]Balance Sheet'!#REF!</definedName>
    <definedName name="PY4_Other_LT_Assets" localSheetId="29">'[44]Balance Sheet'!#REF!</definedName>
    <definedName name="PY4_Other_LT_Assets" localSheetId="30">'[44]Balance Sheet'!#REF!</definedName>
    <definedName name="PY4_Other_LT_Assets" localSheetId="31">'[44]Balance Sheet'!#REF!</definedName>
    <definedName name="PY4_Other_LT_Assets" localSheetId="32">'[44]Balance Sheet'!#REF!</definedName>
    <definedName name="PY4_Other_LT_Assets" localSheetId="24">'[44]Balance Sheet'!#REF!</definedName>
    <definedName name="PY4_Other_LT_Assets">'[45]Balance Sheet'!#REF!</definedName>
    <definedName name="PY4_Other_LT_Liabilities" localSheetId="20">'[44]Balance Sheet'!#REF!</definedName>
    <definedName name="PY4_Other_LT_Liabilities" localSheetId="9">'[44]Balance Sheet'!#REF!</definedName>
    <definedName name="PY4_Other_LT_Liabilities" localSheetId="22">'[45]Balance Sheet'!#REF!</definedName>
    <definedName name="PY4_Other_LT_Liabilities" localSheetId="21">'[44]Balance Sheet'!#REF!</definedName>
    <definedName name="PY4_Other_LT_Liabilities" localSheetId="23">'[44]Balance Sheet'!#REF!</definedName>
    <definedName name="PY4_Other_LT_Liabilities" localSheetId="15">'[45]Balance Sheet'!#REF!</definedName>
    <definedName name="PY4_Other_LT_Liabilities" localSheetId="17">'[44]Balance Sheet'!#REF!</definedName>
    <definedName name="PY4_Other_LT_Liabilities" localSheetId="33">'[44]Balance Sheet'!#REF!</definedName>
    <definedName name="PY4_Other_LT_Liabilities" localSheetId="34">'[44]Balance Sheet'!#REF!</definedName>
    <definedName name="PY4_Other_LT_Liabilities" localSheetId="35">'[44]Balance Sheet'!#REF!</definedName>
    <definedName name="PY4_Other_LT_Liabilities" localSheetId="36">'[44]Balance Sheet'!#REF!</definedName>
    <definedName name="PY4_Other_LT_Liabilities" localSheetId="37">'[44]Balance Sheet'!#REF!</definedName>
    <definedName name="PY4_Other_LT_Liabilities" localSheetId="38">'[44]Balance Sheet'!#REF!</definedName>
    <definedName name="PY4_Other_LT_Liabilities" localSheetId="39">'[44]Balance Sheet'!#REF!</definedName>
    <definedName name="PY4_Other_LT_Liabilities" localSheetId="40">'[44]Balance Sheet'!#REF!</definedName>
    <definedName name="PY4_Other_LT_Liabilities" localSheetId="41">'[44]Balance Sheet'!#REF!</definedName>
    <definedName name="PY4_Other_LT_Liabilities" localSheetId="42">'[44]Balance Sheet'!#REF!</definedName>
    <definedName name="PY4_Other_LT_Liabilities" localSheetId="25">'[44]Balance Sheet'!#REF!</definedName>
    <definedName name="PY4_Other_LT_Liabilities" localSheetId="43">'[44]Balance Sheet'!#REF!</definedName>
    <definedName name="PY4_Other_LT_Liabilities" localSheetId="44">'[44]Balance Sheet'!#REF!</definedName>
    <definedName name="PY4_Other_LT_Liabilities" localSheetId="45">'[44]Balance Sheet'!#REF!</definedName>
    <definedName name="PY4_Other_LT_Liabilities" localSheetId="46">'[44]Balance Sheet'!#REF!</definedName>
    <definedName name="PY4_Other_LT_Liabilities" localSheetId="47">'[44]Balance Sheet'!#REF!</definedName>
    <definedName name="PY4_Other_LT_Liabilities" localSheetId="48">'[44]Balance Sheet'!#REF!</definedName>
    <definedName name="PY4_Other_LT_Liabilities" localSheetId="49">'[44]Balance Sheet'!#REF!</definedName>
    <definedName name="PY4_Other_LT_Liabilities" localSheetId="26">'[44]Balance Sheet'!#REF!</definedName>
    <definedName name="PY4_Other_LT_Liabilities" localSheetId="27">'[44]Balance Sheet'!#REF!</definedName>
    <definedName name="PY4_Other_LT_Liabilities" localSheetId="28">'[44]Balance Sheet'!#REF!</definedName>
    <definedName name="PY4_Other_LT_Liabilities" localSheetId="29">'[44]Balance Sheet'!#REF!</definedName>
    <definedName name="PY4_Other_LT_Liabilities" localSheetId="30">'[44]Balance Sheet'!#REF!</definedName>
    <definedName name="PY4_Other_LT_Liabilities" localSheetId="31">'[44]Balance Sheet'!#REF!</definedName>
    <definedName name="PY4_Other_LT_Liabilities" localSheetId="32">'[44]Balance Sheet'!#REF!</definedName>
    <definedName name="PY4_Other_LT_Liabilities" localSheetId="24">'[44]Balance Sheet'!#REF!</definedName>
    <definedName name="PY4_Other_LT_Liabilities">'[45]Balance Sheet'!#REF!</definedName>
    <definedName name="PY4_Preferred_Stock" localSheetId="20">'[44]Balance Sheet'!#REF!</definedName>
    <definedName name="PY4_Preferred_Stock" localSheetId="9">'[44]Balance Sheet'!#REF!</definedName>
    <definedName name="PY4_Preferred_Stock" localSheetId="22">'[45]Balance Sheet'!#REF!</definedName>
    <definedName name="PY4_Preferred_Stock" localSheetId="21">'[44]Balance Sheet'!#REF!</definedName>
    <definedName name="PY4_Preferred_Stock" localSheetId="23">'[44]Balance Sheet'!#REF!</definedName>
    <definedName name="PY4_Preferred_Stock" localSheetId="15">'[45]Balance Sheet'!#REF!</definedName>
    <definedName name="PY4_Preferred_Stock" localSheetId="17">'[44]Balance Sheet'!#REF!</definedName>
    <definedName name="PY4_Preferred_Stock" localSheetId="33">'[44]Balance Sheet'!#REF!</definedName>
    <definedName name="PY4_Preferred_Stock" localSheetId="34">'[44]Balance Sheet'!#REF!</definedName>
    <definedName name="PY4_Preferred_Stock" localSheetId="35">'[44]Balance Sheet'!#REF!</definedName>
    <definedName name="PY4_Preferred_Stock" localSheetId="36">'[44]Balance Sheet'!#REF!</definedName>
    <definedName name="PY4_Preferred_Stock" localSheetId="37">'[44]Balance Sheet'!#REF!</definedName>
    <definedName name="PY4_Preferred_Stock" localSheetId="38">'[44]Balance Sheet'!#REF!</definedName>
    <definedName name="PY4_Preferred_Stock" localSheetId="39">'[44]Balance Sheet'!#REF!</definedName>
    <definedName name="PY4_Preferred_Stock" localSheetId="40">'[44]Balance Sheet'!#REF!</definedName>
    <definedName name="PY4_Preferred_Stock" localSheetId="41">'[44]Balance Sheet'!#REF!</definedName>
    <definedName name="PY4_Preferred_Stock" localSheetId="42">'[44]Balance Sheet'!#REF!</definedName>
    <definedName name="PY4_Preferred_Stock" localSheetId="25">'[44]Balance Sheet'!#REF!</definedName>
    <definedName name="PY4_Preferred_Stock" localSheetId="43">'[44]Balance Sheet'!#REF!</definedName>
    <definedName name="PY4_Preferred_Stock" localSheetId="44">'[44]Balance Sheet'!#REF!</definedName>
    <definedName name="PY4_Preferred_Stock" localSheetId="45">'[44]Balance Sheet'!#REF!</definedName>
    <definedName name="PY4_Preferred_Stock" localSheetId="46">'[44]Balance Sheet'!#REF!</definedName>
    <definedName name="PY4_Preferred_Stock" localSheetId="47">'[44]Balance Sheet'!#REF!</definedName>
    <definedName name="PY4_Preferred_Stock" localSheetId="48">'[44]Balance Sheet'!#REF!</definedName>
    <definedName name="PY4_Preferred_Stock" localSheetId="49">'[44]Balance Sheet'!#REF!</definedName>
    <definedName name="PY4_Preferred_Stock" localSheetId="26">'[44]Balance Sheet'!#REF!</definedName>
    <definedName name="PY4_Preferred_Stock" localSheetId="27">'[44]Balance Sheet'!#REF!</definedName>
    <definedName name="PY4_Preferred_Stock" localSheetId="28">'[44]Balance Sheet'!#REF!</definedName>
    <definedName name="PY4_Preferred_Stock" localSheetId="29">'[44]Balance Sheet'!#REF!</definedName>
    <definedName name="PY4_Preferred_Stock" localSheetId="30">'[44]Balance Sheet'!#REF!</definedName>
    <definedName name="PY4_Preferred_Stock" localSheetId="31">'[44]Balance Sheet'!#REF!</definedName>
    <definedName name="PY4_Preferred_Stock" localSheetId="32">'[44]Balance Sheet'!#REF!</definedName>
    <definedName name="PY4_Preferred_Stock" localSheetId="24">'[44]Balance Sheet'!#REF!</definedName>
    <definedName name="PY4_Preferred_Stock">'[45]Balance Sheet'!#REF!</definedName>
    <definedName name="PY4_QUICK_ASSETS">'[39]Balance General'!$L$12</definedName>
    <definedName name="PY4_Retained_Earnings" localSheetId="20">'[44]Balance Sheet'!#REF!</definedName>
    <definedName name="PY4_Retained_Earnings" localSheetId="9">'[44]Balance Sheet'!#REF!</definedName>
    <definedName name="PY4_Retained_Earnings" localSheetId="22">'[45]Balance Sheet'!#REF!</definedName>
    <definedName name="PY4_Retained_Earnings" localSheetId="21">'[44]Balance Sheet'!#REF!</definedName>
    <definedName name="PY4_Retained_Earnings" localSheetId="23">'[44]Balance Sheet'!#REF!</definedName>
    <definedName name="PY4_Retained_Earnings" localSheetId="15">'[45]Balance Sheet'!#REF!</definedName>
    <definedName name="PY4_Retained_Earnings" localSheetId="17">'[44]Balance Sheet'!#REF!</definedName>
    <definedName name="PY4_Retained_Earnings" localSheetId="33">'[44]Balance Sheet'!#REF!</definedName>
    <definedName name="PY4_Retained_Earnings" localSheetId="34">'[44]Balance Sheet'!#REF!</definedName>
    <definedName name="PY4_Retained_Earnings" localSheetId="35">'[44]Balance Sheet'!#REF!</definedName>
    <definedName name="PY4_Retained_Earnings" localSheetId="36">'[44]Balance Sheet'!#REF!</definedName>
    <definedName name="PY4_Retained_Earnings" localSheetId="37">'[44]Balance Sheet'!#REF!</definedName>
    <definedName name="PY4_Retained_Earnings" localSheetId="38">'[44]Balance Sheet'!#REF!</definedName>
    <definedName name="PY4_Retained_Earnings" localSheetId="39">'[44]Balance Sheet'!#REF!</definedName>
    <definedName name="PY4_Retained_Earnings" localSheetId="40">'[44]Balance Sheet'!#REF!</definedName>
    <definedName name="PY4_Retained_Earnings" localSheetId="41">'[44]Balance Sheet'!#REF!</definedName>
    <definedName name="PY4_Retained_Earnings" localSheetId="42">'[44]Balance Sheet'!#REF!</definedName>
    <definedName name="PY4_Retained_Earnings" localSheetId="25">'[44]Balance Sheet'!#REF!</definedName>
    <definedName name="PY4_Retained_Earnings" localSheetId="43">'[44]Balance Sheet'!#REF!</definedName>
    <definedName name="PY4_Retained_Earnings" localSheetId="44">'[44]Balance Sheet'!#REF!</definedName>
    <definedName name="PY4_Retained_Earnings" localSheetId="45">'[44]Balance Sheet'!#REF!</definedName>
    <definedName name="PY4_Retained_Earnings" localSheetId="46">'[44]Balance Sheet'!#REF!</definedName>
    <definedName name="PY4_Retained_Earnings" localSheetId="47">'[44]Balance Sheet'!#REF!</definedName>
    <definedName name="PY4_Retained_Earnings" localSheetId="48">'[44]Balance Sheet'!#REF!</definedName>
    <definedName name="PY4_Retained_Earnings" localSheetId="49">'[44]Balance Sheet'!#REF!</definedName>
    <definedName name="PY4_Retained_Earnings" localSheetId="26">'[44]Balance Sheet'!#REF!</definedName>
    <definedName name="PY4_Retained_Earnings" localSheetId="27">'[44]Balance Sheet'!#REF!</definedName>
    <definedName name="PY4_Retained_Earnings" localSheetId="28">'[44]Balance Sheet'!#REF!</definedName>
    <definedName name="PY4_Retained_Earnings" localSheetId="29">'[44]Balance Sheet'!#REF!</definedName>
    <definedName name="PY4_Retained_Earnings" localSheetId="30">'[44]Balance Sheet'!#REF!</definedName>
    <definedName name="PY4_Retained_Earnings" localSheetId="31">'[44]Balance Sheet'!#REF!</definedName>
    <definedName name="PY4_Retained_Earnings" localSheetId="32">'[44]Balance Sheet'!#REF!</definedName>
    <definedName name="PY4_Retained_Earnings" localSheetId="24">'[44]Balance Sheet'!#REF!</definedName>
    <definedName name="PY4_Retained_Earnings">'[45]Balance Sheet'!#REF!</definedName>
    <definedName name="PY4_Selling">'[39]Estado de Resultados'!$P$14</definedName>
    <definedName name="PY4_Tangible_Assets" localSheetId="20">'[44]Balance Sheet'!#REF!</definedName>
    <definedName name="PY4_Tangible_Assets" localSheetId="9">'[44]Balance Sheet'!#REF!</definedName>
    <definedName name="PY4_Tangible_Assets" localSheetId="22">'[45]Balance Sheet'!#REF!</definedName>
    <definedName name="PY4_Tangible_Assets" localSheetId="21">'[44]Balance Sheet'!#REF!</definedName>
    <definedName name="PY4_Tangible_Assets" localSheetId="23">'[44]Balance Sheet'!#REF!</definedName>
    <definedName name="PY4_Tangible_Assets" localSheetId="15">'[45]Balance Sheet'!#REF!</definedName>
    <definedName name="PY4_Tangible_Assets" localSheetId="17">'[44]Balance Sheet'!#REF!</definedName>
    <definedName name="PY4_Tangible_Assets" localSheetId="33">'[44]Balance Sheet'!#REF!</definedName>
    <definedName name="PY4_Tangible_Assets" localSheetId="34">'[44]Balance Sheet'!#REF!</definedName>
    <definedName name="PY4_Tangible_Assets" localSheetId="35">'[44]Balance Sheet'!#REF!</definedName>
    <definedName name="PY4_Tangible_Assets" localSheetId="36">'[44]Balance Sheet'!#REF!</definedName>
    <definedName name="PY4_Tangible_Assets" localSheetId="37">'[44]Balance Sheet'!#REF!</definedName>
    <definedName name="PY4_Tangible_Assets" localSheetId="38">'[44]Balance Sheet'!#REF!</definedName>
    <definedName name="PY4_Tangible_Assets" localSheetId="39">'[44]Balance Sheet'!#REF!</definedName>
    <definedName name="PY4_Tangible_Assets" localSheetId="40">'[44]Balance Sheet'!#REF!</definedName>
    <definedName name="PY4_Tangible_Assets" localSheetId="41">'[44]Balance Sheet'!#REF!</definedName>
    <definedName name="PY4_Tangible_Assets" localSheetId="42">'[44]Balance Sheet'!#REF!</definedName>
    <definedName name="PY4_Tangible_Assets" localSheetId="25">'[44]Balance Sheet'!#REF!</definedName>
    <definedName name="PY4_Tangible_Assets" localSheetId="43">'[44]Balance Sheet'!#REF!</definedName>
    <definedName name="PY4_Tangible_Assets" localSheetId="44">'[44]Balance Sheet'!#REF!</definedName>
    <definedName name="PY4_Tangible_Assets" localSheetId="45">'[44]Balance Sheet'!#REF!</definedName>
    <definedName name="PY4_Tangible_Assets" localSheetId="46">'[44]Balance Sheet'!#REF!</definedName>
    <definedName name="PY4_Tangible_Assets" localSheetId="47">'[44]Balance Sheet'!#REF!</definedName>
    <definedName name="PY4_Tangible_Assets" localSheetId="48">'[44]Balance Sheet'!#REF!</definedName>
    <definedName name="PY4_Tangible_Assets" localSheetId="49">'[44]Balance Sheet'!#REF!</definedName>
    <definedName name="PY4_Tangible_Assets" localSheetId="26">'[44]Balance Sheet'!#REF!</definedName>
    <definedName name="PY4_Tangible_Assets" localSheetId="27">'[44]Balance Sheet'!#REF!</definedName>
    <definedName name="PY4_Tangible_Assets" localSheetId="28">'[44]Balance Sheet'!#REF!</definedName>
    <definedName name="PY4_Tangible_Assets" localSheetId="29">'[44]Balance Sheet'!#REF!</definedName>
    <definedName name="PY4_Tangible_Assets" localSheetId="30">'[44]Balance Sheet'!#REF!</definedName>
    <definedName name="PY4_Tangible_Assets" localSheetId="31">'[44]Balance Sheet'!#REF!</definedName>
    <definedName name="PY4_Tangible_Assets" localSheetId="32">'[44]Balance Sheet'!#REF!</definedName>
    <definedName name="PY4_Tangible_Assets" localSheetId="24">'[44]Balance Sheet'!#REF!</definedName>
    <definedName name="PY4_Tangible_Assets">'[45]Balance Sheet'!#REF!</definedName>
    <definedName name="PY4_Taxes">'[39]Estado de Resultados'!$P$24</definedName>
    <definedName name="PY4_TOTAL_ASSETS">'[39]Balance General'!$L$26</definedName>
    <definedName name="PY4_TOTAL_CURR_ASSETS">'[39]Balance General'!$L$18</definedName>
    <definedName name="PY4_TOTAL_DEBT">'[39]Balance General'!$L$34</definedName>
    <definedName name="PY4_TOTAL_EQUITY">'[39]Balance General'!$L$40</definedName>
    <definedName name="PY4_Trade_Payables">'[39]Balance General'!$L$28</definedName>
    <definedName name="PY4_Year_Income_Statement">'[39]Estado de Resultados'!$P$3</definedName>
    <definedName name="PY5_Accounts_Receivable" localSheetId="20">'[44]Balance Sheet'!#REF!</definedName>
    <definedName name="PY5_Accounts_Receivable" localSheetId="9">'[44]Balance Sheet'!#REF!</definedName>
    <definedName name="PY5_Accounts_Receivable" localSheetId="22">'[45]Balance Sheet'!#REF!</definedName>
    <definedName name="PY5_Accounts_Receivable" localSheetId="21">'[44]Balance Sheet'!#REF!</definedName>
    <definedName name="PY5_Accounts_Receivable" localSheetId="23">'[44]Balance Sheet'!#REF!</definedName>
    <definedName name="PY5_Accounts_Receivable" localSheetId="15">'[45]Balance Sheet'!#REF!</definedName>
    <definedName name="PY5_Accounts_Receivable" localSheetId="17">'[44]Balance Sheet'!#REF!</definedName>
    <definedName name="PY5_Accounts_Receivable" localSheetId="33">'[44]Balance Sheet'!#REF!</definedName>
    <definedName name="PY5_Accounts_Receivable" localSheetId="34">'[44]Balance Sheet'!#REF!</definedName>
    <definedName name="PY5_Accounts_Receivable" localSheetId="35">'[44]Balance Sheet'!#REF!</definedName>
    <definedName name="PY5_Accounts_Receivable" localSheetId="36">'[44]Balance Sheet'!#REF!</definedName>
    <definedName name="PY5_Accounts_Receivable" localSheetId="37">'[44]Balance Sheet'!#REF!</definedName>
    <definedName name="PY5_Accounts_Receivable" localSheetId="38">'[44]Balance Sheet'!#REF!</definedName>
    <definedName name="PY5_Accounts_Receivable" localSheetId="39">'[44]Balance Sheet'!#REF!</definedName>
    <definedName name="PY5_Accounts_Receivable" localSheetId="40">'[44]Balance Sheet'!#REF!</definedName>
    <definedName name="PY5_Accounts_Receivable" localSheetId="41">'[44]Balance Sheet'!#REF!</definedName>
    <definedName name="PY5_Accounts_Receivable" localSheetId="42">'[44]Balance Sheet'!#REF!</definedName>
    <definedName name="PY5_Accounts_Receivable" localSheetId="25">'[44]Balance Sheet'!#REF!</definedName>
    <definedName name="PY5_Accounts_Receivable" localSheetId="43">'[44]Balance Sheet'!#REF!</definedName>
    <definedName name="PY5_Accounts_Receivable" localSheetId="44">'[44]Balance Sheet'!#REF!</definedName>
    <definedName name="PY5_Accounts_Receivable" localSheetId="45">'[44]Balance Sheet'!#REF!</definedName>
    <definedName name="PY5_Accounts_Receivable" localSheetId="46">'[44]Balance Sheet'!#REF!</definedName>
    <definedName name="PY5_Accounts_Receivable" localSheetId="47">'[44]Balance Sheet'!#REF!</definedName>
    <definedName name="PY5_Accounts_Receivable" localSheetId="48">'[44]Balance Sheet'!#REF!</definedName>
    <definedName name="PY5_Accounts_Receivable" localSheetId="49">'[44]Balance Sheet'!#REF!</definedName>
    <definedName name="PY5_Accounts_Receivable" localSheetId="26">'[44]Balance Sheet'!#REF!</definedName>
    <definedName name="PY5_Accounts_Receivable" localSheetId="27">'[44]Balance Sheet'!#REF!</definedName>
    <definedName name="PY5_Accounts_Receivable" localSheetId="28">'[44]Balance Sheet'!#REF!</definedName>
    <definedName name="PY5_Accounts_Receivable" localSheetId="29">'[44]Balance Sheet'!#REF!</definedName>
    <definedName name="PY5_Accounts_Receivable" localSheetId="30">'[44]Balance Sheet'!#REF!</definedName>
    <definedName name="PY5_Accounts_Receivable" localSheetId="31">'[44]Balance Sheet'!#REF!</definedName>
    <definedName name="PY5_Accounts_Receivable" localSheetId="32">'[44]Balance Sheet'!#REF!</definedName>
    <definedName name="PY5_Accounts_Receivable" localSheetId="24">'[44]Balance Sheet'!#REF!</definedName>
    <definedName name="PY5_Accounts_Receivable">'[45]Balance Sheet'!#REF!</definedName>
    <definedName name="PY5_Administration">'[39]Estado de Resultados'!$R$13</definedName>
    <definedName name="PY5_Cash">'[39]Balance General'!$M$7</definedName>
    <definedName name="PY5_Common_Equity">'[39]Balance General'!$M$37</definedName>
    <definedName name="PY5_Cost_of_Sales">'[39]Estado de Resultados'!$R$9</definedName>
    <definedName name="PY5_Current_Liabilities">'[39]Balance General'!$M$29</definedName>
    <definedName name="PY5_Depreciation">'[39]Estado de Resultados'!$R$16</definedName>
    <definedName name="PY5_Disc._Ops.">'[39]Estado de Resultados'!$R$28</definedName>
    <definedName name="PY5_Extraord.">'[39]Estado de Resultados'!$R$32</definedName>
    <definedName name="PY5_Gross_Profit">'[39]Estado de Resultados'!$R$11</definedName>
    <definedName name="PY5_INC_AFT_TAX">'[39]Estado de Resultados'!$R$26</definedName>
    <definedName name="PY5_INC_BEF_EXTRAORD">'[39]Estado de Resultados'!$R$30</definedName>
    <definedName name="PY5_Inc_Bef_Tax">'[39]Estado de Resultados'!$R$22</definedName>
    <definedName name="PY5_Intangible_Assets" localSheetId="20">'[44]Balance Sheet'!#REF!</definedName>
    <definedName name="PY5_Intangible_Assets" localSheetId="9">'[44]Balance Sheet'!#REF!</definedName>
    <definedName name="PY5_Intangible_Assets" localSheetId="22">'[45]Balance Sheet'!#REF!</definedName>
    <definedName name="PY5_Intangible_Assets" localSheetId="21">'[44]Balance Sheet'!#REF!</definedName>
    <definedName name="PY5_Intangible_Assets" localSheetId="23">'[44]Balance Sheet'!#REF!</definedName>
    <definedName name="PY5_Intangible_Assets" localSheetId="15">'[45]Balance Sheet'!#REF!</definedName>
    <definedName name="PY5_Intangible_Assets" localSheetId="17">'[44]Balance Sheet'!#REF!</definedName>
    <definedName name="PY5_Intangible_Assets" localSheetId="33">'[44]Balance Sheet'!#REF!</definedName>
    <definedName name="PY5_Intangible_Assets" localSheetId="34">'[44]Balance Sheet'!#REF!</definedName>
    <definedName name="PY5_Intangible_Assets" localSheetId="35">'[44]Balance Sheet'!#REF!</definedName>
    <definedName name="PY5_Intangible_Assets" localSheetId="36">'[44]Balance Sheet'!#REF!</definedName>
    <definedName name="PY5_Intangible_Assets" localSheetId="37">'[44]Balance Sheet'!#REF!</definedName>
    <definedName name="PY5_Intangible_Assets" localSheetId="38">'[44]Balance Sheet'!#REF!</definedName>
    <definedName name="PY5_Intangible_Assets" localSheetId="39">'[44]Balance Sheet'!#REF!</definedName>
    <definedName name="PY5_Intangible_Assets" localSheetId="40">'[44]Balance Sheet'!#REF!</definedName>
    <definedName name="PY5_Intangible_Assets" localSheetId="41">'[44]Balance Sheet'!#REF!</definedName>
    <definedName name="PY5_Intangible_Assets" localSheetId="42">'[44]Balance Sheet'!#REF!</definedName>
    <definedName name="PY5_Intangible_Assets" localSheetId="25">'[44]Balance Sheet'!#REF!</definedName>
    <definedName name="PY5_Intangible_Assets" localSheetId="43">'[44]Balance Sheet'!#REF!</definedName>
    <definedName name="PY5_Intangible_Assets" localSheetId="44">'[44]Balance Sheet'!#REF!</definedName>
    <definedName name="PY5_Intangible_Assets" localSheetId="45">'[44]Balance Sheet'!#REF!</definedName>
    <definedName name="PY5_Intangible_Assets" localSheetId="46">'[44]Balance Sheet'!#REF!</definedName>
    <definedName name="PY5_Intangible_Assets" localSheetId="47">'[44]Balance Sheet'!#REF!</definedName>
    <definedName name="PY5_Intangible_Assets" localSheetId="48">'[44]Balance Sheet'!#REF!</definedName>
    <definedName name="PY5_Intangible_Assets" localSheetId="49">'[44]Balance Sheet'!#REF!</definedName>
    <definedName name="PY5_Intangible_Assets" localSheetId="26">'[44]Balance Sheet'!#REF!</definedName>
    <definedName name="PY5_Intangible_Assets" localSheetId="27">'[44]Balance Sheet'!#REF!</definedName>
    <definedName name="PY5_Intangible_Assets" localSheetId="28">'[44]Balance Sheet'!#REF!</definedName>
    <definedName name="PY5_Intangible_Assets" localSheetId="29">'[44]Balance Sheet'!#REF!</definedName>
    <definedName name="PY5_Intangible_Assets" localSheetId="30">'[44]Balance Sheet'!#REF!</definedName>
    <definedName name="PY5_Intangible_Assets" localSheetId="31">'[44]Balance Sheet'!#REF!</definedName>
    <definedName name="PY5_Intangible_Assets" localSheetId="32">'[44]Balance Sheet'!#REF!</definedName>
    <definedName name="PY5_Intangible_Assets" localSheetId="24">'[44]Balance Sheet'!#REF!</definedName>
    <definedName name="PY5_Intangible_Assets">'[45]Balance Sheet'!#REF!</definedName>
    <definedName name="PY5_Interest_Expense">'[39]Estado de Resultados'!$R$20</definedName>
    <definedName name="PY5_Inventory" localSheetId="20">'[44]Balance Sheet'!#REF!</definedName>
    <definedName name="PY5_Inventory" localSheetId="9">'[44]Balance Sheet'!#REF!</definedName>
    <definedName name="PY5_Inventory" localSheetId="22">'[45]Balance Sheet'!#REF!</definedName>
    <definedName name="PY5_Inventory" localSheetId="21">'[44]Balance Sheet'!#REF!</definedName>
    <definedName name="PY5_Inventory" localSheetId="23">'[44]Balance Sheet'!#REF!</definedName>
    <definedName name="PY5_Inventory" localSheetId="15">'[45]Balance Sheet'!#REF!</definedName>
    <definedName name="PY5_Inventory" localSheetId="17">'[44]Balance Sheet'!#REF!</definedName>
    <definedName name="PY5_Inventory" localSheetId="33">'[44]Balance Sheet'!#REF!</definedName>
    <definedName name="PY5_Inventory" localSheetId="34">'[44]Balance Sheet'!#REF!</definedName>
    <definedName name="PY5_Inventory" localSheetId="35">'[44]Balance Sheet'!#REF!</definedName>
    <definedName name="PY5_Inventory" localSheetId="36">'[44]Balance Sheet'!#REF!</definedName>
    <definedName name="PY5_Inventory" localSheetId="37">'[44]Balance Sheet'!#REF!</definedName>
    <definedName name="PY5_Inventory" localSheetId="38">'[44]Balance Sheet'!#REF!</definedName>
    <definedName name="PY5_Inventory" localSheetId="39">'[44]Balance Sheet'!#REF!</definedName>
    <definedName name="PY5_Inventory" localSheetId="40">'[44]Balance Sheet'!#REF!</definedName>
    <definedName name="PY5_Inventory" localSheetId="41">'[44]Balance Sheet'!#REF!</definedName>
    <definedName name="PY5_Inventory" localSheetId="42">'[44]Balance Sheet'!#REF!</definedName>
    <definedName name="PY5_Inventory" localSheetId="25">'[44]Balance Sheet'!#REF!</definedName>
    <definedName name="PY5_Inventory" localSheetId="43">'[44]Balance Sheet'!#REF!</definedName>
    <definedName name="PY5_Inventory" localSheetId="44">'[44]Balance Sheet'!#REF!</definedName>
    <definedName name="PY5_Inventory" localSheetId="45">'[44]Balance Sheet'!#REF!</definedName>
    <definedName name="PY5_Inventory" localSheetId="46">'[44]Balance Sheet'!#REF!</definedName>
    <definedName name="PY5_Inventory" localSheetId="47">'[44]Balance Sheet'!#REF!</definedName>
    <definedName name="PY5_Inventory" localSheetId="48">'[44]Balance Sheet'!#REF!</definedName>
    <definedName name="PY5_Inventory" localSheetId="49">'[44]Balance Sheet'!#REF!</definedName>
    <definedName name="PY5_Inventory" localSheetId="26">'[44]Balance Sheet'!#REF!</definedName>
    <definedName name="PY5_Inventory" localSheetId="27">'[44]Balance Sheet'!#REF!</definedName>
    <definedName name="PY5_Inventory" localSheetId="28">'[44]Balance Sheet'!#REF!</definedName>
    <definedName name="PY5_Inventory" localSheetId="29">'[44]Balance Sheet'!#REF!</definedName>
    <definedName name="PY5_Inventory" localSheetId="30">'[44]Balance Sheet'!#REF!</definedName>
    <definedName name="PY5_Inventory" localSheetId="31">'[44]Balance Sheet'!#REF!</definedName>
    <definedName name="PY5_Inventory" localSheetId="32">'[44]Balance Sheet'!#REF!</definedName>
    <definedName name="PY5_Inventory" localSheetId="24">'[44]Balance Sheet'!#REF!</definedName>
    <definedName name="PY5_Inventory">'[45]Balance Sheet'!#REF!</definedName>
    <definedName name="PY5_LIABIL_EQUITY" localSheetId="20">'[44]Balance Sheet'!#REF!</definedName>
    <definedName name="PY5_LIABIL_EQUITY" localSheetId="9">'[44]Balance Sheet'!#REF!</definedName>
    <definedName name="PY5_LIABIL_EQUITY" localSheetId="22">'[45]Balance Sheet'!#REF!</definedName>
    <definedName name="PY5_LIABIL_EQUITY" localSheetId="21">'[44]Balance Sheet'!#REF!</definedName>
    <definedName name="PY5_LIABIL_EQUITY" localSheetId="23">'[44]Balance Sheet'!#REF!</definedName>
    <definedName name="PY5_LIABIL_EQUITY" localSheetId="15">'[45]Balance Sheet'!#REF!</definedName>
    <definedName name="PY5_LIABIL_EQUITY" localSheetId="17">'[44]Balance Sheet'!#REF!</definedName>
    <definedName name="PY5_LIABIL_EQUITY" localSheetId="33">'[44]Balance Sheet'!#REF!</definedName>
    <definedName name="PY5_LIABIL_EQUITY" localSheetId="34">'[44]Balance Sheet'!#REF!</definedName>
    <definedName name="PY5_LIABIL_EQUITY" localSheetId="35">'[44]Balance Sheet'!#REF!</definedName>
    <definedName name="PY5_LIABIL_EQUITY" localSheetId="36">'[44]Balance Sheet'!#REF!</definedName>
    <definedName name="PY5_LIABIL_EQUITY" localSheetId="37">'[44]Balance Sheet'!#REF!</definedName>
    <definedName name="PY5_LIABIL_EQUITY" localSheetId="38">'[44]Balance Sheet'!#REF!</definedName>
    <definedName name="PY5_LIABIL_EQUITY" localSheetId="39">'[44]Balance Sheet'!#REF!</definedName>
    <definedName name="PY5_LIABIL_EQUITY" localSheetId="40">'[44]Balance Sheet'!#REF!</definedName>
    <definedName name="PY5_LIABIL_EQUITY" localSheetId="41">'[44]Balance Sheet'!#REF!</definedName>
    <definedName name="PY5_LIABIL_EQUITY" localSheetId="42">'[44]Balance Sheet'!#REF!</definedName>
    <definedName name="PY5_LIABIL_EQUITY" localSheetId="25">'[44]Balance Sheet'!#REF!</definedName>
    <definedName name="PY5_LIABIL_EQUITY" localSheetId="43">'[44]Balance Sheet'!#REF!</definedName>
    <definedName name="PY5_LIABIL_EQUITY" localSheetId="44">'[44]Balance Sheet'!#REF!</definedName>
    <definedName name="PY5_LIABIL_EQUITY" localSheetId="45">'[44]Balance Sheet'!#REF!</definedName>
    <definedName name="PY5_LIABIL_EQUITY" localSheetId="46">'[44]Balance Sheet'!#REF!</definedName>
    <definedName name="PY5_LIABIL_EQUITY" localSheetId="47">'[44]Balance Sheet'!#REF!</definedName>
    <definedName name="PY5_LIABIL_EQUITY" localSheetId="48">'[44]Balance Sheet'!#REF!</definedName>
    <definedName name="PY5_LIABIL_EQUITY" localSheetId="49">'[44]Balance Sheet'!#REF!</definedName>
    <definedName name="PY5_LIABIL_EQUITY" localSheetId="26">'[44]Balance Sheet'!#REF!</definedName>
    <definedName name="PY5_LIABIL_EQUITY" localSheetId="27">'[44]Balance Sheet'!#REF!</definedName>
    <definedName name="PY5_LIABIL_EQUITY" localSheetId="28">'[44]Balance Sheet'!#REF!</definedName>
    <definedName name="PY5_LIABIL_EQUITY" localSheetId="29">'[44]Balance Sheet'!#REF!</definedName>
    <definedName name="PY5_LIABIL_EQUITY" localSheetId="30">'[44]Balance Sheet'!#REF!</definedName>
    <definedName name="PY5_LIABIL_EQUITY" localSheetId="31">'[44]Balance Sheet'!#REF!</definedName>
    <definedName name="PY5_LIABIL_EQUITY" localSheetId="32">'[44]Balance Sheet'!#REF!</definedName>
    <definedName name="PY5_LIABIL_EQUITY" localSheetId="24">'[44]Balance Sheet'!#REF!</definedName>
    <definedName name="PY5_LIABIL_EQUITY">'[45]Balance Sheet'!#REF!</definedName>
    <definedName name="PY5_Long_term_Debt__excl_Dfd_Taxes">'[39]Balance General'!$M$30</definedName>
    <definedName name="PY5_Marketable_Sec" localSheetId="20">'[44]Balance Sheet'!#REF!</definedName>
    <definedName name="PY5_Marketable_Sec" localSheetId="9">'[44]Balance Sheet'!#REF!</definedName>
    <definedName name="PY5_Marketable_Sec" localSheetId="22">'[45]Balance Sheet'!#REF!</definedName>
    <definedName name="PY5_Marketable_Sec" localSheetId="21">'[44]Balance Sheet'!#REF!</definedName>
    <definedName name="PY5_Marketable_Sec" localSheetId="23">'[44]Balance Sheet'!#REF!</definedName>
    <definedName name="PY5_Marketable_Sec" localSheetId="15">'[45]Balance Sheet'!#REF!</definedName>
    <definedName name="PY5_Marketable_Sec" localSheetId="17">'[44]Balance Sheet'!#REF!</definedName>
    <definedName name="PY5_Marketable_Sec" localSheetId="33">'[44]Balance Sheet'!#REF!</definedName>
    <definedName name="PY5_Marketable_Sec" localSheetId="34">'[44]Balance Sheet'!#REF!</definedName>
    <definedName name="PY5_Marketable_Sec" localSheetId="35">'[44]Balance Sheet'!#REF!</definedName>
    <definedName name="PY5_Marketable_Sec" localSheetId="36">'[44]Balance Sheet'!#REF!</definedName>
    <definedName name="PY5_Marketable_Sec" localSheetId="37">'[44]Balance Sheet'!#REF!</definedName>
    <definedName name="PY5_Marketable_Sec" localSheetId="38">'[44]Balance Sheet'!#REF!</definedName>
    <definedName name="PY5_Marketable_Sec" localSheetId="39">'[44]Balance Sheet'!#REF!</definedName>
    <definedName name="PY5_Marketable_Sec" localSheetId="40">'[44]Balance Sheet'!#REF!</definedName>
    <definedName name="PY5_Marketable_Sec" localSheetId="41">'[44]Balance Sheet'!#REF!</definedName>
    <definedName name="PY5_Marketable_Sec" localSheetId="42">'[44]Balance Sheet'!#REF!</definedName>
    <definedName name="PY5_Marketable_Sec" localSheetId="25">'[44]Balance Sheet'!#REF!</definedName>
    <definedName name="PY5_Marketable_Sec" localSheetId="43">'[44]Balance Sheet'!#REF!</definedName>
    <definedName name="PY5_Marketable_Sec" localSheetId="44">'[44]Balance Sheet'!#REF!</definedName>
    <definedName name="PY5_Marketable_Sec" localSheetId="45">'[44]Balance Sheet'!#REF!</definedName>
    <definedName name="PY5_Marketable_Sec" localSheetId="46">'[44]Balance Sheet'!#REF!</definedName>
    <definedName name="PY5_Marketable_Sec" localSheetId="47">'[44]Balance Sheet'!#REF!</definedName>
    <definedName name="PY5_Marketable_Sec" localSheetId="48">'[44]Balance Sheet'!#REF!</definedName>
    <definedName name="PY5_Marketable_Sec" localSheetId="49">'[44]Balance Sheet'!#REF!</definedName>
    <definedName name="PY5_Marketable_Sec" localSheetId="26">'[44]Balance Sheet'!#REF!</definedName>
    <definedName name="PY5_Marketable_Sec" localSheetId="27">'[44]Balance Sheet'!#REF!</definedName>
    <definedName name="PY5_Marketable_Sec" localSheetId="28">'[44]Balance Sheet'!#REF!</definedName>
    <definedName name="PY5_Marketable_Sec" localSheetId="29">'[44]Balance Sheet'!#REF!</definedName>
    <definedName name="PY5_Marketable_Sec" localSheetId="30">'[44]Balance Sheet'!#REF!</definedName>
    <definedName name="PY5_Marketable_Sec" localSheetId="31">'[44]Balance Sheet'!#REF!</definedName>
    <definedName name="PY5_Marketable_Sec" localSheetId="32">'[44]Balance Sheet'!#REF!</definedName>
    <definedName name="PY5_Marketable_Sec" localSheetId="24">'[44]Balance Sheet'!#REF!</definedName>
    <definedName name="PY5_Marketable_Sec">'[45]Balance Sheet'!#REF!</definedName>
    <definedName name="PY5_NET_INCOME">'[39]Estado de Resultados'!$R$34</definedName>
    <definedName name="PY5_Net_Revenue">'[39]Estado de Resultados'!$R$8</definedName>
    <definedName name="PY5_Operating_Inc">'[39]Estado de Resultados'!$R$18</definedName>
    <definedName name="PY5_Other_Curr_Assets" localSheetId="20">'[44]Balance Sheet'!#REF!</definedName>
    <definedName name="PY5_Other_Curr_Assets" localSheetId="9">'[44]Balance Sheet'!#REF!</definedName>
    <definedName name="PY5_Other_Curr_Assets" localSheetId="22">'[45]Balance Sheet'!#REF!</definedName>
    <definedName name="PY5_Other_Curr_Assets" localSheetId="21">'[44]Balance Sheet'!#REF!</definedName>
    <definedName name="PY5_Other_Curr_Assets" localSheetId="23">'[44]Balance Sheet'!#REF!</definedName>
    <definedName name="PY5_Other_Curr_Assets" localSheetId="15">'[45]Balance Sheet'!#REF!</definedName>
    <definedName name="PY5_Other_Curr_Assets" localSheetId="17">'[44]Balance Sheet'!#REF!</definedName>
    <definedName name="PY5_Other_Curr_Assets" localSheetId="33">'[44]Balance Sheet'!#REF!</definedName>
    <definedName name="PY5_Other_Curr_Assets" localSheetId="34">'[44]Balance Sheet'!#REF!</definedName>
    <definedName name="PY5_Other_Curr_Assets" localSheetId="35">'[44]Balance Sheet'!#REF!</definedName>
    <definedName name="PY5_Other_Curr_Assets" localSheetId="36">'[44]Balance Sheet'!#REF!</definedName>
    <definedName name="PY5_Other_Curr_Assets" localSheetId="37">'[44]Balance Sheet'!#REF!</definedName>
    <definedName name="PY5_Other_Curr_Assets" localSheetId="38">'[44]Balance Sheet'!#REF!</definedName>
    <definedName name="PY5_Other_Curr_Assets" localSheetId="39">'[44]Balance Sheet'!#REF!</definedName>
    <definedName name="PY5_Other_Curr_Assets" localSheetId="40">'[44]Balance Sheet'!#REF!</definedName>
    <definedName name="PY5_Other_Curr_Assets" localSheetId="41">'[44]Balance Sheet'!#REF!</definedName>
    <definedName name="PY5_Other_Curr_Assets" localSheetId="42">'[44]Balance Sheet'!#REF!</definedName>
    <definedName name="PY5_Other_Curr_Assets" localSheetId="25">'[44]Balance Sheet'!#REF!</definedName>
    <definedName name="PY5_Other_Curr_Assets" localSheetId="43">'[44]Balance Sheet'!#REF!</definedName>
    <definedName name="PY5_Other_Curr_Assets" localSheetId="44">'[44]Balance Sheet'!#REF!</definedName>
    <definedName name="PY5_Other_Curr_Assets" localSheetId="45">'[44]Balance Sheet'!#REF!</definedName>
    <definedName name="PY5_Other_Curr_Assets" localSheetId="46">'[44]Balance Sheet'!#REF!</definedName>
    <definedName name="PY5_Other_Curr_Assets" localSheetId="47">'[44]Balance Sheet'!#REF!</definedName>
    <definedName name="PY5_Other_Curr_Assets" localSheetId="48">'[44]Balance Sheet'!#REF!</definedName>
    <definedName name="PY5_Other_Curr_Assets" localSheetId="49">'[44]Balance Sheet'!#REF!</definedName>
    <definedName name="PY5_Other_Curr_Assets" localSheetId="26">'[44]Balance Sheet'!#REF!</definedName>
    <definedName name="PY5_Other_Curr_Assets" localSheetId="27">'[44]Balance Sheet'!#REF!</definedName>
    <definedName name="PY5_Other_Curr_Assets" localSheetId="28">'[44]Balance Sheet'!#REF!</definedName>
    <definedName name="PY5_Other_Curr_Assets" localSheetId="29">'[44]Balance Sheet'!#REF!</definedName>
    <definedName name="PY5_Other_Curr_Assets" localSheetId="30">'[44]Balance Sheet'!#REF!</definedName>
    <definedName name="PY5_Other_Curr_Assets" localSheetId="31">'[44]Balance Sheet'!#REF!</definedName>
    <definedName name="PY5_Other_Curr_Assets" localSheetId="32">'[44]Balance Sheet'!#REF!</definedName>
    <definedName name="PY5_Other_Curr_Assets" localSheetId="24">'[44]Balance Sheet'!#REF!</definedName>
    <definedName name="PY5_Other_Curr_Assets">'[45]Balance Sheet'!#REF!</definedName>
    <definedName name="PY5_Other_Exp.">'[39]Estado de Resultados'!$R$15</definedName>
    <definedName name="PY5_Other_LT_Assets" localSheetId="20">'[44]Balance Sheet'!#REF!</definedName>
    <definedName name="PY5_Other_LT_Assets" localSheetId="9">'[44]Balance Sheet'!#REF!</definedName>
    <definedName name="PY5_Other_LT_Assets" localSheetId="22">'[45]Balance Sheet'!#REF!</definedName>
    <definedName name="PY5_Other_LT_Assets" localSheetId="21">'[44]Balance Sheet'!#REF!</definedName>
    <definedName name="PY5_Other_LT_Assets" localSheetId="23">'[44]Balance Sheet'!#REF!</definedName>
    <definedName name="PY5_Other_LT_Assets" localSheetId="15">'[45]Balance Sheet'!#REF!</definedName>
    <definedName name="PY5_Other_LT_Assets" localSheetId="17">'[44]Balance Sheet'!#REF!</definedName>
    <definedName name="PY5_Other_LT_Assets" localSheetId="33">'[44]Balance Sheet'!#REF!</definedName>
    <definedName name="PY5_Other_LT_Assets" localSheetId="34">'[44]Balance Sheet'!#REF!</definedName>
    <definedName name="PY5_Other_LT_Assets" localSheetId="35">'[44]Balance Sheet'!#REF!</definedName>
    <definedName name="PY5_Other_LT_Assets" localSheetId="36">'[44]Balance Sheet'!#REF!</definedName>
    <definedName name="PY5_Other_LT_Assets" localSheetId="37">'[44]Balance Sheet'!#REF!</definedName>
    <definedName name="PY5_Other_LT_Assets" localSheetId="38">'[44]Balance Sheet'!#REF!</definedName>
    <definedName name="PY5_Other_LT_Assets" localSheetId="39">'[44]Balance Sheet'!#REF!</definedName>
    <definedName name="PY5_Other_LT_Assets" localSheetId="40">'[44]Balance Sheet'!#REF!</definedName>
    <definedName name="PY5_Other_LT_Assets" localSheetId="41">'[44]Balance Sheet'!#REF!</definedName>
    <definedName name="PY5_Other_LT_Assets" localSheetId="42">'[44]Balance Sheet'!#REF!</definedName>
    <definedName name="PY5_Other_LT_Assets" localSheetId="25">'[44]Balance Sheet'!#REF!</definedName>
    <definedName name="PY5_Other_LT_Assets" localSheetId="43">'[44]Balance Sheet'!#REF!</definedName>
    <definedName name="PY5_Other_LT_Assets" localSheetId="44">'[44]Balance Sheet'!#REF!</definedName>
    <definedName name="PY5_Other_LT_Assets" localSheetId="45">'[44]Balance Sheet'!#REF!</definedName>
    <definedName name="PY5_Other_LT_Assets" localSheetId="46">'[44]Balance Sheet'!#REF!</definedName>
    <definedName name="PY5_Other_LT_Assets" localSheetId="47">'[44]Balance Sheet'!#REF!</definedName>
    <definedName name="PY5_Other_LT_Assets" localSheetId="48">'[44]Balance Sheet'!#REF!</definedName>
    <definedName name="PY5_Other_LT_Assets" localSheetId="49">'[44]Balance Sheet'!#REF!</definedName>
    <definedName name="PY5_Other_LT_Assets" localSheetId="26">'[44]Balance Sheet'!#REF!</definedName>
    <definedName name="PY5_Other_LT_Assets" localSheetId="27">'[44]Balance Sheet'!#REF!</definedName>
    <definedName name="PY5_Other_LT_Assets" localSheetId="28">'[44]Balance Sheet'!#REF!</definedName>
    <definedName name="PY5_Other_LT_Assets" localSheetId="29">'[44]Balance Sheet'!#REF!</definedName>
    <definedName name="PY5_Other_LT_Assets" localSheetId="30">'[44]Balance Sheet'!#REF!</definedName>
    <definedName name="PY5_Other_LT_Assets" localSheetId="31">'[44]Balance Sheet'!#REF!</definedName>
    <definedName name="PY5_Other_LT_Assets" localSheetId="32">'[44]Balance Sheet'!#REF!</definedName>
    <definedName name="PY5_Other_LT_Assets" localSheetId="24">'[44]Balance Sheet'!#REF!</definedName>
    <definedName name="PY5_Other_LT_Assets">'[45]Balance Sheet'!#REF!</definedName>
    <definedName name="PY5_Other_LT_Liabilities" localSheetId="20">'[44]Balance Sheet'!#REF!</definedName>
    <definedName name="PY5_Other_LT_Liabilities" localSheetId="9">'[44]Balance Sheet'!#REF!</definedName>
    <definedName name="PY5_Other_LT_Liabilities" localSheetId="22">'[45]Balance Sheet'!#REF!</definedName>
    <definedName name="PY5_Other_LT_Liabilities" localSheetId="21">'[44]Balance Sheet'!#REF!</definedName>
    <definedName name="PY5_Other_LT_Liabilities" localSheetId="23">'[44]Balance Sheet'!#REF!</definedName>
    <definedName name="PY5_Other_LT_Liabilities" localSheetId="15">'[45]Balance Sheet'!#REF!</definedName>
    <definedName name="PY5_Other_LT_Liabilities" localSheetId="17">'[44]Balance Sheet'!#REF!</definedName>
    <definedName name="PY5_Other_LT_Liabilities" localSheetId="33">'[44]Balance Sheet'!#REF!</definedName>
    <definedName name="PY5_Other_LT_Liabilities" localSheetId="34">'[44]Balance Sheet'!#REF!</definedName>
    <definedName name="PY5_Other_LT_Liabilities" localSheetId="35">'[44]Balance Sheet'!#REF!</definedName>
    <definedName name="PY5_Other_LT_Liabilities" localSheetId="36">'[44]Balance Sheet'!#REF!</definedName>
    <definedName name="PY5_Other_LT_Liabilities" localSheetId="37">'[44]Balance Sheet'!#REF!</definedName>
    <definedName name="PY5_Other_LT_Liabilities" localSheetId="38">'[44]Balance Sheet'!#REF!</definedName>
    <definedName name="PY5_Other_LT_Liabilities" localSheetId="39">'[44]Balance Sheet'!#REF!</definedName>
    <definedName name="PY5_Other_LT_Liabilities" localSheetId="40">'[44]Balance Sheet'!#REF!</definedName>
    <definedName name="PY5_Other_LT_Liabilities" localSheetId="41">'[44]Balance Sheet'!#REF!</definedName>
    <definedName name="PY5_Other_LT_Liabilities" localSheetId="42">'[44]Balance Sheet'!#REF!</definedName>
    <definedName name="PY5_Other_LT_Liabilities" localSheetId="25">'[44]Balance Sheet'!#REF!</definedName>
    <definedName name="PY5_Other_LT_Liabilities" localSheetId="43">'[44]Balance Sheet'!#REF!</definedName>
    <definedName name="PY5_Other_LT_Liabilities" localSheetId="44">'[44]Balance Sheet'!#REF!</definedName>
    <definedName name="PY5_Other_LT_Liabilities" localSheetId="45">'[44]Balance Sheet'!#REF!</definedName>
    <definedName name="PY5_Other_LT_Liabilities" localSheetId="46">'[44]Balance Sheet'!#REF!</definedName>
    <definedName name="PY5_Other_LT_Liabilities" localSheetId="47">'[44]Balance Sheet'!#REF!</definedName>
    <definedName name="PY5_Other_LT_Liabilities" localSheetId="48">'[44]Balance Sheet'!#REF!</definedName>
    <definedName name="PY5_Other_LT_Liabilities" localSheetId="49">'[44]Balance Sheet'!#REF!</definedName>
    <definedName name="PY5_Other_LT_Liabilities" localSheetId="26">'[44]Balance Sheet'!#REF!</definedName>
    <definedName name="PY5_Other_LT_Liabilities" localSheetId="27">'[44]Balance Sheet'!#REF!</definedName>
    <definedName name="PY5_Other_LT_Liabilities" localSheetId="28">'[44]Balance Sheet'!#REF!</definedName>
    <definedName name="PY5_Other_LT_Liabilities" localSheetId="29">'[44]Balance Sheet'!#REF!</definedName>
    <definedName name="PY5_Other_LT_Liabilities" localSheetId="30">'[44]Balance Sheet'!#REF!</definedName>
    <definedName name="PY5_Other_LT_Liabilities" localSheetId="31">'[44]Balance Sheet'!#REF!</definedName>
    <definedName name="PY5_Other_LT_Liabilities" localSheetId="32">'[44]Balance Sheet'!#REF!</definedName>
    <definedName name="PY5_Other_LT_Liabilities" localSheetId="24">'[44]Balance Sheet'!#REF!</definedName>
    <definedName name="PY5_Other_LT_Liabilities">'[45]Balance Sheet'!#REF!</definedName>
    <definedName name="PY5_Preferred_Stock" localSheetId="20">'[44]Balance Sheet'!#REF!</definedName>
    <definedName name="PY5_Preferred_Stock" localSheetId="9">'[44]Balance Sheet'!#REF!</definedName>
    <definedName name="PY5_Preferred_Stock" localSheetId="22">'[45]Balance Sheet'!#REF!</definedName>
    <definedName name="PY5_Preferred_Stock" localSheetId="21">'[44]Balance Sheet'!#REF!</definedName>
    <definedName name="PY5_Preferred_Stock" localSheetId="23">'[44]Balance Sheet'!#REF!</definedName>
    <definedName name="PY5_Preferred_Stock" localSheetId="15">'[45]Balance Sheet'!#REF!</definedName>
    <definedName name="PY5_Preferred_Stock" localSheetId="17">'[44]Balance Sheet'!#REF!</definedName>
    <definedName name="PY5_Preferred_Stock" localSheetId="33">'[44]Balance Sheet'!#REF!</definedName>
    <definedName name="PY5_Preferred_Stock" localSheetId="34">'[44]Balance Sheet'!#REF!</definedName>
    <definedName name="PY5_Preferred_Stock" localSheetId="35">'[44]Balance Sheet'!#REF!</definedName>
    <definedName name="PY5_Preferred_Stock" localSheetId="36">'[44]Balance Sheet'!#REF!</definedName>
    <definedName name="PY5_Preferred_Stock" localSheetId="37">'[44]Balance Sheet'!#REF!</definedName>
    <definedName name="PY5_Preferred_Stock" localSheetId="38">'[44]Balance Sheet'!#REF!</definedName>
    <definedName name="PY5_Preferred_Stock" localSheetId="39">'[44]Balance Sheet'!#REF!</definedName>
    <definedName name="PY5_Preferred_Stock" localSheetId="40">'[44]Balance Sheet'!#REF!</definedName>
    <definedName name="PY5_Preferred_Stock" localSheetId="41">'[44]Balance Sheet'!#REF!</definedName>
    <definedName name="PY5_Preferred_Stock" localSheetId="42">'[44]Balance Sheet'!#REF!</definedName>
    <definedName name="PY5_Preferred_Stock" localSheetId="25">'[44]Balance Sheet'!#REF!</definedName>
    <definedName name="PY5_Preferred_Stock" localSheetId="43">'[44]Balance Sheet'!#REF!</definedName>
    <definedName name="PY5_Preferred_Stock" localSheetId="44">'[44]Balance Sheet'!#REF!</definedName>
    <definedName name="PY5_Preferred_Stock" localSheetId="45">'[44]Balance Sheet'!#REF!</definedName>
    <definedName name="PY5_Preferred_Stock" localSheetId="46">'[44]Balance Sheet'!#REF!</definedName>
    <definedName name="PY5_Preferred_Stock" localSheetId="47">'[44]Balance Sheet'!#REF!</definedName>
    <definedName name="PY5_Preferred_Stock" localSheetId="48">'[44]Balance Sheet'!#REF!</definedName>
    <definedName name="PY5_Preferred_Stock" localSheetId="49">'[44]Balance Sheet'!#REF!</definedName>
    <definedName name="PY5_Preferred_Stock" localSheetId="26">'[44]Balance Sheet'!#REF!</definedName>
    <definedName name="PY5_Preferred_Stock" localSheetId="27">'[44]Balance Sheet'!#REF!</definedName>
    <definedName name="PY5_Preferred_Stock" localSheetId="28">'[44]Balance Sheet'!#REF!</definedName>
    <definedName name="PY5_Preferred_Stock" localSheetId="29">'[44]Balance Sheet'!#REF!</definedName>
    <definedName name="PY5_Preferred_Stock" localSheetId="30">'[44]Balance Sheet'!#REF!</definedName>
    <definedName name="PY5_Preferred_Stock" localSheetId="31">'[44]Balance Sheet'!#REF!</definedName>
    <definedName name="PY5_Preferred_Stock" localSheetId="32">'[44]Balance Sheet'!#REF!</definedName>
    <definedName name="PY5_Preferred_Stock" localSheetId="24">'[44]Balance Sheet'!#REF!</definedName>
    <definedName name="PY5_Preferred_Stock">'[45]Balance Sheet'!#REF!</definedName>
    <definedName name="PY5_QUICK_ASSETS">'[39]Balance General'!$M$12</definedName>
    <definedName name="PY5_Retained_Earnings" localSheetId="20">'[44]Balance Sheet'!#REF!</definedName>
    <definedName name="PY5_Retained_Earnings" localSheetId="9">'[44]Balance Sheet'!#REF!</definedName>
    <definedName name="PY5_Retained_Earnings" localSheetId="22">'[45]Balance Sheet'!#REF!</definedName>
    <definedName name="PY5_Retained_Earnings" localSheetId="21">'[44]Balance Sheet'!#REF!</definedName>
    <definedName name="PY5_Retained_Earnings" localSheetId="23">'[44]Balance Sheet'!#REF!</definedName>
    <definedName name="PY5_Retained_Earnings" localSheetId="15">'[45]Balance Sheet'!#REF!</definedName>
    <definedName name="PY5_Retained_Earnings" localSheetId="17">'[44]Balance Sheet'!#REF!</definedName>
    <definedName name="PY5_Retained_Earnings" localSheetId="33">'[44]Balance Sheet'!#REF!</definedName>
    <definedName name="PY5_Retained_Earnings" localSheetId="34">'[44]Balance Sheet'!#REF!</definedName>
    <definedName name="PY5_Retained_Earnings" localSheetId="35">'[44]Balance Sheet'!#REF!</definedName>
    <definedName name="PY5_Retained_Earnings" localSheetId="36">'[44]Balance Sheet'!#REF!</definedName>
    <definedName name="PY5_Retained_Earnings" localSheetId="37">'[44]Balance Sheet'!#REF!</definedName>
    <definedName name="PY5_Retained_Earnings" localSheetId="38">'[44]Balance Sheet'!#REF!</definedName>
    <definedName name="PY5_Retained_Earnings" localSheetId="39">'[44]Balance Sheet'!#REF!</definedName>
    <definedName name="PY5_Retained_Earnings" localSheetId="40">'[44]Balance Sheet'!#REF!</definedName>
    <definedName name="PY5_Retained_Earnings" localSheetId="41">'[44]Balance Sheet'!#REF!</definedName>
    <definedName name="PY5_Retained_Earnings" localSheetId="42">'[44]Balance Sheet'!#REF!</definedName>
    <definedName name="PY5_Retained_Earnings" localSheetId="25">'[44]Balance Sheet'!#REF!</definedName>
    <definedName name="PY5_Retained_Earnings" localSheetId="43">'[44]Balance Sheet'!#REF!</definedName>
    <definedName name="PY5_Retained_Earnings" localSheetId="44">'[44]Balance Sheet'!#REF!</definedName>
    <definedName name="PY5_Retained_Earnings" localSheetId="45">'[44]Balance Sheet'!#REF!</definedName>
    <definedName name="PY5_Retained_Earnings" localSheetId="46">'[44]Balance Sheet'!#REF!</definedName>
    <definedName name="PY5_Retained_Earnings" localSheetId="47">'[44]Balance Sheet'!#REF!</definedName>
    <definedName name="PY5_Retained_Earnings" localSheetId="48">'[44]Balance Sheet'!#REF!</definedName>
    <definedName name="PY5_Retained_Earnings" localSheetId="49">'[44]Balance Sheet'!#REF!</definedName>
    <definedName name="PY5_Retained_Earnings" localSheetId="26">'[44]Balance Sheet'!#REF!</definedName>
    <definedName name="PY5_Retained_Earnings" localSheetId="27">'[44]Balance Sheet'!#REF!</definedName>
    <definedName name="PY5_Retained_Earnings" localSheetId="28">'[44]Balance Sheet'!#REF!</definedName>
    <definedName name="PY5_Retained_Earnings" localSheetId="29">'[44]Balance Sheet'!#REF!</definedName>
    <definedName name="PY5_Retained_Earnings" localSheetId="30">'[44]Balance Sheet'!#REF!</definedName>
    <definedName name="PY5_Retained_Earnings" localSheetId="31">'[44]Balance Sheet'!#REF!</definedName>
    <definedName name="PY5_Retained_Earnings" localSheetId="32">'[44]Balance Sheet'!#REF!</definedName>
    <definedName name="PY5_Retained_Earnings" localSheetId="24">'[44]Balance Sheet'!#REF!</definedName>
    <definedName name="PY5_Retained_Earnings">'[45]Balance Sheet'!#REF!</definedName>
    <definedName name="PY5_Selling">'[39]Estado de Resultados'!$R$14</definedName>
    <definedName name="PY5_Tangible_Assets" localSheetId="20">'[44]Balance Sheet'!#REF!</definedName>
    <definedName name="PY5_Tangible_Assets" localSheetId="9">'[44]Balance Sheet'!#REF!</definedName>
    <definedName name="PY5_Tangible_Assets" localSheetId="22">'[45]Balance Sheet'!#REF!</definedName>
    <definedName name="PY5_Tangible_Assets" localSheetId="21">'[44]Balance Sheet'!#REF!</definedName>
    <definedName name="PY5_Tangible_Assets" localSheetId="23">'[44]Balance Sheet'!#REF!</definedName>
    <definedName name="PY5_Tangible_Assets" localSheetId="15">'[45]Balance Sheet'!#REF!</definedName>
    <definedName name="PY5_Tangible_Assets" localSheetId="17">'[44]Balance Sheet'!#REF!</definedName>
    <definedName name="PY5_Tangible_Assets" localSheetId="33">'[44]Balance Sheet'!#REF!</definedName>
    <definedName name="PY5_Tangible_Assets" localSheetId="34">'[44]Balance Sheet'!#REF!</definedName>
    <definedName name="PY5_Tangible_Assets" localSheetId="35">'[44]Balance Sheet'!#REF!</definedName>
    <definedName name="PY5_Tangible_Assets" localSheetId="36">'[44]Balance Sheet'!#REF!</definedName>
    <definedName name="PY5_Tangible_Assets" localSheetId="37">'[44]Balance Sheet'!#REF!</definedName>
    <definedName name="PY5_Tangible_Assets" localSheetId="38">'[44]Balance Sheet'!#REF!</definedName>
    <definedName name="PY5_Tangible_Assets" localSheetId="39">'[44]Balance Sheet'!#REF!</definedName>
    <definedName name="PY5_Tangible_Assets" localSheetId="40">'[44]Balance Sheet'!#REF!</definedName>
    <definedName name="PY5_Tangible_Assets" localSheetId="41">'[44]Balance Sheet'!#REF!</definedName>
    <definedName name="PY5_Tangible_Assets" localSheetId="42">'[44]Balance Sheet'!#REF!</definedName>
    <definedName name="PY5_Tangible_Assets" localSheetId="25">'[44]Balance Sheet'!#REF!</definedName>
    <definedName name="PY5_Tangible_Assets" localSheetId="43">'[44]Balance Sheet'!#REF!</definedName>
    <definedName name="PY5_Tangible_Assets" localSheetId="44">'[44]Balance Sheet'!#REF!</definedName>
    <definedName name="PY5_Tangible_Assets" localSheetId="45">'[44]Balance Sheet'!#REF!</definedName>
    <definedName name="PY5_Tangible_Assets" localSheetId="46">'[44]Balance Sheet'!#REF!</definedName>
    <definedName name="PY5_Tangible_Assets" localSheetId="47">'[44]Balance Sheet'!#REF!</definedName>
    <definedName name="PY5_Tangible_Assets" localSheetId="48">'[44]Balance Sheet'!#REF!</definedName>
    <definedName name="PY5_Tangible_Assets" localSheetId="49">'[44]Balance Sheet'!#REF!</definedName>
    <definedName name="PY5_Tangible_Assets" localSheetId="26">'[44]Balance Sheet'!#REF!</definedName>
    <definedName name="PY5_Tangible_Assets" localSheetId="27">'[44]Balance Sheet'!#REF!</definedName>
    <definedName name="PY5_Tangible_Assets" localSheetId="28">'[44]Balance Sheet'!#REF!</definedName>
    <definedName name="PY5_Tangible_Assets" localSheetId="29">'[44]Balance Sheet'!#REF!</definedName>
    <definedName name="PY5_Tangible_Assets" localSheetId="30">'[44]Balance Sheet'!#REF!</definedName>
    <definedName name="PY5_Tangible_Assets" localSheetId="31">'[44]Balance Sheet'!#REF!</definedName>
    <definedName name="PY5_Tangible_Assets" localSheetId="32">'[44]Balance Sheet'!#REF!</definedName>
    <definedName name="PY5_Tangible_Assets" localSheetId="24">'[44]Balance Sheet'!#REF!</definedName>
    <definedName name="PY5_Tangible_Assets">'[45]Balance Sheet'!#REF!</definedName>
    <definedName name="PY5_Taxes">'[39]Estado de Resultados'!$R$24</definedName>
    <definedName name="PY5_TOTAL_ASSETS">'[39]Balance General'!$M$26</definedName>
    <definedName name="PY5_TOTAL_CURR_ASSETS">'[39]Balance General'!$M$18</definedName>
    <definedName name="PY5_TOTAL_DEBT">'[39]Balance General'!$M$34</definedName>
    <definedName name="PY5_TOTAL_EQUITY">'[39]Balance General'!$M$40</definedName>
    <definedName name="PY5_Trade_Payables">'[39]Balance General'!$M$28</definedName>
    <definedName name="PY5_Year_Income_Statement">'[39]Estado de Resultados'!$R$3</definedName>
    <definedName name="qa" localSheetId="20">[34]FISICO!#REF!</definedName>
    <definedName name="qa" localSheetId="9">[34]FISICO!#REF!</definedName>
    <definedName name="qa" localSheetId="22">[35]FISICO!#REF!</definedName>
    <definedName name="qa" localSheetId="21">[34]FISICO!#REF!</definedName>
    <definedName name="qa" localSheetId="23">[34]FISICO!#REF!</definedName>
    <definedName name="qa" localSheetId="15">[35]FISICO!#REF!</definedName>
    <definedName name="qa" localSheetId="17">[34]FISICO!#REF!</definedName>
    <definedName name="qa" localSheetId="33">[34]FISICO!#REF!</definedName>
    <definedName name="qa" localSheetId="34">[34]FISICO!#REF!</definedName>
    <definedName name="qa" localSheetId="35">[34]FISICO!#REF!</definedName>
    <definedName name="qa" localSheetId="36">[34]FISICO!#REF!</definedName>
    <definedName name="qa" localSheetId="37">[34]FISICO!#REF!</definedName>
    <definedName name="qa" localSheetId="38">[34]FISICO!#REF!</definedName>
    <definedName name="qa" localSheetId="39">[34]FISICO!#REF!</definedName>
    <definedName name="qa" localSheetId="40">[34]FISICO!#REF!</definedName>
    <definedName name="qa" localSheetId="41">[34]FISICO!#REF!</definedName>
    <definedName name="qa" localSheetId="42">[34]FISICO!#REF!</definedName>
    <definedName name="qa" localSheetId="25">[34]FISICO!#REF!</definedName>
    <definedName name="qa" localSheetId="43">[34]FISICO!#REF!</definedName>
    <definedName name="qa" localSheetId="44">[34]FISICO!#REF!</definedName>
    <definedName name="qa" localSheetId="45">[34]FISICO!#REF!</definedName>
    <definedName name="qa" localSheetId="46">[34]FISICO!#REF!</definedName>
    <definedName name="qa" localSheetId="47">[34]FISICO!#REF!</definedName>
    <definedName name="qa" localSheetId="48">[34]FISICO!#REF!</definedName>
    <definedName name="qa" localSheetId="49">[34]FISICO!#REF!</definedName>
    <definedName name="qa" localSheetId="26">[34]FISICO!#REF!</definedName>
    <definedName name="qa" localSheetId="27">[34]FISICO!#REF!</definedName>
    <definedName name="qa" localSheetId="28">[34]FISICO!#REF!</definedName>
    <definedName name="qa" localSheetId="29">[34]FISICO!#REF!</definedName>
    <definedName name="qa" localSheetId="30">[34]FISICO!#REF!</definedName>
    <definedName name="qa" localSheetId="31">[34]FISICO!#REF!</definedName>
    <definedName name="qa" localSheetId="32">[34]FISICO!#REF!</definedName>
    <definedName name="qa" localSheetId="24">[34]FISICO!#REF!</definedName>
    <definedName name="qa">[35]FISICO!#REF!</definedName>
    <definedName name="QAB" localSheetId="20">#REF!</definedName>
    <definedName name="QAB" localSheetId="9">#REF!</definedName>
    <definedName name="QAB" localSheetId="22">#REF!</definedName>
    <definedName name="QAB" localSheetId="21">#REF!</definedName>
    <definedName name="QAB" localSheetId="23">#REF!</definedName>
    <definedName name="QAB" localSheetId="15">#REF!</definedName>
    <definedName name="QAB" localSheetId="17">#REF!</definedName>
    <definedName name="QAB" localSheetId="33">#REF!</definedName>
    <definedName name="QAB" localSheetId="34">#REF!</definedName>
    <definedName name="QAB" localSheetId="35">#REF!</definedName>
    <definedName name="QAB" localSheetId="36">#REF!</definedName>
    <definedName name="QAB" localSheetId="37">#REF!</definedName>
    <definedName name="QAB" localSheetId="38">#REF!</definedName>
    <definedName name="QAB" localSheetId="39">#REF!</definedName>
    <definedName name="QAB" localSheetId="40">#REF!</definedName>
    <definedName name="QAB" localSheetId="41">#REF!</definedName>
    <definedName name="QAB" localSheetId="42">#REF!</definedName>
    <definedName name="QAB" localSheetId="25">#REF!</definedName>
    <definedName name="QAB" localSheetId="43">#REF!</definedName>
    <definedName name="QAB" localSheetId="44">#REF!</definedName>
    <definedName name="QAB" localSheetId="45">#REF!</definedName>
    <definedName name="QAB" localSheetId="46">#REF!</definedName>
    <definedName name="QAB" localSheetId="47">#REF!</definedName>
    <definedName name="QAB" localSheetId="48">#REF!</definedName>
    <definedName name="QAB" localSheetId="49">#REF!</definedName>
    <definedName name="QAB" localSheetId="26">#REF!</definedName>
    <definedName name="QAB" localSheetId="27">#REF!</definedName>
    <definedName name="QAB" localSheetId="28">#REF!</definedName>
    <definedName name="QAB" localSheetId="29">#REF!</definedName>
    <definedName name="QAB" localSheetId="30">#REF!</definedName>
    <definedName name="QAB" localSheetId="31">#REF!</definedName>
    <definedName name="QAB" localSheetId="32">#REF!</definedName>
    <definedName name="QAB" localSheetId="24">#REF!</definedName>
    <definedName name="QAB">#REF!</definedName>
    <definedName name="qac" localSheetId="15">#REF!</definedName>
    <definedName name="qac" localSheetId="49">#REF!</definedName>
    <definedName name="qac" localSheetId="30">#REF!</definedName>
    <definedName name="qac">#REF!</definedName>
    <definedName name="QI" localSheetId="15">#REF!</definedName>
    <definedName name="QI" localSheetId="49">#REF!</definedName>
    <definedName name="QI">#REF!</definedName>
    <definedName name="QJUL" localSheetId="15">#REF!</definedName>
    <definedName name="QJUL">#REF!</definedName>
    <definedName name="QJUN" localSheetId="15">#REF!</definedName>
    <definedName name="QJUN">#REF!</definedName>
    <definedName name="QMAR" localSheetId="15">#REF!</definedName>
    <definedName name="QMAR">#REF!</definedName>
    <definedName name="QMY" localSheetId="15">#REF!</definedName>
    <definedName name="QMY">#REF!</definedName>
    <definedName name="qqqqq" localSheetId="15">#REF!</definedName>
    <definedName name="qqqqq">#REF!</definedName>
    <definedName name="quarter">#REF!</definedName>
    <definedName name="QUI" localSheetId="15">#REF!</definedName>
    <definedName name="QUI">#REF!</definedName>
    <definedName name="quim" localSheetId="15">#REF!</definedName>
    <definedName name="quim">#REF!</definedName>
    <definedName name="QUIMI" localSheetId="15">#REF!</definedName>
    <definedName name="QUIMI">#REF!</definedName>
    <definedName name="QUIMICOS" localSheetId="15">#REF!</definedName>
    <definedName name="QUIMICOS">#REF!</definedName>
    <definedName name="quimset" localSheetId="15">#REF!</definedName>
    <definedName name="quimset">#REF!</definedName>
    <definedName name="R_Factor">'[13]Calculo del Exceso'!$B$2</definedName>
    <definedName name="Ramos.Segunda" localSheetId="22">#REF!</definedName>
    <definedName name="Ramos.Segunda" localSheetId="16">#REF!</definedName>
    <definedName name="Ramos.Segunda" localSheetId="15">#REF!</definedName>
    <definedName name="Ramos.Segunda" localSheetId="49">#REF!</definedName>
    <definedName name="Ramos.Segunda" localSheetId="30">#REF!</definedName>
    <definedName name="Ramos.Segunda" localSheetId="2">#REF!</definedName>
    <definedName name="Ramos.Segunda" localSheetId="6">#REF!</definedName>
    <definedName name="Ramos.Segunda">#REF!</definedName>
    <definedName name="RAZONES" localSheetId="20">'[57]Balance Melon'!#REF!</definedName>
    <definedName name="RAZONES" localSheetId="9">'[57]Balance Melon'!#REF!</definedName>
    <definedName name="RAZONES" localSheetId="22">'[58]Balance Melon'!#REF!</definedName>
    <definedName name="RAZONES" localSheetId="21">'[57]Balance Melon'!#REF!</definedName>
    <definedName name="RAZONES" localSheetId="23">'[57]Balance Melon'!#REF!</definedName>
    <definedName name="RAZONES" localSheetId="15">'[58]Balance Melon'!#REF!</definedName>
    <definedName name="RAZONES" localSheetId="17">'[57]Balance Melon'!#REF!</definedName>
    <definedName name="RAZONES" localSheetId="33">'[57]Balance Melon'!#REF!</definedName>
    <definedName name="RAZONES" localSheetId="34">'[57]Balance Melon'!#REF!</definedName>
    <definedName name="RAZONES" localSheetId="35">'[57]Balance Melon'!#REF!</definedName>
    <definedName name="RAZONES" localSheetId="36">'[57]Balance Melon'!#REF!</definedName>
    <definedName name="RAZONES" localSheetId="37">'[57]Balance Melon'!#REF!</definedName>
    <definedName name="RAZONES" localSheetId="38">'[57]Balance Melon'!#REF!</definedName>
    <definedName name="RAZONES" localSheetId="39">'[57]Balance Melon'!#REF!</definedName>
    <definedName name="RAZONES" localSheetId="40">'[57]Balance Melon'!#REF!</definedName>
    <definedName name="RAZONES" localSheetId="41">'[57]Balance Melon'!#REF!</definedName>
    <definedName name="RAZONES" localSheetId="42">'[57]Balance Melon'!#REF!</definedName>
    <definedName name="RAZONES" localSheetId="25">'[57]Balance Melon'!#REF!</definedName>
    <definedName name="RAZONES" localSheetId="43">'[57]Balance Melon'!#REF!</definedName>
    <definedName name="RAZONES" localSheetId="44">'[57]Balance Melon'!#REF!</definedName>
    <definedName name="RAZONES" localSheetId="45">'[57]Balance Melon'!#REF!</definedName>
    <definedName name="RAZONES" localSheetId="46">'[57]Balance Melon'!#REF!</definedName>
    <definedName name="RAZONES" localSheetId="47">'[57]Balance Melon'!#REF!</definedName>
    <definedName name="RAZONES" localSheetId="48">'[57]Balance Melon'!#REF!</definedName>
    <definedName name="RAZONES" localSheetId="49">'[57]Balance Melon'!#REF!</definedName>
    <definedName name="RAZONES" localSheetId="26">'[57]Balance Melon'!#REF!</definedName>
    <definedName name="RAZONES" localSheetId="27">'[57]Balance Melon'!#REF!</definedName>
    <definedName name="RAZONES" localSheetId="28">'[57]Balance Melon'!#REF!</definedName>
    <definedName name="RAZONES" localSheetId="29">'[57]Balance Melon'!#REF!</definedName>
    <definedName name="RAZONES" localSheetId="30">'[57]Balance Melon'!#REF!</definedName>
    <definedName name="RAZONES" localSheetId="31">'[57]Balance Melon'!#REF!</definedName>
    <definedName name="RAZONES" localSheetId="32">'[57]Balance Melon'!#REF!</definedName>
    <definedName name="RAZONES" localSheetId="24">'[57]Balance Melon'!#REF!</definedName>
    <definedName name="RAZONES">'[58]Balance Melon'!#REF!</definedName>
    <definedName name="RE_GAN_EXTRAOR" localSheetId="20">#REF!</definedName>
    <definedName name="RE_GAN_EXTRAOR" localSheetId="9">#REF!</definedName>
    <definedName name="RE_GAN_EXTRAOR" localSheetId="22">#REF!</definedName>
    <definedName name="RE_GAN_EXTRAOR" localSheetId="21">#REF!</definedName>
    <definedName name="RE_GAN_EXTRAOR" localSheetId="23">#REF!</definedName>
    <definedName name="RE_GAN_EXTRAOR" localSheetId="17">#REF!</definedName>
    <definedName name="RE_GAN_EXTRAOR" localSheetId="33">#REF!</definedName>
    <definedName name="RE_GAN_EXTRAOR" localSheetId="34">#REF!</definedName>
    <definedName name="RE_GAN_EXTRAOR" localSheetId="35">#REF!</definedName>
    <definedName name="RE_GAN_EXTRAOR" localSheetId="36">#REF!</definedName>
    <definedName name="RE_GAN_EXTRAOR" localSheetId="37">#REF!</definedName>
    <definedName name="RE_GAN_EXTRAOR" localSheetId="38">#REF!</definedName>
    <definedName name="RE_GAN_EXTRAOR" localSheetId="39">#REF!</definedName>
    <definedName name="RE_GAN_EXTRAOR" localSheetId="40">#REF!</definedName>
    <definedName name="RE_GAN_EXTRAOR" localSheetId="41">#REF!</definedName>
    <definedName name="RE_GAN_EXTRAOR" localSheetId="42">#REF!</definedName>
    <definedName name="RE_GAN_EXTRAOR" localSheetId="25">#REF!</definedName>
    <definedName name="RE_GAN_EXTRAOR" localSheetId="43">#REF!</definedName>
    <definedName name="RE_GAN_EXTRAOR" localSheetId="44">#REF!</definedName>
    <definedName name="RE_GAN_EXTRAOR" localSheetId="45">#REF!</definedName>
    <definedName name="RE_GAN_EXTRAOR" localSheetId="46">#REF!</definedName>
    <definedName name="RE_GAN_EXTRAOR" localSheetId="47">#REF!</definedName>
    <definedName name="RE_GAN_EXTRAOR" localSheetId="48">#REF!</definedName>
    <definedName name="RE_GAN_EXTRAOR" localSheetId="49">#REF!</definedName>
    <definedName name="RE_GAN_EXTRAOR" localSheetId="26">#REF!</definedName>
    <definedName name="RE_GAN_EXTRAOR" localSheetId="27">#REF!</definedName>
    <definedName name="RE_GAN_EXTRAOR" localSheetId="28">#REF!</definedName>
    <definedName name="RE_GAN_EXTRAOR" localSheetId="29">#REF!</definedName>
    <definedName name="RE_GAN_EXTRAOR" localSheetId="30">#REF!</definedName>
    <definedName name="RE_GAN_EXTRAOR" localSheetId="31">#REF!</definedName>
    <definedName name="RE_GAN_EXTRAOR" localSheetId="32">#REF!</definedName>
    <definedName name="RE_GAN_EXTRAOR" localSheetId="24">#REF!</definedName>
    <definedName name="RE_GAN_EXTRAOR">#REF!</definedName>
    <definedName name="RE_PERD_EXTRAORD" localSheetId="20">#REF!</definedName>
    <definedName name="RE_PERD_EXTRAORD" localSheetId="9">#REF!</definedName>
    <definedName name="RE_PERD_EXTRAORD" localSheetId="22">#REF!</definedName>
    <definedName name="RE_PERD_EXTRAORD" localSheetId="21">#REF!</definedName>
    <definedName name="RE_PERD_EXTRAORD" localSheetId="23">#REF!</definedName>
    <definedName name="RE_PERD_EXTRAORD" localSheetId="17">#REF!</definedName>
    <definedName name="RE_PERD_EXTRAORD" localSheetId="33">#REF!</definedName>
    <definedName name="RE_PERD_EXTRAORD" localSheetId="34">#REF!</definedName>
    <definedName name="RE_PERD_EXTRAORD" localSheetId="35">#REF!</definedName>
    <definedName name="RE_PERD_EXTRAORD" localSheetId="36">#REF!</definedName>
    <definedName name="RE_PERD_EXTRAORD" localSheetId="37">#REF!</definedName>
    <definedName name="RE_PERD_EXTRAORD" localSheetId="38">#REF!</definedName>
    <definedName name="RE_PERD_EXTRAORD" localSheetId="39">#REF!</definedName>
    <definedName name="RE_PERD_EXTRAORD" localSheetId="40">#REF!</definedName>
    <definedName name="RE_PERD_EXTRAORD" localSheetId="41">#REF!</definedName>
    <definedName name="RE_PERD_EXTRAORD" localSheetId="42">#REF!</definedName>
    <definedName name="RE_PERD_EXTRAORD" localSheetId="25">#REF!</definedName>
    <definedName name="RE_PERD_EXTRAORD" localSheetId="43">#REF!</definedName>
    <definedName name="RE_PERD_EXTRAORD" localSheetId="44">#REF!</definedName>
    <definedName name="RE_PERD_EXTRAORD" localSheetId="45">#REF!</definedName>
    <definedName name="RE_PERD_EXTRAORD" localSheetId="46">#REF!</definedName>
    <definedName name="RE_PERD_EXTRAORD" localSheetId="47">#REF!</definedName>
    <definedName name="RE_PERD_EXTRAORD" localSheetId="48">#REF!</definedName>
    <definedName name="RE_PERD_EXTRAORD" localSheetId="49">#REF!</definedName>
    <definedName name="RE_PERD_EXTRAORD" localSheetId="26">#REF!</definedName>
    <definedName name="RE_PERD_EXTRAORD" localSheetId="27">#REF!</definedName>
    <definedName name="RE_PERD_EXTRAORD" localSheetId="28">#REF!</definedName>
    <definedName name="RE_PERD_EXTRAORD" localSheetId="29">#REF!</definedName>
    <definedName name="RE_PERD_EXTRAORD" localSheetId="30">#REF!</definedName>
    <definedName name="RE_PERD_EXTRAORD" localSheetId="31">#REF!</definedName>
    <definedName name="RE_PERD_EXTRAORD" localSheetId="32">#REF!</definedName>
    <definedName name="RE_PERD_EXTRAORD" localSheetId="24">#REF!</definedName>
    <definedName name="RE_PERD_EXTRAORD">#REF!</definedName>
    <definedName name="RECL_SUELDOS" localSheetId="22">#REF!</definedName>
    <definedName name="RECL_SUELDOS" localSheetId="16">#REF!</definedName>
    <definedName name="RECL_SUELDOS" localSheetId="15">#REF!</definedName>
    <definedName name="RECL_SUELDOS" localSheetId="49">#REF!</definedName>
    <definedName name="RECL_SUELDOS" localSheetId="2">#REF!</definedName>
    <definedName name="RECL_SUELDOS" localSheetId="6">#REF!</definedName>
    <definedName name="RECL_SUELDOS">#REF!</definedName>
    <definedName name="Res_a_Impto">'[15]Enfoque BCP'!$D$59</definedName>
    <definedName name="RES_ANTES_DE_IMPUESTOS_2">'[16]Comparativo ER'!$H$56</definedName>
    <definedName name="RES_ANTES_IMPUESTOS_1">'[16]Comparativo ER'!$F$56</definedName>
    <definedName name="RESERV_LEG" localSheetId="20">#REF!</definedName>
    <definedName name="RESERV_LEG" localSheetId="9">#REF!</definedName>
    <definedName name="RESERV_LEG" localSheetId="22">#REF!</definedName>
    <definedName name="RESERV_LEG" localSheetId="21">#REF!</definedName>
    <definedName name="RESERV_LEG" localSheetId="23">#REF!</definedName>
    <definedName name="RESERV_LEG" localSheetId="17">#REF!</definedName>
    <definedName name="RESERV_LEG" localSheetId="33">#REF!</definedName>
    <definedName name="RESERV_LEG" localSheetId="34">#REF!</definedName>
    <definedName name="RESERV_LEG" localSheetId="35">#REF!</definedName>
    <definedName name="RESERV_LEG" localSheetId="36">#REF!</definedName>
    <definedName name="RESERV_LEG" localSheetId="37">#REF!</definedName>
    <definedName name="RESERV_LEG" localSheetId="38">#REF!</definedName>
    <definedName name="RESERV_LEG" localSheetId="39">#REF!</definedName>
    <definedName name="RESERV_LEG" localSheetId="40">#REF!</definedName>
    <definedName name="RESERV_LEG" localSheetId="41">#REF!</definedName>
    <definedName name="RESERV_LEG" localSheetId="42">#REF!</definedName>
    <definedName name="RESERV_LEG" localSheetId="25">#REF!</definedName>
    <definedName name="RESERV_LEG" localSheetId="43">#REF!</definedName>
    <definedName name="RESERV_LEG" localSheetId="44">#REF!</definedName>
    <definedName name="RESERV_LEG" localSheetId="45">#REF!</definedName>
    <definedName name="RESERV_LEG" localSheetId="46">#REF!</definedName>
    <definedName name="RESERV_LEG" localSheetId="47">#REF!</definedName>
    <definedName name="RESERV_LEG" localSheetId="48">#REF!</definedName>
    <definedName name="RESERV_LEG" localSheetId="49">#REF!</definedName>
    <definedName name="RESERV_LEG" localSheetId="26">#REF!</definedName>
    <definedName name="RESERV_LEG" localSheetId="27">#REF!</definedName>
    <definedName name="RESERV_LEG" localSheetId="28">#REF!</definedName>
    <definedName name="RESERV_LEG" localSheetId="29">#REF!</definedName>
    <definedName name="RESERV_LEG" localSheetId="30">#REF!</definedName>
    <definedName name="RESERV_LEG" localSheetId="31">#REF!</definedName>
    <definedName name="RESERV_LEG" localSheetId="32">#REF!</definedName>
    <definedName name="RESERV_LEG" localSheetId="24">#REF!</definedName>
    <definedName name="RESERV_LEG">#REF!</definedName>
    <definedName name="RESERV_LEGAL" localSheetId="20">#REF!</definedName>
    <definedName name="RESERV_LEGAL" localSheetId="9">#REF!</definedName>
    <definedName name="RESERV_LEGAL" localSheetId="22">#REF!</definedName>
    <definedName name="RESERV_LEGAL" localSheetId="21">#REF!</definedName>
    <definedName name="RESERV_LEGAL" localSheetId="23">#REF!</definedName>
    <definedName name="RESERV_LEGAL" localSheetId="17">#REF!</definedName>
    <definedName name="RESERV_LEGAL" localSheetId="33">#REF!</definedName>
    <definedName name="RESERV_LEGAL" localSheetId="34">#REF!</definedName>
    <definedName name="RESERV_LEGAL" localSheetId="35">#REF!</definedName>
    <definedName name="RESERV_LEGAL" localSheetId="36">#REF!</definedName>
    <definedName name="RESERV_LEGAL" localSheetId="37">#REF!</definedName>
    <definedName name="RESERV_LEGAL" localSheetId="38">#REF!</definedName>
    <definedName name="RESERV_LEGAL" localSheetId="39">#REF!</definedName>
    <definedName name="RESERV_LEGAL" localSheetId="40">#REF!</definedName>
    <definedName name="RESERV_LEGAL" localSheetId="41">#REF!</definedName>
    <definedName name="RESERV_LEGAL" localSheetId="42">#REF!</definedName>
    <definedName name="RESERV_LEGAL" localSheetId="25">#REF!</definedName>
    <definedName name="RESERV_LEGAL" localSheetId="43">#REF!</definedName>
    <definedName name="RESERV_LEGAL" localSheetId="44">#REF!</definedName>
    <definedName name="RESERV_LEGAL" localSheetId="45">#REF!</definedName>
    <definedName name="RESERV_LEGAL" localSheetId="46">#REF!</definedName>
    <definedName name="RESERV_LEGAL" localSheetId="47">#REF!</definedName>
    <definedName name="RESERV_LEGAL" localSheetId="48">#REF!</definedName>
    <definedName name="RESERV_LEGAL" localSheetId="49">#REF!</definedName>
    <definedName name="RESERV_LEGAL" localSheetId="26">#REF!</definedName>
    <definedName name="RESERV_LEGAL" localSheetId="27">#REF!</definedName>
    <definedName name="RESERV_LEGAL" localSheetId="28">#REF!</definedName>
    <definedName name="RESERV_LEGAL" localSheetId="29">#REF!</definedName>
    <definedName name="RESERV_LEGAL" localSheetId="30">#REF!</definedName>
    <definedName name="RESERV_LEGAL" localSheetId="31">#REF!</definedName>
    <definedName name="RESERV_LEGAL" localSheetId="32">#REF!</definedName>
    <definedName name="RESERV_LEGAL" localSheetId="24">#REF!</definedName>
    <definedName name="RESERV_LEGAL">#REF!</definedName>
    <definedName name="Residual_difference" localSheetId="20">'[13]Calculo del Exceso'!#REF!</definedName>
    <definedName name="Residual_difference" localSheetId="9">'[13]Calculo del Exceso'!#REF!</definedName>
    <definedName name="Residual_difference" localSheetId="22">'[13]Calculo del Exceso'!#REF!</definedName>
    <definedName name="Residual_difference" localSheetId="21">'[13]Calculo del Exceso'!#REF!</definedName>
    <definedName name="Residual_difference" localSheetId="23">'[13]Calculo del Exceso'!#REF!</definedName>
    <definedName name="Residual_difference" localSheetId="15">'[13]Calculo del Exceso'!#REF!</definedName>
    <definedName name="Residual_difference" localSheetId="17">'[13]Calculo del Exceso'!#REF!</definedName>
    <definedName name="Residual_difference" localSheetId="33">'[13]Calculo del Exceso'!#REF!</definedName>
    <definedName name="Residual_difference" localSheetId="34">'[13]Calculo del Exceso'!#REF!</definedName>
    <definedName name="Residual_difference" localSheetId="35">'[13]Calculo del Exceso'!#REF!</definedName>
    <definedName name="Residual_difference" localSheetId="36">'[13]Calculo del Exceso'!#REF!</definedName>
    <definedName name="Residual_difference" localSheetId="37">'[13]Calculo del Exceso'!#REF!</definedName>
    <definedName name="Residual_difference" localSheetId="38">'[13]Calculo del Exceso'!#REF!</definedName>
    <definedName name="Residual_difference" localSheetId="39">'[13]Calculo del Exceso'!#REF!</definedName>
    <definedName name="Residual_difference" localSheetId="40">'[13]Calculo del Exceso'!#REF!</definedName>
    <definedName name="Residual_difference" localSheetId="41">'[13]Calculo del Exceso'!#REF!</definedName>
    <definedName name="Residual_difference" localSheetId="42">'[13]Calculo del Exceso'!#REF!</definedName>
    <definedName name="Residual_difference" localSheetId="25">'[13]Calculo del Exceso'!#REF!</definedName>
    <definedName name="Residual_difference" localSheetId="43">'[13]Calculo del Exceso'!#REF!</definedName>
    <definedName name="Residual_difference" localSheetId="44">'[13]Calculo del Exceso'!#REF!</definedName>
    <definedName name="Residual_difference" localSheetId="45">'[13]Calculo del Exceso'!#REF!</definedName>
    <definedName name="Residual_difference" localSheetId="46">'[13]Calculo del Exceso'!#REF!</definedName>
    <definedName name="Residual_difference" localSheetId="47">'[13]Calculo del Exceso'!#REF!</definedName>
    <definedName name="Residual_difference" localSheetId="48">'[13]Calculo del Exceso'!#REF!</definedName>
    <definedName name="Residual_difference" localSheetId="49">'[13]Calculo del Exceso'!#REF!</definedName>
    <definedName name="Residual_difference" localSheetId="26">'[13]Calculo del Exceso'!#REF!</definedName>
    <definedName name="Residual_difference" localSheetId="27">'[13]Calculo del Exceso'!#REF!</definedName>
    <definedName name="Residual_difference" localSheetId="28">'[13]Calculo del Exceso'!#REF!</definedName>
    <definedName name="Residual_difference" localSheetId="29">'[13]Calculo del Exceso'!#REF!</definedName>
    <definedName name="Residual_difference" localSheetId="30">'[13]Calculo del Exceso'!#REF!</definedName>
    <definedName name="Residual_difference" localSheetId="31">'[13]Calculo del Exceso'!#REF!</definedName>
    <definedName name="Residual_difference" localSheetId="32">'[13]Calculo del Exceso'!#REF!</definedName>
    <definedName name="Residual_difference" localSheetId="24">'[13]Calculo del Exceso'!#REF!</definedName>
    <definedName name="Residual_difference">'[13]Calculo del Exceso'!#REF!</definedName>
    <definedName name="ResPorcentual" localSheetId="22">#REF!</definedName>
    <definedName name="ResPorcentual" localSheetId="16">#REF!</definedName>
    <definedName name="ResPorcentual" localSheetId="15">#REF!</definedName>
    <definedName name="ResPorcentual" localSheetId="49">#REF!</definedName>
    <definedName name="ResPorcentual" localSheetId="30">#REF!</definedName>
    <definedName name="ResPorcentual" localSheetId="2">#REF!</definedName>
    <definedName name="ResPorcentual" localSheetId="6">#REF!</definedName>
    <definedName name="ResPorcentual">#REF!</definedName>
    <definedName name="RESUL_EJERC" localSheetId="49">#REF!</definedName>
    <definedName name="RESUL_EJERC" localSheetId="30">#REF!</definedName>
    <definedName name="RESUL_EJERC">#REF!</definedName>
    <definedName name="RESULT_ACUMUL" localSheetId="49">#REF!</definedName>
    <definedName name="RESULT_ACUMUL" localSheetId="30">#REF!</definedName>
    <definedName name="RESULT_ACUMUL">#REF!</definedName>
    <definedName name="RESULTADO_DEL_EJERCICIO_1">'[16]Comparativo ER'!$F$60</definedName>
    <definedName name="RESULTADO_DEL_EJERCICIO_2" localSheetId="20">'[14]Comparativo ER'!#REF!</definedName>
    <definedName name="RESULTADO_DEL_EJERCICIO_2" localSheetId="9">'[14]Comparativo ER'!#REF!</definedName>
    <definedName name="RESULTADO_DEL_EJERCICIO_2" localSheetId="22">'[14]Comparativo ER'!#REF!</definedName>
    <definedName name="RESULTADO_DEL_EJERCICIO_2" localSheetId="21">'[14]Comparativo ER'!#REF!</definedName>
    <definedName name="RESULTADO_DEL_EJERCICIO_2" localSheetId="23">'[14]Comparativo ER'!#REF!</definedName>
    <definedName name="RESULTADO_DEL_EJERCICIO_2" localSheetId="15">'[14]Comparativo ER'!#REF!</definedName>
    <definedName name="RESULTADO_DEL_EJERCICIO_2" localSheetId="17">'[14]Comparativo ER'!#REF!</definedName>
    <definedName name="RESULTADO_DEL_EJERCICIO_2" localSheetId="33">'[14]Comparativo ER'!#REF!</definedName>
    <definedName name="RESULTADO_DEL_EJERCICIO_2" localSheetId="34">'[14]Comparativo ER'!#REF!</definedName>
    <definedName name="RESULTADO_DEL_EJERCICIO_2" localSheetId="35">'[14]Comparativo ER'!#REF!</definedName>
    <definedName name="RESULTADO_DEL_EJERCICIO_2" localSheetId="36">'[14]Comparativo ER'!#REF!</definedName>
    <definedName name="RESULTADO_DEL_EJERCICIO_2" localSheetId="37">'[14]Comparativo ER'!#REF!</definedName>
    <definedName name="RESULTADO_DEL_EJERCICIO_2" localSheetId="38">'[14]Comparativo ER'!#REF!</definedName>
    <definedName name="RESULTADO_DEL_EJERCICIO_2" localSheetId="39">'[14]Comparativo ER'!#REF!</definedName>
    <definedName name="RESULTADO_DEL_EJERCICIO_2" localSheetId="40">'[14]Comparativo ER'!#REF!</definedName>
    <definedName name="RESULTADO_DEL_EJERCICIO_2" localSheetId="41">'[14]Comparativo ER'!#REF!</definedName>
    <definedName name="RESULTADO_DEL_EJERCICIO_2" localSheetId="42">'[14]Comparativo ER'!#REF!</definedName>
    <definedName name="RESULTADO_DEL_EJERCICIO_2" localSheetId="25">'[14]Comparativo ER'!#REF!</definedName>
    <definedName name="RESULTADO_DEL_EJERCICIO_2" localSheetId="43">'[14]Comparativo ER'!#REF!</definedName>
    <definedName name="RESULTADO_DEL_EJERCICIO_2" localSheetId="44">'[14]Comparativo ER'!#REF!</definedName>
    <definedName name="RESULTADO_DEL_EJERCICIO_2" localSheetId="45">'[14]Comparativo ER'!#REF!</definedName>
    <definedName name="RESULTADO_DEL_EJERCICIO_2" localSheetId="46">'[14]Comparativo ER'!#REF!</definedName>
    <definedName name="RESULTADO_DEL_EJERCICIO_2" localSheetId="47">'[14]Comparativo ER'!#REF!</definedName>
    <definedName name="RESULTADO_DEL_EJERCICIO_2" localSheetId="48">'[14]Comparativo ER'!#REF!</definedName>
    <definedName name="RESULTADO_DEL_EJERCICIO_2" localSheetId="49">'[14]Comparativo ER'!#REF!</definedName>
    <definedName name="RESULTADO_DEL_EJERCICIO_2" localSheetId="26">'[14]Comparativo ER'!#REF!</definedName>
    <definedName name="RESULTADO_DEL_EJERCICIO_2" localSheetId="27">'[14]Comparativo ER'!#REF!</definedName>
    <definedName name="RESULTADO_DEL_EJERCICIO_2" localSheetId="28">'[14]Comparativo ER'!#REF!</definedName>
    <definedName name="RESULTADO_DEL_EJERCICIO_2" localSheetId="29">'[14]Comparativo ER'!#REF!</definedName>
    <definedName name="RESULTADO_DEL_EJERCICIO_2" localSheetId="30">'[14]Comparativo ER'!#REF!</definedName>
    <definedName name="RESULTADO_DEL_EJERCICIO_2" localSheetId="31">'[14]Comparativo ER'!#REF!</definedName>
    <definedName name="RESULTADO_DEL_EJERCICIO_2" localSheetId="32">'[14]Comparativo ER'!#REF!</definedName>
    <definedName name="RESULTADO_DEL_EJERCICIO_2" localSheetId="24">'[14]Comparativo ER'!#REF!</definedName>
    <definedName name="RESULTADO_DEL_EJERCICIO_2">'[14]Comparativo ER'!#REF!</definedName>
    <definedName name="RESULTADO_OPERATIVO_1">'[16]Comparativo ER'!$F$38</definedName>
    <definedName name="RS_GANANC" localSheetId="20">#REF!</definedName>
    <definedName name="RS_GANANC" localSheetId="9">#REF!</definedName>
    <definedName name="RS_GANANC" localSheetId="22">#REF!</definedName>
    <definedName name="RS_GANANC" localSheetId="21">#REF!</definedName>
    <definedName name="RS_GANANC" localSheetId="23">#REF!</definedName>
    <definedName name="RS_GANANC" localSheetId="17">#REF!</definedName>
    <definedName name="RS_GANANC" localSheetId="33">#REF!</definedName>
    <definedName name="RS_GANANC" localSheetId="34">#REF!</definedName>
    <definedName name="RS_GANANC" localSheetId="35">#REF!</definedName>
    <definedName name="RS_GANANC" localSheetId="36">#REF!</definedName>
    <definedName name="RS_GANANC" localSheetId="37">#REF!</definedName>
    <definedName name="RS_GANANC" localSheetId="38">#REF!</definedName>
    <definedName name="RS_GANANC" localSheetId="39">#REF!</definedName>
    <definedName name="RS_GANANC" localSheetId="40">#REF!</definedName>
    <definedName name="RS_GANANC" localSheetId="41">#REF!</definedName>
    <definedName name="RS_GANANC" localSheetId="42">#REF!</definedName>
    <definedName name="RS_GANANC" localSheetId="25">#REF!</definedName>
    <definedName name="RS_GANANC" localSheetId="43">#REF!</definedName>
    <definedName name="RS_GANANC" localSheetId="44">#REF!</definedName>
    <definedName name="RS_GANANC" localSheetId="45">#REF!</definedName>
    <definedName name="RS_GANANC" localSheetId="46">#REF!</definedName>
    <definedName name="RS_GANANC" localSheetId="47">#REF!</definedName>
    <definedName name="RS_GANANC" localSheetId="48">#REF!</definedName>
    <definedName name="RS_GANANC" localSheetId="49">#REF!</definedName>
    <definedName name="RS_GANANC" localSheetId="26">#REF!</definedName>
    <definedName name="RS_GANANC" localSheetId="27">#REF!</definedName>
    <definedName name="RS_GANANC" localSheetId="28">#REF!</definedName>
    <definedName name="RS_GANANC" localSheetId="29">#REF!</definedName>
    <definedName name="RS_GANANC" localSheetId="30">#REF!</definedName>
    <definedName name="RS_GANANC" localSheetId="31">#REF!</definedName>
    <definedName name="RS_GANANC" localSheetId="32">#REF!</definedName>
    <definedName name="RS_GANANC" localSheetId="24">#REF!</definedName>
    <definedName name="RS_GANANC">#REF!</definedName>
    <definedName name="RS_PERDID" localSheetId="20">#REF!</definedName>
    <definedName name="RS_PERDID" localSheetId="9">#REF!</definedName>
    <definedName name="RS_PERDID" localSheetId="22">#REF!</definedName>
    <definedName name="RS_PERDID" localSheetId="21">#REF!</definedName>
    <definedName name="RS_PERDID" localSheetId="23">#REF!</definedName>
    <definedName name="RS_PERDID" localSheetId="17">#REF!</definedName>
    <definedName name="RS_PERDID" localSheetId="33">#REF!</definedName>
    <definedName name="RS_PERDID" localSheetId="34">#REF!</definedName>
    <definedName name="RS_PERDID" localSheetId="35">#REF!</definedName>
    <definedName name="RS_PERDID" localSheetId="36">#REF!</definedName>
    <definedName name="RS_PERDID" localSheetId="37">#REF!</definedName>
    <definedName name="RS_PERDID" localSheetId="38">#REF!</definedName>
    <definedName name="RS_PERDID" localSheetId="39">#REF!</definedName>
    <definedName name="RS_PERDID" localSheetId="40">#REF!</definedName>
    <definedName name="RS_PERDID" localSheetId="41">#REF!</definedName>
    <definedName name="RS_PERDID" localSheetId="42">#REF!</definedName>
    <definedName name="RS_PERDID" localSheetId="25">#REF!</definedName>
    <definedName name="RS_PERDID" localSheetId="43">#REF!</definedName>
    <definedName name="RS_PERDID" localSheetId="44">#REF!</definedName>
    <definedName name="RS_PERDID" localSheetId="45">#REF!</definedName>
    <definedName name="RS_PERDID" localSheetId="46">#REF!</definedName>
    <definedName name="RS_PERDID" localSheetId="47">#REF!</definedName>
    <definedName name="RS_PERDID" localSheetId="48">#REF!</definedName>
    <definedName name="RS_PERDID" localSheetId="49">#REF!</definedName>
    <definedName name="RS_PERDID" localSheetId="26">#REF!</definedName>
    <definedName name="RS_PERDID" localSheetId="27">#REF!</definedName>
    <definedName name="RS_PERDID" localSheetId="28">#REF!</definedName>
    <definedName name="RS_PERDID" localSheetId="29">#REF!</definedName>
    <definedName name="RS_PERDID" localSheetId="30">#REF!</definedName>
    <definedName name="RS_PERDID" localSheetId="31">#REF!</definedName>
    <definedName name="RS_PERDID" localSheetId="32">#REF!</definedName>
    <definedName name="RS_PERDID" localSheetId="24">#REF!</definedName>
    <definedName name="RS_PERDID">#REF!</definedName>
    <definedName name="s" localSheetId="22">'[6]06-98'!#REF!</definedName>
    <definedName name="s" localSheetId="16">'[6]06-98'!#REF!</definedName>
    <definedName name="s" localSheetId="15">'[6]06-98'!#REF!</definedName>
    <definedName name="s" localSheetId="49">'[6]06-98'!#REF!</definedName>
    <definedName name="s" localSheetId="30">'[6]06-98'!#REF!</definedName>
    <definedName name="s" localSheetId="2">'[6]06-98'!#REF!</definedName>
    <definedName name="s" localSheetId="6">'[6]06-98'!#REF!</definedName>
    <definedName name="s">'[6]06-98'!#REF!</definedName>
    <definedName name="S_AcctDes" localSheetId="20">#REF!</definedName>
    <definedName name="S_AcctDes" localSheetId="9">#REF!</definedName>
    <definedName name="S_AcctDes" localSheetId="22">#REF!</definedName>
    <definedName name="S_AcctDes" localSheetId="21">#REF!</definedName>
    <definedName name="S_AcctDes" localSheetId="23">#REF!</definedName>
    <definedName name="S_AcctDes" localSheetId="15">#REF!</definedName>
    <definedName name="S_AcctDes" localSheetId="17">#REF!</definedName>
    <definedName name="S_AcctDes" localSheetId="33">#REF!</definedName>
    <definedName name="S_AcctDes" localSheetId="34">#REF!</definedName>
    <definedName name="S_AcctDes" localSheetId="35">#REF!</definedName>
    <definedName name="S_AcctDes" localSheetId="36">#REF!</definedName>
    <definedName name="S_AcctDes" localSheetId="37">#REF!</definedName>
    <definedName name="S_AcctDes" localSheetId="38">#REF!</definedName>
    <definedName name="S_AcctDes" localSheetId="39">#REF!</definedName>
    <definedName name="S_AcctDes" localSheetId="40">#REF!</definedName>
    <definedName name="S_AcctDes" localSheetId="41">#REF!</definedName>
    <definedName name="S_AcctDes" localSheetId="42">#REF!</definedName>
    <definedName name="S_AcctDes" localSheetId="25">#REF!</definedName>
    <definedName name="S_AcctDes" localSheetId="43">#REF!</definedName>
    <definedName name="S_AcctDes" localSheetId="44">#REF!</definedName>
    <definedName name="S_AcctDes" localSheetId="45">#REF!</definedName>
    <definedName name="S_AcctDes" localSheetId="46">#REF!</definedName>
    <definedName name="S_AcctDes" localSheetId="47">#REF!</definedName>
    <definedName name="S_AcctDes" localSheetId="48">#REF!</definedName>
    <definedName name="S_AcctDes" localSheetId="49">#REF!</definedName>
    <definedName name="S_AcctDes" localSheetId="26">#REF!</definedName>
    <definedName name="S_AcctDes" localSheetId="27">#REF!</definedName>
    <definedName name="S_AcctDes" localSheetId="28">#REF!</definedName>
    <definedName name="S_AcctDes" localSheetId="29">#REF!</definedName>
    <definedName name="S_AcctDes" localSheetId="30">#REF!</definedName>
    <definedName name="S_AcctDes" localSheetId="31">#REF!</definedName>
    <definedName name="S_AcctDes" localSheetId="32">#REF!</definedName>
    <definedName name="S_AcctDes" localSheetId="24">#REF!</definedName>
    <definedName name="S_AcctDes">#REF!</definedName>
    <definedName name="S_Adjust" localSheetId="15">#REF!</definedName>
    <definedName name="S_Adjust" localSheetId="49">#REF!</definedName>
    <definedName name="S_Adjust" localSheetId="30">#REF!</definedName>
    <definedName name="S_Adjust">#REF!</definedName>
    <definedName name="S_Adjust_Data" localSheetId="15">[18]Lead!$I$1:$I$571</definedName>
    <definedName name="S_Adjust_Data">[19]Lead!$I$1:$I$377</definedName>
    <definedName name="S_Adjust_GT" localSheetId="20">#REF!</definedName>
    <definedName name="S_Adjust_GT" localSheetId="9">#REF!</definedName>
    <definedName name="S_Adjust_GT" localSheetId="22">#REF!</definedName>
    <definedName name="S_Adjust_GT" localSheetId="21">#REF!</definedName>
    <definedName name="S_Adjust_GT" localSheetId="23">#REF!</definedName>
    <definedName name="S_Adjust_GT" localSheetId="15">#REF!</definedName>
    <definedName name="S_Adjust_GT" localSheetId="17">#REF!</definedName>
    <definedName name="S_Adjust_GT" localSheetId="33">#REF!</definedName>
    <definedName name="S_Adjust_GT" localSheetId="34">#REF!</definedName>
    <definedName name="S_Adjust_GT" localSheetId="35">#REF!</definedName>
    <definedName name="S_Adjust_GT" localSheetId="36">#REF!</definedName>
    <definedName name="S_Adjust_GT" localSheetId="37">#REF!</definedName>
    <definedName name="S_Adjust_GT" localSheetId="38">#REF!</definedName>
    <definedName name="S_Adjust_GT" localSheetId="39">#REF!</definedName>
    <definedName name="S_Adjust_GT" localSheetId="40">#REF!</definedName>
    <definedName name="S_Adjust_GT" localSheetId="41">#REF!</definedName>
    <definedName name="S_Adjust_GT" localSheetId="42">#REF!</definedName>
    <definedName name="S_Adjust_GT" localSheetId="25">#REF!</definedName>
    <definedName name="S_Adjust_GT" localSheetId="43">#REF!</definedName>
    <definedName name="S_Adjust_GT" localSheetId="44">#REF!</definedName>
    <definedName name="S_Adjust_GT" localSheetId="45">#REF!</definedName>
    <definedName name="S_Adjust_GT" localSheetId="46">#REF!</definedName>
    <definedName name="S_Adjust_GT" localSheetId="47">#REF!</definedName>
    <definedName name="S_Adjust_GT" localSheetId="48">#REF!</definedName>
    <definedName name="S_Adjust_GT" localSheetId="49">#REF!</definedName>
    <definedName name="S_Adjust_GT" localSheetId="26">#REF!</definedName>
    <definedName name="S_Adjust_GT" localSheetId="27">#REF!</definedName>
    <definedName name="S_Adjust_GT" localSheetId="28">#REF!</definedName>
    <definedName name="S_Adjust_GT" localSheetId="29">#REF!</definedName>
    <definedName name="S_Adjust_GT" localSheetId="30">#REF!</definedName>
    <definedName name="S_Adjust_GT" localSheetId="31">#REF!</definedName>
    <definedName name="S_Adjust_GT" localSheetId="32">#REF!</definedName>
    <definedName name="S_Adjust_GT" localSheetId="24">#REF!</definedName>
    <definedName name="S_Adjust_GT">#REF!</definedName>
    <definedName name="S_AJE_Tot" localSheetId="15">#REF!</definedName>
    <definedName name="S_AJE_Tot" localSheetId="49">#REF!</definedName>
    <definedName name="S_AJE_Tot" localSheetId="30">#REF!</definedName>
    <definedName name="S_AJE_Tot">#REF!</definedName>
    <definedName name="S_AJE_Tot_Data" localSheetId="15">[18]Lead!$H$1:$H$571</definedName>
    <definedName name="S_AJE_Tot_Data">[19]Lead!$H$1:$H$377</definedName>
    <definedName name="S_AJE_Tot_GT" localSheetId="20">#REF!</definedName>
    <definedName name="S_AJE_Tot_GT" localSheetId="9">#REF!</definedName>
    <definedName name="S_AJE_Tot_GT" localSheetId="22">#REF!</definedName>
    <definedName name="S_AJE_Tot_GT" localSheetId="21">#REF!</definedName>
    <definedName name="S_AJE_Tot_GT" localSheetId="23">#REF!</definedName>
    <definedName name="S_AJE_Tot_GT" localSheetId="15">#REF!</definedName>
    <definedName name="S_AJE_Tot_GT" localSheetId="17">#REF!</definedName>
    <definedName name="S_AJE_Tot_GT" localSheetId="33">#REF!</definedName>
    <definedName name="S_AJE_Tot_GT" localSheetId="34">#REF!</definedName>
    <definedName name="S_AJE_Tot_GT" localSheetId="35">#REF!</definedName>
    <definedName name="S_AJE_Tot_GT" localSheetId="36">#REF!</definedName>
    <definedName name="S_AJE_Tot_GT" localSheetId="37">#REF!</definedName>
    <definedName name="S_AJE_Tot_GT" localSheetId="38">#REF!</definedName>
    <definedName name="S_AJE_Tot_GT" localSheetId="39">#REF!</definedName>
    <definedName name="S_AJE_Tot_GT" localSheetId="40">#REF!</definedName>
    <definedName name="S_AJE_Tot_GT" localSheetId="41">#REF!</definedName>
    <definedName name="S_AJE_Tot_GT" localSheetId="42">#REF!</definedName>
    <definedName name="S_AJE_Tot_GT" localSheetId="25">#REF!</definedName>
    <definedName name="S_AJE_Tot_GT" localSheetId="43">#REF!</definedName>
    <definedName name="S_AJE_Tot_GT" localSheetId="44">#REF!</definedName>
    <definedName name="S_AJE_Tot_GT" localSheetId="45">#REF!</definedName>
    <definedName name="S_AJE_Tot_GT" localSheetId="46">#REF!</definedName>
    <definedName name="S_AJE_Tot_GT" localSheetId="47">#REF!</definedName>
    <definedName name="S_AJE_Tot_GT" localSheetId="48">#REF!</definedName>
    <definedName name="S_AJE_Tot_GT" localSheetId="49">#REF!</definedName>
    <definedName name="S_AJE_Tot_GT" localSheetId="26">#REF!</definedName>
    <definedName name="S_AJE_Tot_GT" localSheetId="27">#REF!</definedName>
    <definedName name="S_AJE_Tot_GT" localSheetId="28">#REF!</definedName>
    <definedName name="S_AJE_Tot_GT" localSheetId="29">#REF!</definedName>
    <definedName name="S_AJE_Tot_GT" localSheetId="30">#REF!</definedName>
    <definedName name="S_AJE_Tot_GT" localSheetId="31">#REF!</definedName>
    <definedName name="S_AJE_Tot_GT" localSheetId="32">#REF!</definedName>
    <definedName name="S_AJE_Tot_GT" localSheetId="24">#REF!</definedName>
    <definedName name="S_AJE_Tot_GT">#REF!</definedName>
    <definedName name="S_CompNum" localSheetId="15">#REF!</definedName>
    <definedName name="S_CompNum" localSheetId="49">#REF!</definedName>
    <definedName name="S_CompNum" localSheetId="30">#REF!</definedName>
    <definedName name="S_CompNum">#REF!</definedName>
    <definedName name="S_CY_Beg" localSheetId="15">#REF!</definedName>
    <definedName name="S_CY_Beg" localSheetId="49">#REF!</definedName>
    <definedName name="S_CY_Beg">#REF!</definedName>
    <definedName name="S_CY_Beg_Data" localSheetId="15">[18]Lead!$F$1:$F$571</definedName>
    <definedName name="S_CY_Beg_Data">[19]Lead!$F$1:$F$377</definedName>
    <definedName name="S_CY_Beg_GT" localSheetId="20">#REF!</definedName>
    <definedName name="S_CY_Beg_GT" localSheetId="9">#REF!</definedName>
    <definedName name="S_CY_Beg_GT" localSheetId="22">#REF!</definedName>
    <definedName name="S_CY_Beg_GT" localSheetId="21">#REF!</definedName>
    <definedName name="S_CY_Beg_GT" localSheetId="23">#REF!</definedName>
    <definedName name="S_CY_Beg_GT" localSheetId="15">#REF!</definedName>
    <definedName name="S_CY_Beg_GT" localSheetId="17">#REF!</definedName>
    <definedName name="S_CY_Beg_GT" localSheetId="33">#REF!</definedName>
    <definedName name="S_CY_Beg_GT" localSheetId="34">#REF!</definedName>
    <definedName name="S_CY_Beg_GT" localSheetId="35">#REF!</definedName>
    <definedName name="S_CY_Beg_GT" localSheetId="36">#REF!</definedName>
    <definedName name="S_CY_Beg_GT" localSheetId="37">#REF!</definedName>
    <definedName name="S_CY_Beg_GT" localSheetId="38">#REF!</definedName>
    <definedName name="S_CY_Beg_GT" localSheetId="39">#REF!</definedName>
    <definedName name="S_CY_Beg_GT" localSheetId="40">#REF!</definedName>
    <definedName name="S_CY_Beg_GT" localSheetId="41">#REF!</definedName>
    <definedName name="S_CY_Beg_GT" localSheetId="42">#REF!</definedName>
    <definedName name="S_CY_Beg_GT" localSheetId="25">#REF!</definedName>
    <definedName name="S_CY_Beg_GT" localSheetId="43">#REF!</definedName>
    <definedName name="S_CY_Beg_GT" localSheetId="44">#REF!</definedName>
    <definedName name="S_CY_Beg_GT" localSheetId="45">#REF!</definedName>
    <definedName name="S_CY_Beg_GT" localSheetId="46">#REF!</definedName>
    <definedName name="S_CY_Beg_GT" localSheetId="47">#REF!</definedName>
    <definedName name="S_CY_Beg_GT" localSheetId="48">#REF!</definedName>
    <definedName name="S_CY_Beg_GT" localSheetId="49">#REF!</definedName>
    <definedName name="S_CY_Beg_GT" localSheetId="26">#REF!</definedName>
    <definedName name="S_CY_Beg_GT" localSheetId="27">#REF!</definedName>
    <definedName name="S_CY_Beg_GT" localSheetId="28">#REF!</definedName>
    <definedName name="S_CY_Beg_GT" localSheetId="29">#REF!</definedName>
    <definedName name="S_CY_Beg_GT" localSheetId="30">#REF!</definedName>
    <definedName name="S_CY_Beg_GT" localSheetId="31">#REF!</definedName>
    <definedName name="S_CY_Beg_GT" localSheetId="32">#REF!</definedName>
    <definedName name="S_CY_Beg_GT" localSheetId="24">#REF!</definedName>
    <definedName name="S_CY_Beg_GT">#REF!</definedName>
    <definedName name="S_CY_End" localSheetId="15">#REF!</definedName>
    <definedName name="S_CY_End" localSheetId="49">#REF!</definedName>
    <definedName name="S_CY_End" localSheetId="30">#REF!</definedName>
    <definedName name="S_CY_End">#REF!</definedName>
    <definedName name="S_CY_End_Data" localSheetId="15">[18]Lead!$K$1:$K$571</definedName>
    <definedName name="S_CY_End_Data">[19]Lead!$K$1:$K$377</definedName>
    <definedName name="S_CY_End_GT" localSheetId="20">#REF!</definedName>
    <definedName name="S_CY_End_GT" localSheetId="9">#REF!</definedName>
    <definedName name="S_CY_End_GT" localSheetId="22">#REF!</definedName>
    <definedName name="S_CY_End_GT" localSheetId="21">#REF!</definedName>
    <definedName name="S_CY_End_GT" localSheetId="23">#REF!</definedName>
    <definedName name="S_CY_End_GT" localSheetId="15">#REF!</definedName>
    <definedName name="S_CY_End_GT" localSheetId="17">#REF!</definedName>
    <definedName name="S_CY_End_GT" localSheetId="33">#REF!</definedName>
    <definedName name="S_CY_End_GT" localSheetId="34">#REF!</definedName>
    <definedName name="S_CY_End_GT" localSheetId="35">#REF!</definedName>
    <definedName name="S_CY_End_GT" localSheetId="36">#REF!</definedName>
    <definedName name="S_CY_End_GT" localSheetId="37">#REF!</definedName>
    <definedName name="S_CY_End_GT" localSheetId="38">#REF!</definedName>
    <definedName name="S_CY_End_GT" localSheetId="39">#REF!</definedName>
    <definedName name="S_CY_End_GT" localSheetId="40">#REF!</definedName>
    <definedName name="S_CY_End_GT" localSheetId="41">#REF!</definedName>
    <definedName name="S_CY_End_GT" localSheetId="42">#REF!</definedName>
    <definedName name="S_CY_End_GT" localSheetId="25">#REF!</definedName>
    <definedName name="S_CY_End_GT" localSheetId="43">#REF!</definedName>
    <definedName name="S_CY_End_GT" localSheetId="44">#REF!</definedName>
    <definedName name="S_CY_End_GT" localSheetId="45">#REF!</definedName>
    <definedName name="S_CY_End_GT" localSheetId="46">#REF!</definedName>
    <definedName name="S_CY_End_GT" localSheetId="47">#REF!</definedName>
    <definedName name="S_CY_End_GT" localSheetId="48">#REF!</definedName>
    <definedName name="S_CY_End_GT" localSheetId="49">#REF!</definedName>
    <definedName name="S_CY_End_GT" localSheetId="26">#REF!</definedName>
    <definedName name="S_CY_End_GT" localSheetId="27">#REF!</definedName>
    <definedName name="S_CY_End_GT" localSheetId="28">#REF!</definedName>
    <definedName name="S_CY_End_GT" localSheetId="29">#REF!</definedName>
    <definedName name="S_CY_End_GT" localSheetId="30">#REF!</definedName>
    <definedName name="S_CY_End_GT" localSheetId="31">#REF!</definedName>
    <definedName name="S_CY_End_GT" localSheetId="32">#REF!</definedName>
    <definedName name="S_CY_End_GT" localSheetId="24">#REF!</definedName>
    <definedName name="S_CY_End_GT">#REF!</definedName>
    <definedName name="S_Diff_Amt" localSheetId="15">#REF!</definedName>
    <definedName name="S_Diff_Amt" localSheetId="49">#REF!</definedName>
    <definedName name="S_Diff_Amt" localSheetId="30">#REF!</definedName>
    <definedName name="S_Diff_Amt">#REF!</definedName>
    <definedName name="S_Diff_Pct" localSheetId="15">#REF!</definedName>
    <definedName name="S_Diff_Pct" localSheetId="49">#REF!</definedName>
    <definedName name="S_Diff_Pct">#REF!</definedName>
    <definedName name="S_GrpNum" localSheetId="15">#REF!</definedName>
    <definedName name="S_GrpNum">#REF!</definedName>
    <definedName name="S_Headings" localSheetId="15">#REF!</definedName>
    <definedName name="S_Headings">#REF!</definedName>
    <definedName name="S_KeyValue" localSheetId="15">#REF!</definedName>
    <definedName name="S_KeyValue">#REF!</definedName>
    <definedName name="S_PY_End" localSheetId="15">#REF!</definedName>
    <definedName name="S_PY_End">#REF!</definedName>
    <definedName name="S_PY_End_Data" localSheetId="15">[18]Lead!$M$1:$M$571</definedName>
    <definedName name="S_PY_End_Data">[19]Lead!$M$1:$M$377</definedName>
    <definedName name="S_PY_End_GT" localSheetId="20">#REF!</definedName>
    <definedName name="S_PY_End_GT" localSheetId="9">#REF!</definedName>
    <definedName name="S_PY_End_GT" localSheetId="22">#REF!</definedName>
    <definedName name="S_PY_End_GT" localSheetId="21">#REF!</definedName>
    <definedName name="S_PY_End_GT" localSheetId="23">#REF!</definedName>
    <definedName name="S_PY_End_GT" localSheetId="15">#REF!</definedName>
    <definedName name="S_PY_End_GT" localSheetId="17">#REF!</definedName>
    <definedName name="S_PY_End_GT" localSheetId="33">#REF!</definedName>
    <definedName name="S_PY_End_GT" localSheetId="34">#REF!</definedName>
    <definedName name="S_PY_End_GT" localSheetId="35">#REF!</definedName>
    <definedName name="S_PY_End_GT" localSheetId="36">#REF!</definedName>
    <definedName name="S_PY_End_GT" localSheetId="37">#REF!</definedName>
    <definedName name="S_PY_End_GT" localSheetId="38">#REF!</definedName>
    <definedName name="S_PY_End_GT" localSheetId="39">#REF!</definedName>
    <definedName name="S_PY_End_GT" localSheetId="40">#REF!</definedName>
    <definedName name="S_PY_End_GT" localSheetId="41">#REF!</definedName>
    <definedName name="S_PY_End_GT" localSheetId="42">#REF!</definedName>
    <definedName name="S_PY_End_GT" localSheetId="25">#REF!</definedName>
    <definedName name="S_PY_End_GT" localSheetId="43">#REF!</definedName>
    <definedName name="S_PY_End_GT" localSheetId="44">#REF!</definedName>
    <definedName name="S_PY_End_GT" localSheetId="45">#REF!</definedName>
    <definedName name="S_PY_End_GT" localSheetId="46">#REF!</definedName>
    <definedName name="S_PY_End_GT" localSheetId="47">#REF!</definedName>
    <definedName name="S_PY_End_GT" localSheetId="48">#REF!</definedName>
    <definedName name="S_PY_End_GT" localSheetId="49">#REF!</definedName>
    <definedName name="S_PY_End_GT" localSheetId="26">#REF!</definedName>
    <definedName name="S_PY_End_GT" localSheetId="27">#REF!</definedName>
    <definedName name="S_PY_End_GT" localSheetId="28">#REF!</definedName>
    <definedName name="S_PY_End_GT" localSheetId="29">#REF!</definedName>
    <definedName name="S_PY_End_GT" localSheetId="30">#REF!</definedName>
    <definedName name="S_PY_End_GT" localSheetId="31">#REF!</definedName>
    <definedName name="S_PY_End_GT" localSheetId="32">#REF!</definedName>
    <definedName name="S_PY_End_GT" localSheetId="24">#REF!</definedName>
    <definedName name="S_PY_End_GT">#REF!</definedName>
    <definedName name="S_RJE_Tot" localSheetId="15">#REF!</definedName>
    <definedName name="S_RJE_Tot" localSheetId="49">#REF!</definedName>
    <definedName name="S_RJE_Tot" localSheetId="30">#REF!</definedName>
    <definedName name="S_RJE_Tot">#REF!</definedName>
    <definedName name="S_RJE_Tot_Data" localSheetId="15">[18]Lead!$J$1:$J$571</definedName>
    <definedName name="S_RJE_Tot_Data">[19]Lead!$J$1:$J$377</definedName>
    <definedName name="S_RJE_Tot_GT" localSheetId="20">#REF!</definedName>
    <definedName name="S_RJE_Tot_GT" localSheetId="9">#REF!</definedName>
    <definedName name="S_RJE_Tot_GT" localSheetId="22">#REF!</definedName>
    <definedName name="S_RJE_Tot_GT" localSheetId="21">#REF!</definedName>
    <definedName name="S_RJE_Tot_GT" localSheetId="23">#REF!</definedName>
    <definedName name="S_RJE_Tot_GT" localSheetId="15">#REF!</definedName>
    <definedName name="S_RJE_Tot_GT" localSheetId="17">#REF!</definedName>
    <definedName name="S_RJE_Tot_GT" localSheetId="33">#REF!</definedName>
    <definedName name="S_RJE_Tot_GT" localSheetId="34">#REF!</definedName>
    <definedName name="S_RJE_Tot_GT" localSheetId="35">#REF!</definedName>
    <definedName name="S_RJE_Tot_GT" localSheetId="36">#REF!</definedName>
    <definedName name="S_RJE_Tot_GT" localSheetId="37">#REF!</definedName>
    <definedName name="S_RJE_Tot_GT" localSheetId="38">#REF!</definedName>
    <definedName name="S_RJE_Tot_GT" localSheetId="39">#REF!</definedName>
    <definedName name="S_RJE_Tot_GT" localSheetId="40">#REF!</definedName>
    <definedName name="S_RJE_Tot_GT" localSheetId="41">#REF!</definedName>
    <definedName name="S_RJE_Tot_GT" localSheetId="42">#REF!</definedName>
    <definedName name="S_RJE_Tot_GT" localSheetId="25">#REF!</definedName>
    <definedName name="S_RJE_Tot_GT" localSheetId="43">#REF!</definedName>
    <definedName name="S_RJE_Tot_GT" localSheetId="44">#REF!</definedName>
    <definedName name="S_RJE_Tot_GT" localSheetId="45">#REF!</definedName>
    <definedName name="S_RJE_Tot_GT" localSheetId="46">#REF!</definedName>
    <definedName name="S_RJE_Tot_GT" localSheetId="47">#REF!</definedName>
    <definedName name="S_RJE_Tot_GT" localSheetId="48">#REF!</definedName>
    <definedName name="S_RJE_Tot_GT" localSheetId="49">#REF!</definedName>
    <definedName name="S_RJE_Tot_GT" localSheetId="26">#REF!</definedName>
    <definedName name="S_RJE_Tot_GT" localSheetId="27">#REF!</definedName>
    <definedName name="S_RJE_Tot_GT" localSheetId="28">#REF!</definedName>
    <definedName name="S_RJE_Tot_GT" localSheetId="29">#REF!</definedName>
    <definedName name="S_RJE_Tot_GT" localSheetId="30">#REF!</definedName>
    <definedName name="S_RJE_Tot_GT" localSheetId="31">#REF!</definedName>
    <definedName name="S_RJE_Tot_GT" localSheetId="32">#REF!</definedName>
    <definedName name="S_RJE_Tot_GT" localSheetId="24">#REF!</definedName>
    <definedName name="S_RJE_Tot_GT">#REF!</definedName>
    <definedName name="S_RowNum" localSheetId="15">#REF!</definedName>
    <definedName name="S_RowNum" localSheetId="49">#REF!</definedName>
    <definedName name="S_RowNum" localSheetId="30">#REF!</definedName>
    <definedName name="S_RowNum">#REF!</definedName>
    <definedName name="S1P" localSheetId="15">#REF!</definedName>
    <definedName name="S1P" localSheetId="49">#REF!</definedName>
    <definedName name="S1P">#REF!</definedName>
    <definedName name="SAB" localSheetId="15">#REF!</definedName>
    <definedName name="SAB">#REF!</definedName>
    <definedName name="SAG" localSheetId="15">#REF!</definedName>
    <definedName name="SAG">#REF!</definedName>
    <definedName name="SAJL" localSheetId="15">#REF!</definedName>
    <definedName name="SAJL">#REF!</definedName>
    <definedName name="SAJU" localSheetId="15">#REF!</definedName>
    <definedName name="SAJU">#REF!</definedName>
    <definedName name="SALDO" localSheetId="15">#REF!</definedName>
    <definedName name="SALDO">#REF!</definedName>
    <definedName name="sap" localSheetId="15">#REF!</definedName>
    <definedName name="sap">#REF!</definedName>
    <definedName name="SAPAB" localSheetId="15">#REF!</definedName>
    <definedName name="SAPAB">#REF!</definedName>
    <definedName name="SAPDIC" localSheetId="15">#REF!</definedName>
    <definedName name="SAPDIC">#REF!</definedName>
    <definedName name="SAPJUN" localSheetId="15">#REF!</definedName>
    <definedName name="SAPJUN">#REF!</definedName>
    <definedName name="SAPS" localSheetId="15">#REF!</definedName>
    <definedName name="SAPS">#REF!</definedName>
    <definedName name="sapset" localSheetId="15">#REF!</definedName>
    <definedName name="sapset">#REF!</definedName>
    <definedName name="SAS" localSheetId="15">#REF!</definedName>
    <definedName name="SAS">#REF!</definedName>
    <definedName name="sASS" localSheetId="15">#REF!</definedName>
    <definedName name="sASS">#REF!</definedName>
    <definedName name="SAY" localSheetId="15">#REF!</definedName>
    <definedName name="SAY">#REF!</definedName>
    <definedName name="sedal">#REF!</definedName>
    <definedName name="SEGUROS_AUTOMOTORES" localSheetId="22">#REF!</definedName>
    <definedName name="SEGUROS_AUTOMOTORES" localSheetId="16">#REF!</definedName>
    <definedName name="SEGUROS_AUTOMOTORES" localSheetId="15">#REF!</definedName>
    <definedName name="SEGUROS_AUTOMOTORES" localSheetId="2">#REF!</definedName>
    <definedName name="SEGUROS_AUTOMOTORES" localSheetId="6">#REF!</definedName>
    <definedName name="SEGUROS_AUTOMOTORES">#REF!</definedName>
    <definedName name="SEGUROS_EESS" localSheetId="22">#REF!</definedName>
    <definedName name="SEGUROS_EESS" localSheetId="16">#REF!</definedName>
    <definedName name="SEGUROS_EESS" localSheetId="15">#REF!</definedName>
    <definedName name="SEGUROS_EESS" localSheetId="2">#REF!</definedName>
    <definedName name="SEGUROS_EESS" localSheetId="6">#REF!</definedName>
    <definedName name="SEGUROS_EESS">#REF!</definedName>
    <definedName name="SEGUROS_RESPCIVIL" localSheetId="22">#REF!</definedName>
    <definedName name="SEGUROS_RESPCIVIL" localSheetId="16">#REF!</definedName>
    <definedName name="SEGUROS_RESPCIVIL" localSheetId="15">#REF!</definedName>
    <definedName name="SEGUROS_RESPCIVIL" localSheetId="2">#REF!</definedName>
    <definedName name="SEGUROS_RESPCIVIL" localSheetId="6">#REF!</definedName>
    <definedName name="SEGUROS_RESPCIVIL">#REF!</definedName>
    <definedName name="SEGUROS_RESPCIVIL_E_INCEND" localSheetId="22">#REF!</definedName>
    <definedName name="SEGUROS_RESPCIVIL_E_INCEND" localSheetId="16">#REF!</definedName>
    <definedName name="SEGUROS_RESPCIVIL_E_INCEND" localSheetId="15">#REF!</definedName>
    <definedName name="SEGUROS_RESPCIVIL_E_INCEND" localSheetId="2">#REF!</definedName>
    <definedName name="SEGUROS_RESPCIVIL_E_INCEND" localSheetId="6">#REF!</definedName>
    <definedName name="SEGUROS_RESPCIVIL_E_INCEND">#REF!</definedName>
    <definedName name="SEN" localSheetId="15">#REF!</definedName>
    <definedName name="SEN">#REF!</definedName>
    <definedName name="SERVIDUMBRES" localSheetId="22">#REF!</definedName>
    <definedName name="SERVIDUMBRES" localSheetId="16">#REF!</definedName>
    <definedName name="SERVIDUMBRES" localSheetId="15">#REF!</definedName>
    <definedName name="SERVIDUMBRES" localSheetId="2">#REF!</definedName>
    <definedName name="SERVIDUMBRES" localSheetId="6">#REF!</definedName>
    <definedName name="SERVIDUMBRES">#REF!</definedName>
    <definedName name="SETIN" localSheetId="15">#REF!</definedName>
    <definedName name="SETIN">#REF!</definedName>
    <definedName name="SETIN2" localSheetId="20">[79]LUIB!$A$2:$D$220</definedName>
    <definedName name="SETIN2" localSheetId="9">[79]LUIB!$A$2:$D$220</definedName>
    <definedName name="SETIN2" localSheetId="22">[80]LUIB!$A$2:$D$220</definedName>
    <definedName name="SETIN2" localSheetId="21">[79]LUIB!$A$2:$D$220</definedName>
    <definedName name="SETIN2" localSheetId="23">[79]LUIB!$A$2:$D$220</definedName>
    <definedName name="SETIN2" localSheetId="17">[79]LUIB!$A$2:$D$220</definedName>
    <definedName name="SETIN2" localSheetId="33">[79]LUIB!$A$2:$D$220</definedName>
    <definedName name="SETIN2" localSheetId="34">[79]LUIB!$A$2:$D$220</definedName>
    <definedName name="SETIN2" localSheetId="35">[79]LUIB!$A$2:$D$220</definedName>
    <definedName name="SETIN2" localSheetId="36">[79]LUIB!$A$2:$D$220</definedName>
    <definedName name="SETIN2" localSheetId="37">[79]LUIB!$A$2:$D$220</definedName>
    <definedName name="SETIN2" localSheetId="38">[79]LUIB!$A$2:$D$220</definedName>
    <definedName name="SETIN2" localSheetId="39">[79]LUIB!$A$2:$D$220</definedName>
    <definedName name="SETIN2" localSheetId="40">[79]LUIB!$A$2:$D$220</definedName>
    <definedName name="SETIN2" localSheetId="41">[79]LUIB!$A$2:$D$220</definedName>
    <definedName name="SETIN2" localSheetId="42">[79]LUIB!$A$2:$D$220</definedName>
    <definedName name="SETIN2" localSheetId="25">[79]LUIB!$A$2:$D$220</definedName>
    <definedName name="SETIN2" localSheetId="43">[79]LUIB!$A$2:$D$220</definedName>
    <definedName name="SETIN2" localSheetId="44">[79]LUIB!$A$2:$D$220</definedName>
    <definedName name="SETIN2" localSheetId="45">[79]LUIB!$A$2:$D$220</definedName>
    <definedName name="SETIN2" localSheetId="46">[79]LUIB!$A$2:$D$220</definedName>
    <definedName name="SETIN2" localSheetId="47">[79]LUIB!$A$2:$D$220</definedName>
    <definedName name="SETIN2" localSheetId="48">[79]LUIB!$A$2:$D$220</definedName>
    <definedName name="SETIN2" localSheetId="49">[79]LUIB!$A$2:$D$220</definedName>
    <definedName name="SETIN2" localSheetId="26">[79]LUIB!$A$2:$D$220</definedName>
    <definedName name="SETIN2" localSheetId="27">[79]LUIB!$A$2:$D$220</definedName>
    <definedName name="SETIN2" localSheetId="28">[79]LUIB!$A$2:$D$220</definedName>
    <definedName name="SETIN2" localSheetId="29">[79]LUIB!$A$2:$D$220</definedName>
    <definedName name="SETIN2" localSheetId="30">[79]LUIB!$A$2:$D$220</definedName>
    <definedName name="SETIN2" localSheetId="31">[79]LUIB!$A$2:$D$220</definedName>
    <definedName name="SETIN2" localSheetId="32">[79]LUIB!$A$2:$D$220</definedName>
    <definedName name="SETIN2" localSheetId="24">[79]LUIB!$A$2:$D$220</definedName>
    <definedName name="SETIN2">[80]LUIB!$A$2:$D$220</definedName>
    <definedName name="SETIN3" localSheetId="20">'[79]SALDO SAP'!$A$2:$D$221</definedName>
    <definedName name="SETIN3" localSheetId="9">'[79]SALDO SAP'!$A$2:$D$221</definedName>
    <definedName name="SETIN3" localSheetId="22">'[80]SALDO SAP'!$A$2:$D$221</definedName>
    <definedName name="SETIN3" localSheetId="21">'[79]SALDO SAP'!$A$2:$D$221</definedName>
    <definedName name="SETIN3" localSheetId="23">'[79]SALDO SAP'!$A$2:$D$221</definedName>
    <definedName name="SETIN3" localSheetId="17">'[79]SALDO SAP'!$A$2:$D$221</definedName>
    <definedName name="SETIN3" localSheetId="33">'[79]SALDO SAP'!$A$2:$D$221</definedName>
    <definedName name="SETIN3" localSheetId="34">'[79]SALDO SAP'!$A$2:$D$221</definedName>
    <definedName name="SETIN3" localSheetId="35">'[79]SALDO SAP'!$A$2:$D$221</definedName>
    <definedName name="SETIN3" localSheetId="36">'[79]SALDO SAP'!$A$2:$D$221</definedName>
    <definedName name="SETIN3" localSheetId="37">'[79]SALDO SAP'!$A$2:$D$221</definedName>
    <definedName name="SETIN3" localSheetId="38">'[79]SALDO SAP'!$A$2:$D$221</definedName>
    <definedName name="SETIN3" localSheetId="39">'[79]SALDO SAP'!$A$2:$D$221</definedName>
    <definedName name="SETIN3" localSheetId="40">'[79]SALDO SAP'!$A$2:$D$221</definedName>
    <definedName name="SETIN3" localSheetId="41">'[79]SALDO SAP'!$A$2:$D$221</definedName>
    <definedName name="SETIN3" localSheetId="42">'[79]SALDO SAP'!$A$2:$D$221</definedName>
    <definedName name="SETIN3" localSheetId="25">'[79]SALDO SAP'!$A$2:$D$221</definedName>
    <definedName name="SETIN3" localSheetId="43">'[79]SALDO SAP'!$A$2:$D$221</definedName>
    <definedName name="SETIN3" localSheetId="44">'[79]SALDO SAP'!$A$2:$D$221</definedName>
    <definedName name="SETIN3" localSheetId="45">'[79]SALDO SAP'!$A$2:$D$221</definedName>
    <definedName name="SETIN3" localSheetId="46">'[79]SALDO SAP'!$A$2:$D$221</definedName>
    <definedName name="SETIN3" localSheetId="47">'[79]SALDO SAP'!$A$2:$D$221</definedName>
    <definedName name="SETIN3" localSheetId="48">'[79]SALDO SAP'!$A$2:$D$221</definedName>
    <definedName name="SETIN3" localSheetId="49">'[79]SALDO SAP'!$A$2:$D$221</definedName>
    <definedName name="SETIN3" localSheetId="26">'[79]SALDO SAP'!$A$2:$D$221</definedName>
    <definedName name="SETIN3" localSheetId="27">'[79]SALDO SAP'!$A$2:$D$221</definedName>
    <definedName name="SETIN3" localSheetId="28">'[79]SALDO SAP'!$A$2:$D$221</definedName>
    <definedName name="SETIN3" localSheetId="29">'[79]SALDO SAP'!$A$2:$D$221</definedName>
    <definedName name="SETIN3" localSheetId="30">'[79]SALDO SAP'!$A$2:$D$221</definedName>
    <definedName name="SETIN3" localSheetId="31">'[79]SALDO SAP'!$A$2:$D$221</definedName>
    <definedName name="SETIN3" localSheetId="32">'[79]SALDO SAP'!$A$2:$D$221</definedName>
    <definedName name="SETIN3" localSheetId="24">'[79]SALDO SAP'!$A$2:$D$221</definedName>
    <definedName name="SETIN3">'[80]SALDO SAP'!$A$2:$D$221</definedName>
    <definedName name="setriembre" localSheetId="20">#REF!</definedName>
    <definedName name="setriembre" localSheetId="9">#REF!</definedName>
    <definedName name="setriembre" localSheetId="22">#REF!</definedName>
    <definedName name="setriembre" localSheetId="21">#REF!</definedName>
    <definedName name="setriembre" localSheetId="23">#REF!</definedName>
    <definedName name="setriembre" localSheetId="15">#REF!</definedName>
    <definedName name="setriembre" localSheetId="17">#REF!</definedName>
    <definedName name="setriembre" localSheetId="33">#REF!</definedName>
    <definedName name="setriembre" localSheetId="34">#REF!</definedName>
    <definedName name="setriembre" localSheetId="35">#REF!</definedName>
    <definedName name="setriembre" localSheetId="36">#REF!</definedName>
    <definedName name="setriembre" localSheetId="37">#REF!</definedName>
    <definedName name="setriembre" localSheetId="38">#REF!</definedName>
    <definedName name="setriembre" localSheetId="39">#REF!</definedName>
    <definedName name="setriembre" localSheetId="40">#REF!</definedName>
    <definedName name="setriembre" localSheetId="41">#REF!</definedName>
    <definedName name="setriembre" localSheetId="42">#REF!</definedName>
    <definedName name="setriembre" localSheetId="25">#REF!</definedName>
    <definedName name="setriembre" localSheetId="43">#REF!</definedName>
    <definedName name="setriembre" localSheetId="44">#REF!</definedName>
    <definedName name="setriembre" localSheetId="45">#REF!</definedName>
    <definedName name="setriembre" localSheetId="46">#REF!</definedName>
    <definedName name="setriembre" localSheetId="47">#REF!</definedName>
    <definedName name="setriembre" localSheetId="48">#REF!</definedName>
    <definedName name="setriembre" localSheetId="49">#REF!</definedName>
    <definedName name="setriembre" localSheetId="26">#REF!</definedName>
    <definedName name="setriembre" localSheetId="27">#REF!</definedName>
    <definedName name="setriembre" localSheetId="28">#REF!</definedName>
    <definedName name="setriembre" localSheetId="29">#REF!</definedName>
    <definedName name="setriembre" localSheetId="30">#REF!</definedName>
    <definedName name="setriembre" localSheetId="31">#REF!</definedName>
    <definedName name="setriembre" localSheetId="32">#REF!</definedName>
    <definedName name="setriembre" localSheetId="24">#REF!</definedName>
    <definedName name="setriembre">#REF!</definedName>
    <definedName name="setsal" localSheetId="15">#REF!</definedName>
    <definedName name="setsal" localSheetId="49">#REF!</definedName>
    <definedName name="setsal" localSheetId="30">#REF!</definedName>
    <definedName name="setsal">#REF!</definedName>
    <definedName name="SJU" localSheetId="15">#REF!</definedName>
    <definedName name="SJU" localSheetId="49">#REF!</definedName>
    <definedName name="SJU">#REF!</definedName>
    <definedName name="sjul" localSheetId="15">#REF!</definedName>
    <definedName name="sjul">#REF!</definedName>
    <definedName name="SJUN" localSheetId="15">#REF!</definedName>
    <definedName name="SJUN">#REF!</definedName>
    <definedName name="sku">#REF!</definedName>
    <definedName name="skus">#REF!</definedName>
    <definedName name="SMAY" localSheetId="15">#REF!</definedName>
    <definedName name="SMAY">#REF!</definedName>
    <definedName name="SOC" localSheetId="15">#REF!</definedName>
    <definedName name="SOC">#REF!</definedName>
    <definedName name="SPWS_WBID" localSheetId="15">"D5577805-D33D-4BC8-80F3-98B1615277DB"</definedName>
    <definedName name="SPWS_WBID">"97505C34-21F5-4584-B339-B5E9E2ABFF13"</definedName>
    <definedName name="STKDIARIO">#REF!</definedName>
    <definedName name="STKDIARIOPX01">#REF!</definedName>
    <definedName name="STKDIARIOPX04">#REF!</definedName>
    <definedName name="super">#REF!</definedName>
    <definedName name="t" localSheetId="15">#REF!</definedName>
    <definedName name="t">#REF!</definedName>
    <definedName name="TABLA" localSheetId="20">'[81]PPC CUADROS'!#REF!</definedName>
    <definedName name="TABLA" localSheetId="9">'[81]PPC CUADROS'!#REF!</definedName>
    <definedName name="TABLA" localSheetId="22">'[81]PPC CUADROS'!#REF!</definedName>
    <definedName name="TABLA" localSheetId="21">'[81]PPC CUADROS'!#REF!</definedName>
    <definedName name="TABLA" localSheetId="23">'[81]PPC CUADROS'!#REF!</definedName>
    <definedName name="TABLA" localSheetId="15">'[81]PPC CUADROS'!#REF!</definedName>
    <definedName name="TABLA" localSheetId="17">'[81]PPC CUADROS'!#REF!</definedName>
    <definedName name="TABLA" localSheetId="33">'[81]PPC CUADROS'!#REF!</definedName>
    <definedName name="TABLA" localSheetId="34">'[81]PPC CUADROS'!#REF!</definedName>
    <definedName name="TABLA" localSheetId="35">'[81]PPC CUADROS'!#REF!</definedName>
    <definedName name="TABLA" localSheetId="36">'[81]PPC CUADROS'!#REF!</definedName>
    <definedName name="TABLA" localSheetId="37">'[81]PPC CUADROS'!#REF!</definedName>
    <definedName name="TABLA" localSheetId="38">'[81]PPC CUADROS'!#REF!</definedName>
    <definedName name="TABLA" localSheetId="39">'[81]PPC CUADROS'!#REF!</definedName>
    <definedName name="TABLA" localSheetId="40">'[81]PPC CUADROS'!#REF!</definedName>
    <definedName name="TABLA" localSheetId="41">'[81]PPC CUADROS'!#REF!</definedName>
    <definedName name="TABLA" localSheetId="42">'[81]PPC CUADROS'!#REF!</definedName>
    <definedName name="TABLA" localSheetId="25">'[81]PPC CUADROS'!#REF!</definedName>
    <definedName name="TABLA" localSheetId="43">'[81]PPC CUADROS'!#REF!</definedName>
    <definedName name="TABLA" localSheetId="44">'[81]PPC CUADROS'!#REF!</definedName>
    <definedName name="TABLA" localSheetId="45">'[81]PPC CUADROS'!#REF!</definedName>
    <definedName name="TABLA" localSheetId="46">'[81]PPC CUADROS'!#REF!</definedName>
    <definedName name="TABLA" localSheetId="47">'[81]PPC CUADROS'!#REF!</definedName>
    <definedName name="TABLA" localSheetId="48">'[81]PPC CUADROS'!#REF!</definedName>
    <definedName name="TABLA" localSheetId="49">'[81]PPC CUADROS'!#REF!</definedName>
    <definedName name="TABLA" localSheetId="26">'[81]PPC CUADROS'!#REF!</definedName>
    <definedName name="TABLA" localSheetId="27">'[81]PPC CUADROS'!#REF!</definedName>
    <definedName name="TABLA" localSheetId="28">'[81]PPC CUADROS'!#REF!</definedName>
    <definedName name="TABLA" localSheetId="29">'[81]PPC CUADROS'!#REF!</definedName>
    <definedName name="TABLA" localSheetId="30">'[81]PPC CUADROS'!#REF!</definedName>
    <definedName name="TABLA" localSheetId="31">'[81]PPC CUADROS'!#REF!</definedName>
    <definedName name="TABLA" localSheetId="32">'[81]PPC CUADROS'!#REF!</definedName>
    <definedName name="TABLA" localSheetId="24">'[81]PPC CUADROS'!#REF!</definedName>
    <definedName name="TABLA">'[81]PPC CUADROS'!#REF!</definedName>
    <definedName name="tablasun" localSheetId="20">#REF!</definedName>
    <definedName name="tablasun" localSheetId="9">#REF!</definedName>
    <definedName name="tablasun" localSheetId="22">#REF!</definedName>
    <definedName name="tablasun" localSheetId="21">#REF!</definedName>
    <definedName name="tablasun" localSheetId="23">#REF!</definedName>
    <definedName name="tablasun" localSheetId="17">#REF!</definedName>
    <definedName name="tablasun" localSheetId="33">#REF!</definedName>
    <definedName name="tablasun" localSheetId="34">#REF!</definedName>
    <definedName name="tablasun" localSheetId="35">#REF!</definedName>
    <definedName name="tablasun" localSheetId="36">#REF!</definedName>
    <definedName name="tablasun" localSheetId="37">#REF!</definedName>
    <definedName name="tablasun" localSheetId="38">#REF!</definedName>
    <definedName name="tablasun" localSheetId="39">#REF!</definedName>
    <definedName name="tablasun" localSheetId="40">#REF!</definedName>
    <definedName name="tablasun" localSheetId="41">#REF!</definedName>
    <definedName name="tablasun" localSheetId="42">#REF!</definedName>
    <definedName name="tablasun" localSheetId="25">#REF!</definedName>
    <definedName name="tablasun" localSheetId="43">#REF!</definedName>
    <definedName name="tablasun" localSheetId="44">#REF!</definedName>
    <definedName name="tablasun" localSheetId="45">#REF!</definedName>
    <definedName name="tablasun" localSheetId="46">#REF!</definedName>
    <definedName name="tablasun" localSheetId="47">#REF!</definedName>
    <definedName name="tablasun" localSheetId="48">#REF!</definedName>
    <definedName name="tablasun" localSheetId="49">#REF!</definedName>
    <definedName name="tablasun" localSheetId="26">#REF!</definedName>
    <definedName name="tablasun" localSheetId="27">#REF!</definedName>
    <definedName name="tablasun" localSheetId="28">#REF!</definedName>
    <definedName name="tablasun" localSheetId="29">#REF!</definedName>
    <definedName name="tablasun" localSheetId="30">#REF!</definedName>
    <definedName name="tablasun" localSheetId="31">#REF!</definedName>
    <definedName name="tablasun" localSheetId="32">#REF!</definedName>
    <definedName name="tablasun" localSheetId="24">#REF!</definedName>
    <definedName name="tablasun">#REF!</definedName>
    <definedName name="Tasa_Municip_CCSS_Propios" localSheetId="15">#REF!</definedName>
    <definedName name="Tasa_Municip_CCSS_Propios" localSheetId="49">#REF!</definedName>
    <definedName name="Tasa_Municip_CCSS_Propios" localSheetId="30">#REF!</definedName>
    <definedName name="Tasa_Municip_CCSS_Propios" localSheetId="2">#REF!</definedName>
    <definedName name="Tasa_Municip_CCSS_Propios">#REF!</definedName>
    <definedName name="TbPy530057" localSheetId="15">#REF!</definedName>
    <definedName name="TbPy530057" localSheetId="49">#REF!</definedName>
    <definedName name="TbPy530057">#REF!</definedName>
    <definedName name="TbPy530159">#REF!</definedName>
    <definedName name="TEST0">#REF!</definedName>
    <definedName name="TEST1">#REF!</definedName>
    <definedName name="TEST2" localSheetId="20">'[82]21250000'!#REF!</definedName>
    <definedName name="TEST2" localSheetId="9">'[82]21250000'!#REF!</definedName>
    <definedName name="TEST2" localSheetId="22">'[82]21250000'!#REF!</definedName>
    <definedName name="TEST2" localSheetId="21">'[82]21250000'!#REF!</definedName>
    <definedName name="TEST2" localSheetId="23">'[82]21250000'!#REF!</definedName>
    <definedName name="TEST2" localSheetId="15">'[82]21250000'!#REF!</definedName>
    <definedName name="TEST2" localSheetId="17">'[82]21250000'!#REF!</definedName>
    <definedName name="TEST2" localSheetId="33">'[82]21250000'!#REF!</definedName>
    <definedName name="TEST2" localSheetId="34">'[82]21250000'!#REF!</definedName>
    <definedName name="TEST2" localSheetId="35">'[82]21250000'!#REF!</definedName>
    <definedName name="TEST2" localSheetId="36">'[82]21250000'!#REF!</definedName>
    <definedName name="TEST2" localSheetId="37">'[82]21250000'!#REF!</definedName>
    <definedName name="TEST2" localSheetId="38">'[82]21250000'!#REF!</definedName>
    <definedName name="TEST2" localSheetId="39">'[82]21250000'!#REF!</definedName>
    <definedName name="TEST2" localSheetId="40">'[82]21250000'!#REF!</definedName>
    <definedName name="TEST2" localSheetId="41">'[82]21250000'!#REF!</definedName>
    <definedName name="TEST2" localSheetId="42">'[82]21250000'!#REF!</definedName>
    <definedName name="TEST2" localSheetId="25">'[82]21250000'!#REF!</definedName>
    <definedName name="TEST2" localSheetId="43">'[82]21250000'!#REF!</definedName>
    <definedName name="TEST2" localSheetId="44">'[82]21250000'!#REF!</definedName>
    <definedName name="TEST2" localSheetId="45">'[82]21250000'!#REF!</definedName>
    <definedName name="TEST2" localSheetId="46">'[82]21250000'!#REF!</definedName>
    <definedName name="TEST2" localSheetId="47">'[82]21250000'!#REF!</definedName>
    <definedName name="TEST2" localSheetId="48">'[82]21250000'!#REF!</definedName>
    <definedName name="TEST2" localSheetId="49">'[82]21250000'!#REF!</definedName>
    <definedName name="TEST2" localSheetId="26">'[82]21250000'!#REF!</definedName>
    <definedName name="TEST2" localSheetId="27">'[82]21250000'!#REF!</definedName>
    <definedName name="TEST2" localSheetId="28">'[82]21250000'!#REF!</definedName>
    <definedName name="TEST2" localSheetId="29">'[82]21250000'!#REF!</definedName>
    <definedName name="TEST2" localSheetId="30">'[82]21250000'!#REF!</definedName>
    <definedName name="TEST2" localSheetId="31">'[82]21250000'!#REF!</definedName>
    <definedName name="TEST2" localSheetId="32">'[82]21250000'!#REF!</definedName>
    <definedName name="TEST2" localSheetId="24">'[82]21250000'!#REF!</definedName>
    <definedName name="TEST2">'[82]21250000'!#REF!</definedName>
    <definedName name="TESTHKEY" localSheetId="20">'[83]3210001'!#REF!</definedName>
    <definedName name="TESTHKEY" localSheetId="9">'[83]3210001'!#REF!</definedName>
    <definedName name="TESTHKEY" localSheetId="22">'[83]3210001'!#REF!</definedName>
    <definedName name="TESTHKEY" localSheetId="21">'[83]3210001'!#REF!</definedName>
    <definedName name="TESTHKEY" localSheetId="23">'[83]3210001'!#REF!</definedName>
    <definedName name="TESTHKEY" localSheetId="15">'[83]3210001'!#REF!</definedName>
    <definedName name="TESTHKEY" localSheetId="17">'[83]3210001'!#REF!</definedName>
    <definedName name="TESTHKEY" localSheetId="33">'[83]3210001'!#REF!</definedName>
    <definedName name="TESTHKEY" localSheetId="34">'[83]3210001'!#REF!</definedName>
    <definedName name="TESTHKEY" localSheetId="35">'[83]3210001'!#REF!</definedName>
    <definedName name="TESTHKEY" localSheetId="36">'[83]3210001'!#REF!</definedName>
    <definedName name="TESTHKEY" localSheetId="37">'[83]3210001'!#REF!</definedName>
    <definedName name="TESTHKEY" localSheetId="38">'[83]3210001'!#REF!</definedName>
    <definedName name="TESTHKEY" localSheetId="39">'[83]3210001'!#REF!</definedName>
    <definedName name="TESTHKEY" localSheetId="40">'[83]3210001'!#REF!</definedName>
    <definedName name="TESTHKEY" localSheetId="41">'[83]3210001'!#REF!</definedName>
    <definedName name="TESTHKEY" localSheetId="42">'[83]3210001'!#REF!</definedName>
    <definedName name="TESTHKEY" localSheetId="25">'[83]3210001'!#REF!</definedName>
    <definedName name="TESTHKEY" localSheetId="43">'[83]3210001'!#REF!</definedName>
    <definedName name="TESTHKEY" localSheetId="44">'[83]3210001'!#REF!</definedName>
    <definedName name="TESTHKEY" localSheetId="45">'[83]3210001'!#REF!</definedName>
    <definedName name="TESTHKEY" localSheetId="46">'[83]3210001'!#REF!</definedName>
    <definedName name="TESTHKEY" localSheetId="47">'[83]3210001'!#REF!</definedName>
    <definedName name="TESTHKEY" localSheetId="48">'[83]3210001'!#REF!</definedName>
    <definedName name="TESTHKEY" localSheetId="49">'[83]3210001'!#REF!</definedName>
    <definedName name="TESTHKEY" localSheetId="26">'[83]3210001'!#REF!</definedName>
    <definedName name="TESTHKEY" localSheetId="27">'[83]3210001'!#REF!</definedName>
    <definedName name="TESTHKEY" localSheetId="28">'[83]3210001'!#REF!</definedName>
    <definedName name="TESTHKEY" localSheetId="29">'[83]3210001'!#REF!</definedName>
    <definedName name="TESTHKEY" localSheetId="30">'[83]3210001'!#REF!</definedName>
    <definedName name="TESTHKEY" localSheetId="31">'[83]3210001'!#REF!</definedName>
    <definedName name="TESTHKEY" localSheetId="32">'[83]3210001'!#REF!</definedName>
    <definedName name="TESTHKEY" localSheetId="24">'[83]3210001'!#REF!</definedName>
    <definedName name="TESTHKEY">'[83]3210001'!#REF!</definedName>
    <definedName name="TESTKEYS" localSheetId="20">#REF!</definedName>
    <definedName name="TESTKEYS" localSheetId="9">#REF!</definedName>
    <definedName name="TESTKEYS" localSheetId="22">#REF!</definedName>
    <definedName name="TESTKEYS" localSheetId="21">#REF!</definedName>
    <definedName name="TESTKEYS" localSheetId="23">#REF!</definedName>
    <definedName name="TESTKEYS" localSheetId="17">#REF!</definedName>
    <definedName name="TESTKEYS" localSheetId="33">#REF!</definedName>
    <definedName name="TESTKEYS" localSheetId="34">#REF!</definedName>
    <definedName name="TESTKEYS" localSheetId="35">#REF!</definedName>
    <definedName name="TESTKEYS" localSheetId="36">#REF!</definedName>
    <definedName name="TESTKEYS" localSheetId="37">#REF!</definedName>
    <definedName name="TESTKEYS" localSheetId="38">#REF!</definedName>
    <definedName name="TESTKEYS" localSheetId="39">#REF!</definedName>
    <definedName name="TESTKEYS" localSheetId="40">#REF!</definedName>
    <definedName name="TESTKEYS" localSheetId="41">#REF!</definedName>
    <definedName name="TESTKEYS" localSheetId="42">#REF!</definedName>
    <definedName name="TESTKEYS" localSheetId="25">#REF!</definedName>
    <definedName name="TESTKEYS" localSheetId="43">#REF!</definedName>
    <definedName name="TESTKEYS" localSheetId="44">#REF!</definedName>
    <definedName name="TESTKEYS" localSheetId="45">#REF!</definedName>
    <definedName name="TESTKEYS" localSheetId="46">#REF!</definedName>
    <definedName name="TESTKEYS" localSheetId="47">#REF!</definedName>
    <definedName name="TESTKEYS" localSheetId="48">#REF!</definedName>
    <definedName name="TESTKEYS" localSheetId="49">#REF!</definedName>
    <definedName name="TESTKEYS" localSheetId="26">#REF!</definedName>
    <definedName name="TESTKEYS" localSheetId="27">#REF!</definedName>
    <definedName name="TESTKEYS" localSheetId="28">#REF!</definedName>
    <definedName name="TESTKEYS" localSheetId="29">#REF!</definedName>
    <definedName name="TESTKEYS" localSheetId="30">#REF!</definedName>
    <definedName name="TESTKEYS" localSheetId="31">#REF!</definedName>
    <definedName name="TESTKEYS" localSheetId="32">#REF!</definedName>
    <definedName name="TESTKEYS" localSheetId="24">#REF!</definedName>
    <definedName name="TESTKEYS">#REF!</definedName>
    <definedName name="TESTVKEY" localSheetId="20">'[83]3210001'!#REF!</definedName>
    <definedName name="TESTVKEY" localSheetId="9">'[83]3210001'!#REF!</definedName>
    <definedName name="TESTVKEY" localSheetId="22">'[83]3210001'!#REF!</definedName>
    <definedName name="TESTVKEY" localSheetId="21">'[83]3210001'!#REF!</definedName>
    <definedName name="TESTVKEY" localSheetId="23">'[83]3210001'!#REF!</definedName>
    <definedName name="TESTVKEY" localSheetId="15">'[83]3210001'!#REF!</definedName>
    <definedName name="TESTVKEY" localSheetId="17">'[83]3210001'!#REF!</definedName>
    <definedName name="TESTVKEY" localSheetId="33">'[83]3210001'!#REF!</definedName>
    <definedName name="TESTVKEY" localSheetId="34">'[83]3210001'!#REF!</definedName>
    <definedName name="TESTVKEY" localSheetId="35">'[83]3210001'!#REF!</definedName>
    <definedName name="TESTVKEY" localSheetId="36">'[83]3210001'!#REF!</definedName>
    <definedName name="TESTVKEY" localSheetId="37">'[83]3210001'!#REF!</definedName>
    <definedName name="TESTVKEY" localSheetId="38">'[83]3210001'!#REF!</definedName>
    <definedName name="TESTVKEY" localSheetId="39">'[83]3210001'!#REF!</definedName>
    <definedName name="TESTVKEY" localSheetId="40">'[83]3210001'!#REF!</definedName>
    <definedName name="TESTVKEY" localSheetId="41">'[83]3210001'!#REF!</definedName>
    <definedName name="TESTVKEY" localSheetId="42">'[83]3210001'!#REF!</definedName>
    <definedName name="TESTVKEY" localSheetId="25">'[83]3210001'!#REF!</definedName>
    <definedName name="TESTVKEY" localSheetId="43">'[83]3210001'!#REF!</definedName>
    <definedName name="TESTVKEY" localSheetId="44">'[83]3210001'!#REF!</definedName>
    <definedName name="TESTVKEY" localSheetId="45">'[83]3210001'!#REF!</definedName>
    <definedName name="TESTVKEY" localSheetId="46">'[83]3210001'!#REF!</definedName>
    <definedName name="TESTVKEY" localSheetId="47">'[83]3210001'!#REF!</definedName>
    <definedName name="TESTVKEY" localSheetId="48">'[83]3210001'!#REF!</definedName>
    <definedName name="TESTVKEY" localSheetId="49">'[83]3210001'!#REF!</definedName>
    <definedName name="TESTVKEY" localSheetId="26">'[83]3210001'!#REF!</definedName>
    <definedName name="TESTVKEY" localSheetId="27">'[83]3210001'!#REF!</definedName>
    <definedName name="TESTVKEY" localSheetId="28">'[83]3210001'!#REF!</definedName>
    <definedName name="TESTVKEY" localSheetId="29">'[83]3210001'!#REF!</definedName>
    <definedName name="TESTVKEY" localSheetId="30">'[83]3210001'!#REF!</definedName>
    <definedName name="TESTVKEY" localSheetId="31">'[83]3210001'!#REF!</definedName>
    <definedName name="TESTVKEY" localSheetId="32">'[83]3210001'!#REF!</definedName>
    <definedName name="TESTVKEY" localSheetId="24">'[83]3210001'!#REF!</definedName>
    <definedName name="TESTVKEY">'[83]3210001'!#REF!</definedName>
    <definedName name="TextRefCopy1" localSheetId="15">[84]ER2007!#REF!</definedName>
    <definedName name="TextRefCopy1" localSheetId="49">[84]ER2007!#REF!</definedName>
    <definedName name="TextRefCopy1" localSheetId="30">[84]ER2007!#REF!</definedName>
    <definedName name="TextRefCopy1">[84]ER2007!#REF!</definedName>
    <definedName name="TextRefCopy10" localSheetId="20">#REF!</definedName>
    <definedName name="TextRefCopy10" localSheetId="9">#REF!</definedName>
    <definedName name="TextRefCopy10" localSheetId="22">#REF!</definedName>
    <definedName name="TextRefCopy10" localSheetId="21">#REF!</definedName>
    <definedName name="TextRefCopy10" localSheetId="23">#REF!</definedName>
    <definedName name="TextRefCopy10" localSheetId="17">#REF!</definedName>
    <definedName name="TextRefCopy10" localSheetId="33">#REF!</definedName>
    <definedName name="TextRefCopy10" localSheetId="34">#REF!</definedName>
    <definedName name="TextRefCopy10" localSheetId="35">#REF!</definedName>
    <definedName name="TextRefCopy10" localSheetId="36">#REF!</definedName>
    <definedName name="TextRefCopy10" localSheetId="37">#REF!</definedName>
    <definedName name="TextRefCopy10" localSheetId="38">#REF!</definedName>
    <definedName name="TextRefCopy10" localSheetId="39">#REF!</definedName>
    <definedName name="TextRefCopy10" localSheetId="40">#REF!</definedName>
    <definedName name="TextRefCopy10" localSheetId="41">#REF!</definedName>
    <definedName name="TextRefCopy10" localSheetId="42">#REF!</definedName>
    <definedName name="TextRefCopy10" localSheetId="25">#REF!</definedName>
    <definedName name="TextRefCopy10" localSheetId="43">#REF!</definedName>
    <definedName name="TextRefCopy10" localSheetId="44">#REF!</definedName>
    <definedName name="TextRefCopy10" localSheetId="45">#REF!</definedName>
    <definedName name="TextRefCopy10" localSheetId="46">#REF!</definedName>
    <definedName name="TextRefCopy10" localSheetId="47">#REF!</definedName>
    <definedName name="TextRefCopy10" localSheetId="48">#REF!</definedName>
    <definedName name="TextRefCopy10" localSheetId="49">#REF!</definedName>
    <definedName name="TextRefCopy10" localSheetId="26">#REF!</definedName>
    <definedName name="TextRefCopy10" localSheetId="27">#REF!</definedName>
    <definedName name="TextRefCopy10" localSheetId="28">#REF!</definedName>
    <definedName name="TextRefCopy10" localSheetId="29">#REF!</definedName>
    <definedName name="TextRefCopy10" localSheetId="30">#REF!</definedName>
    <definedName name="TextRefCopy10" localSheetId="31">#REF!</definedName>
    <definedName name="TextRefCopy10" localSheetId="32">#REF!</definedName>
    <definedName name="TextRefCopy10" localSheetId="24">#REF!</definedName>
    <definedName name="TextRefCopy10">#REF!</definedName>
    <definedName name="TextRefCopy11" localSheetId="20">#REF!</definedName>
    <definedName name="TextRefCopy11" localSheetId="9">#REF!</definedName>
    <definedName name="TextRefCopy11" localSheetId="22">#REF!</definedName>
    <definedName name="TextRefCopy11" localSheetId="21">#REF!</definedName>
    <definedName name="TextRefCopy11" localSheetId="23">#REF!</definedName>
    <definedName name="TextRefCopy11" localSheetId="17">#REF!</definedName>
    <definedName name="TextRefCopy11" localSheetId="33">#REF!</definedName>
    <definedName name="TextRefCopy11" localSheetId="34">#REF!</definedName>
    <definedName name="TextRefCopy11" localSheetId="35">#REF!</definedName>
    <definedName name="TextRefCopy11" localSheetId="36">#REF!</definedName>
    <definedName name="TextRefCopy11" localSheetId="37">#REF!</definedName>
    <definedName name="TextRefCopy11" localSheetId="38">#REF!</definedName>
    <definedName name="TextRefCopy11" localSheetId="39">#REF!</definedName>
    <definedName name="TextRefCopy11" localSheetId="40">#REF!</definedName>
    <definedName name="TextRefCopy11" localSheetId="41">#REF!</definedName>
    <definedName name="TextRefCopy11" localSheetId="42">#REF!</definedName>
    <definedName name="TextRefCopy11" localSheetId="25">#REF!</definedName>
    <definedName name="TextRefCopy11" localSheetId="43">#REF!</definedName>
    <definedName name="TextRefCopy11" localSheetId="44">#REF!</definedName>
    <definedName name="TextRefCopy11" localSheetId="45">#REF!</definedName>
    <definedName name="TextRefCopy11" localSheetId="46">#REF!</definedName>
    <definedName name="TextRefCopy11" localSheetId="47">#REF!</definedName>
    <definedName name="TextRefCopy11" localSheetId="48">#REF!</definedName>
    <definedName name="TextRefCopy11" localSheetId="49">#REF!</definedName>
    <definedName name="TextRefCopy11" localSheetId="26">#REF!</definedName>
    <definedName name="TextRefCopy11" localSheetId="27">#REF!</definedName>
    <definedName name="TextRefCopy11" localSheetId="28">#REF!</definedName>
    <definedName name="TextRefCopy11" localSheetId="29">#REF!</definedName>
    <definedName name="TextRefCopy11" localSheetId="30">#REF!</definedName>
    <definedName name="TextRefCopy11" localSheetId="31">#REF!</definedName>
    <definedName name="TextRefCopy11" localSheetId="32">#REF!</definedName>
    <definedName name="TextRefCopy11" localSheetId="24">#REF!</definedName>
    <definedName name="TextRefCopy11">#REF!</definedName>
    <definedName name="TextRefCopy12" localSheetId="20">[85]CMA!#REF!</definedName>
    <definedName name="TextRefCopy12" localSheetId="9">[85]CMA!#REF!</definedName>
    <definedName name="TextRefCopy12" localSheetId="22">[85]CMA!#REF!</definedName>
    <definedName name="TextRefCopy12" localSheetId="21">[85]CMA!#REF!</definedName>
    <definedName name="TextRefCopy12" localSheetId="23">[85]CMA!#REF!</definedName>
    <definedName name="TextRefCopy12" localSheetId="15">[85]CMA!#REF!</definedName>
    <definedName name="TextRefCopy12" localSheetId="17">[85]CMA!#REF!</definedName>
    <definedName name="TextRefCopy12" localSheetId="33">[85]CMA!#REF!</definedName>
    <definedName name="TextRefCopy12" localSheetId="34">[85]CMA!#REF!</definedName>
    <definedName name="TextRefCopy12" localSheetId="35">[85]CMA!#REF!</definedName>
    <definedName name="TextRefCopy12" localSheetId="36">[85]CMA!#REF!</definedName>
    <definedName name="TextRefCopy12" localSheetId="37">[85]CMA!#REF!</definedName>
    <definedName name="TextRefCopy12" localSheetId="38">[85]CMA!#REF!</definedName>
    <definedName name="TextRefCopy12" localSheetId="39">[85]CMA!#REF!</definedName>
    <definedName name="TextRefCopy12" localSheetId="40">[85]CMA!#REF!</definedName>
    <definedName name="TextRefCopy12" localSheetId="41">[85]CMA!#REF!</definedName>
    <definedName name="TextRefCopy12" localSheetId="42">[85]CMA!#REF!</definedName>
    <definedName name="TextRefCopy12" localSheetId="25">[85]CMA!#REF!</definedName>
    <definedName name="TextRefCopy12" localSheetId="43">[85]CMA!#REF!</definedName>
    <definedName name="TextRefCopy12" localSheetId="44">[85]CMA!#REF!</definedName>
    <definedName name="TextRefCopy12" localSheetId="45">[85]CMA!#REF!</definedName>
    <definedName name="TextRefCopy12" localSheetId="46">[85]CMA!#REF!</definedName>
    <definedName name="TextRefCopy12" localSheetId="47">[85]CMA!#REF!</definedName>
    <definedName name="TextRefCopy12" localSheetId="48">[85]CMA!#REF!</definedName>
    <definedName name="TextRefCopy12" localSheetId="49">[85]CMA!#REF!</definedName>
    <definedName name="TextRefCopy12" localSheetId="26">[85]CMA!#REF!</definedName>
    <definedName name="TextRefCopy12" localSheetId="27">[85]CMA!#REF!</definedName>
    <definedName name="TextRefCopy12" localSheetId="28">[85]CMA!#REF!</definedName>
    <definedName name="TextRefCopy12" localSheetId="29">[85]CMA!#REF!</definedName>
    <definedName name="TextRefCopy12" localSheetId="30">[85]CMA!#REF!</definedName>
    <definedName name="TextRefCopy12" localSheetId="31">[85]CMA!#REF!</definedName>
    <definedName name="TextRefCopy12" localSheetId="32">[85]CMA!#REF!</definedName>
    <definedName name="TextRefCopy12" localSheetId="24">[85]CMA!#REF!</definedName>
    <definedName name="TextRefCopy12">[85]CMA!#REF!</definedName>
    <definedName name="TextRefCopy13" localSheetId="20">#REF!</definedName>
    <definedName name="TextRefCopy13" localSheetId="9">#REF!</definedName>
    <definedName name="TextRefCopy13" localSheetId="22">#REF!</definedName>
    <definedName name="TextRefCopy13" localSheetId="21">#REF!</definedName>
    <definedName name="TextRefCopy13" localSheetId="23">#REF!</definedName>
    <definedName name="TextRefCopy13" localSheetId="17">#REF!</definedName>
    <definedName name="TextRefCopy13" localSheetId="33">#REF!</definedName>
    <definedName name="TextRefCopy13" localSheetId="34">#REF!</definedName>
    <definedName name="TextRefCopy13" localSheetId="35">#REF!</definedName>
    <definedName name="TextRefCopy13" localSheetId="36">#REF!</definedName>
    <definedName name="TextRefCopy13" localSheetId="37">#REF!</definedName>
    <definedName name="TextRefCopy13" localSheetId="38">#REF!</definedName>
    <definedName name="TextRefCopy13" localSheetId="39">#REF!</definedName>
    <definedName name="TextRefCopy13" localSheetId="40">#REF!</definedName>
    <definedName name="TextRefCopy13" localSheetId="41">#REF!</definedName>
    <definedName name="TextRefCopy13" localSheetId="42">#REF!</definedName>
    <definedName name="TextRefCopy13" localSheetId="25">#REF!</definedName>
    <definedName name="TextRefCopy13" localSheetId="43">#REF!</definedName>
    <definedName name="TextRefCopy13" localSheetId="44">#REF!</definedName>
    <definedName name="TextRefCopy13" localSheetId="45">#REF!</definedName>
    <definedName name="TextRefCopy13" localSheetId="46">#REF!</definedName>
    <definedName name="TextRefCopy13" localSheetId="47">#REF!</definedName>
    <definedName name="TextRefCopy13" localSheetId="48">#REF!</definedName>
    <definedName name="TextRefCopy13" localSheetId="49">#REF!</definedName>
    <definedName name="TextRefCopy13" localSheetId="26">#REF!</definedName>
    <definedName name="TextRefCopy13" localSheetId="27">#REF!</definedName>
    <definedName name="TextRefCopy13" localSheetId="28">#REF!</definedName>
    <definedName name="TextRefCopy13" localSheetId="29">#REF!</definedName>
    <definedName name="TextRefCopy13" localSheetId="30">#REF!</definedName>
    <definedName name="TextRefCopy13" localSheetId="31">#REF!</definedName>
    <definedName name="TextRefCopy13" localSheetId="32">#REF!</definedName>
    <definedName name="TextRefCopy13" localSheetId="24">#REF!</definedName>
    <definedName name="TextRefCopy13">#REF!</definedName>
    <definedName name="TextRefCopy14" localSheetId="20">#REF!</definedName>
    <definedName name="TextRefCopy14" localSheetId="9">#REF!</definedName>
    <definedName name="TextRefCopy14" localSheetId="22">#REF!</definedName>
    <definedName name="TextRefCopy14" localSheetId="21">#REF!</definedName>
    <definedName name="TextRefCopy14" localSheetId="23">#REF!</definedName>
    <definedName name="TextRefCopy14" localSheetId="17">#REF!</definedName>
    <definedName name="TextRefCopy14" localSheetId="33">#REF!</definedName>
    <definedName name="TextRefCopy14" localSheetId="34">#REF!</definedName>
    <definedName name="TextRefCopy14" localSheetId="35">#REF!</definedName>
    <definedName name="TextRefCopy14" localSheetId="36">#REF!</definedName>
    <definedName name="TextRefCopy14" localSheetId="37">#REF!</definedName>
    <definedName name="TextRefCopy14" localSheetId="38">#REF!</definedName>
    <definedName name="TextRefCopy14" localSheetId="39">#REF!</definedName>
    <definedName name="TextRefCopy14" localSheetId="40">#REF!</definedName>
    <definedName name="TextRefCopy14" localSheetId="41">#REF!</definedName>
    <definedName name="TextRefCopy14" localSheetId="42">#REF!</definedName>
    <definedName name="TextRefCopy14" localSheetId="25">#REF!</definedName>
    <definedName name="TextRefCopy14" localSheetId="43">#REF!</definedName>
    <definedName name="TextRefCopy14" localSheetId="44">#REF!</definedName>
    <definedName name="TextRefCopy14" localSheetId="45">#REF!</definedName>
    <definedName name="TextRefCopy14" localSheetId="46">#REF!</definedName>
    <definedName name="TextRefCopy14" localSheetId="47">#REF!</definedName>
    <definedName name="TextRefCopy14" localSheetId="48">#REF!</definedName>
    <definedName name="TextRefCopy14" localSheetId="49">#REF!</definedName>
    <definedName name="TextRefCopy14" localSheetId="26">#REF!</definedName>
    <definedName name="TextRefCopy14" localSheetId="27">#REF!</definedName>
    <definedName name="TextRefCopy14" localSheetId="28">#REF!</definedName>
    <definedName name="TextRefCopy14" localSheetId="29">#REF!</definedName>
    <definedName name="TextRefCopy14" localSheetId="30">#REF!</definedName>
    <definedName name="TextRefCopy14" localSheetId="31">#REF!</definedName>
    <definedName name="TextRefCopy14" localSheetId="32">#REF!</definedName>
    <definedName name="TextRefCopy14" localSheetId="24">#REF!</definedName>
    <definedName name="TextRefCopy14">#REF!</definedName>
    <definedName name="TextRefCopy15" localSheetId="20">'[86]BG Detallado'!#REF!</definedName>
    <definedName name="TextRefCopy15" localSheetId="9">'[86]BG Detallado'!#REF!</definedName>
    <definedName name="TextRefCopy15" localSheetId="22">'[87]BG Detallado'!#REF!</definedName>
    <definedName name="TextRefCopy15" localSheetId="21">'[86]BG Detallado'!#REF!</definedName>
    <definedName name="TextRefCopy15" localSheetId="23">'[86]BG Detallado'!#REF!</definedName>
    <definedName name="TextRefCopy15" localSheetId="15">'[87]BG Detallado'!#REF!</definedName>
    <definedName name="TextRefCopy15" localSheetId="17">'[86]BG Detallado'!#REF!</definedName>
    <definedName name="TextRefCopy15" localSheetId="33">'[86]BG Detallado'!#REF!</definedName>
    <definedName name="TextRefCopy15" localSheetId="34">'[86]BG Detallado'!#REF!</definedName>
    <definedName name="TextRefCopy15" localSheetId="35">'[86]BG Detallado'!#REF!</definedName>
    <definedName name="TextRefCopy15" localSheetId="36">'[86]BG Detallado'!#REF!</definedName>
    <definedName name="TextRefCopy15" localSheetId="37">'[86]BG Detallado'!#REF!</definedName>
    <definedName name="TextRefCopy15" localSheetId="38">'[86]BG Detallado'!#REF!</definedName>
    <definedName name="TextRefCopy15" localSheetId="39">'[86]BG Detallado'!#REF!</definedName>
    <definedName name="TextRefCopy15" localSheetId="40">'[86]BG Detallado'!#REF!</definedName>
    <definedName name="TextRefCopy15" localSheetId="41">'[86]BG Detallado'!#REF!</definedName>
    <definedName name="TextRefCopy15" localSheetId="42">'[86]BG Detallado'!#REF!</definedName>
    <definedName name="TextRefCopy15" localSheetId="25">'[86]BG Detallado'!#REF!</definedName>
    <definedName name="TextRefCopy15" localSheetId="43">'[86]BG Detallado'!#REF!</definedName>
    <definedName name="TextRefCopy15" localSheetId="44">'[86]BG Detallado'!#REF!</definedName>
    <definedName name="TextRefCopy15" localSheetId="45">'[86]BG Detallado'!#REF!</definedName>
    <definedName name="TextRefCopy15" localSheetId="46">'[86]BG Detallado'!#REF!</definedName>
    <definedName name="TextRefCopy15" localSheetId="47">'[86]BG Detallado'!#REF!</definedName>
    <definedName name="TextRefCopy15" localSheetId="48">'[86]BG Detallado'!#REF!</definedName>
    <definedName name="TextRefCopy15" localSheetId="49">'[86]BG Detallado'!#REF!</definedName>
    <definedName name="TextRefCopy15" localSheetId="26">'[86]BG Detallado'!#REF!</definedName>
    <definedName name="TextRefCopy15" localSheetId="27">'[86]BG Detallado'!#REF!</definedName>
    <definedName name="TextRefCopy15" localSheetId="28">'[86]BG Detallado'!#REF!</definedName>
    <definedName name="TextRefCopy15" localSheetId="29">'[86]BG Detallado'!#REF!</definedName>
    <definedName name="TextRefCopy15" localSheetId="30">'[86]BG Detallado'!#REF!</definedName>
    <definedName name="TextRefCopy15" localSheetId="31">'[86]BG Detallado'!#REF!</definedName>
    <definedName name="TextRefCopy15" localSheetId="32">'[86]BG Detallado'!#REF!</definedName>
    <definedName name="TextRefCopy15" localSheetId="24">'[86]BG Detallado'!#REF!</definedName>
    <definedName name="TextRefCopy15">'[87]BG Detallado'!#REF!</definedName>
    <definedName name="TextRefCopy16" localSheetId="20">'[86]BG Detallado'!#REF!</definedName>
    <definedName name="TextRefCopy16" localSheetId="9">'[86]BG Detallado'!#REF!</definedName>
    <definedName name="TextRefCopy16" localSheetId="22">'[87]BG Detallado'!#REF!</definedName>
    <definedName name="TextRefCopy16" localSheetId="21">'[86]BG Detallado'!#REF!</definedName>
    <definedName name="TextRefCopy16" localSheetId="23">'[86]BG Detallado'!#REF!</definedName>
    <definedName name="TextRefCopy16" localSheetId="15">'[87]BG Detallado'!#REF!</definedName>
    <definedName name="TextRefCopy16" localSheetId="17">'[86]BG Detallado'!#REF!</definedName>
    <definedName name="TextRefCopy16" localSheetId="33">'[86]BG Detallado'!#REF!</definedName>
    <definedName name="TextRefCopy16" localSheetId="34">'[86]BG Detallado'!#REF!</definedName>
    <definedName name="TextRefCopy16" localSheetId="35">'[86]BG Detallado'!#REF!</definedName>
    <definedName name="TextRefCopy16" localSheetId="36">'[86]BG Detallado'!#REF!</definedName>
    <definedName name="TextRefCopy16" localSheetId="37">'[86]BG Detallado'!#REF!</definedName>
    <definedName name="TextRefCopy16" localSheetId="38">'[86]BG Detallado'!#REF!</definedName>
    <definedName name="TextRefCopy16" localSheetId="39">'[86]BG Detallado'!#REF!</definedName>
    <definedName name="TextRefCopy16" localSheetId="40">'[86]BG Detallado'!#REF!</definedName>
    <definedName name="TextRefCopy16" localSheetId="41">'[86]BG Detallado'!#REF!</definedName>
    <definedName name="TextRefCopy16" localSheetId="42">'[86]BG Detallado'!#REF!</definedName>
    <definedName name="TextRefCopy16" localSheetId="25">'[86]BG Detallado'!#REF!</definedName>
    <definedName name="TextRefCopy16" localSheetId="43">'[86]BG Detallado'!#REF!</definedName>
    <definedName name="TextRefCopy16" localSheetId="44">'[86]BG Detallado'!#REF!</definedName>
    <definedName name="TextRefCopy16" localSheetId="45">'[86]BG Detallado'!#REF!</definedName>
    <definedName name="TextRefCopy16" localSheetId="46">'[86]BG Detallado'!#REF!</definedName>
    <definedName name="TextRefCopy16" localSheetId="47">'[86]BG Detallado'!#REF!</definedName>
    <definedName name="TextRefCopy16" localSheetId="48">'[86]BG Detallado'!#REF!</definedName>
    <definedName name="TextRefCopy16" localSheetId="49">'[86]BG Detallado'!#REF!</definedName>
    <definedName name="TextRefCopy16" localSheetId="26">'[86]BG Detallado'!#REF!</definedName>
    <definedName name="TextRefCopy16" localSheetId="27">'[86]BG Detallado'!#REF!</definedName>
    <definedName name="TextRefCopy16" localSheetId="28">'[86]BG Detallado'!#REF!</definedName>
    <definedName name="TextRefCopy16" localSheetId="29">'[86]BG Detallado'!#REF!</definedName>
    <definedName name="TextRefCopy16" localSheetId="30">'[86]BG Detallado'!#REF!</definedName>
    <definedName name="TextRefCopy16" localSheetId="31">'[86]BG Detallado'!#REF!</definedName>
    <definedName name="TextRefCopy16" localSheetId="32">'[86]BG Detallado'!#REF!</definedName>
    <definedName name="TextRefCopy16" localSheetId="24">'[86]BG Detallado'!#REF!</definedName>
    <definedName name="TextRefCopy16">'[87]BG Detallado'!#REF!</definedName>
    <definedName name="TextRefCopy17" localSheetId="15">'[88]deudas bancarias'!#REF!</definedName>
    <definedName name="TextRefCopy17" localSheetId="49">'[88]deudas bancarias'!#REF!</definedName>
    <definedName name="TextRefCopy17" localSheetId="30">'[88]deudas bancarias'!#REF!</definedName>
    <definedName name="TextRefCopy17">'[88]deudas bancarias'!#REF!</definedName>
    <definedName name="TextRefCopy19" localSheetId="20">#REF!</definedName>
    <definedName name="TextRefCopy19" localSheetId="9">#REF!</definedName>
    <definedName name="TextRefCopy19" localSheetId="22">#REF!</definedName>
    <definedName name="TextRefCopy19" localSheetId="21">#REF!</definedName>
    <definedName name="TextRefCopy19" localSheetId="23">#REF!</definedName>
    <definedName name="TextRefCopy19" localSheetId="17">#REF!</definedName>
    <definedName name="TextRefCopy19" localSheetId="33">#REF!</definedName>
    <definedName name="TextRefCopy19" localSheetId="34">#REF!</definedName>
    <definedName name="TextRefCopy19" localSheetId="35">#REF!</definedName>
    <definedName name="TextRefCopy19" localSheetId="36">#REF!</definedName>
    <definedName name="TextRefCopy19" localSheetId="37">#REF!</definedName>
    <definedName name="TextRefCopy19" localSheetId="38">#REF!</definedName>
    <definedName name="TextRefCopy19" localSheetId="39">#REF!</definedName>
    <definedName name="TextRefCopy19" localSheetId="40">#REF!</definedName>
    <definedName name="TextRefCopy19" localSheetId="41">#REF!</definedName>
    <definedName name="TextRefCopy19" localSheetId="42">#REF!</definedName>
    <definedName name="TextRefCopy19" localSheetId="25">#REF!</definedName>
    <definedName name="TextRefCopy19" localSheetId="43">#REF!</definedName>
    <definedName name="TextRefCopy19" localSheetId="44">#REF!</definedName>
    <definedName name="TextRefCopy19" localSheetId="45">#REF!</definedName>
    <definedName name="TextRefCopy19" localSheetId="46">#REF!</definedName>
    <definedName name="TextRefCopy19" localSheetId="47">#REF!</definedName>
    <definedName name="TextRefCopy19" localSheetId="48">#REF!</definedName>
    <definedName name="TextRefCopy19" localSheetId="49">#REF!</definedName>
    <definedName name="TextRefCopy19" localSheetId="26">#REF!</definedName>
    <definedName name="TextRefCopy19" localSheetId="27">#REF!</definedName>
    <definedName name="TextRefCopy19" localSheetId="28">#REF!</definedName>
    <definedName name="TextRefCopy19" localSheetId="29">#REF!</definedName>
    <definedName name="TextRefCopy19" localSheetId="30">#REF!</definedName>
    <definedName name="TextRefCopy19" localSheetId="31">#REF!</definedName>
    <definedName name="TextRefCopy19" localSheetId="32">#REF!</definedName>
    <definedName name="TextRefCopy19" localSheetId="24">#REF!</definedName>
    <definedName name="TextRefCopy19">#REF!</definedName>
    <definedName name="TextRefCopy2" localSheetId="22">[84]BG2007!#REF!</definedName>
    <definedName name="TextRefCopy2" localSheetId="15">[84]BG2007!#REF!</definedName>
    <definedName name="TextRefCopy2" localSheetId="49">[84]BG2007!#REF!</definedName>
    <definedName name="TextRefCopy2" localSheetId="30">[84]BG2007!#REF!</definedName>
    <definedName name="TextRefCopy2">[84]BG2007!#REF!</definedName>
    <definedName name="TextRefCopy20" localSheetId="15">[85]CMA!#REF!</definedName>
    <definedName name="TextRefCopy20" localSheetId="49">[85]CMA!#REF!</definedName>
    <definedName name="TextRefCopy20" localSheetId="30">[85]CMA!#REF!</definedName>
    <definedName name="TextRefCopy20">[85]CMA!#REF!</definedName>
    <definedName name="TextRefCopy21" localSheetId="20">#REF!</definedName>
    <definedName name="TextRefCopy21" localSheetId="9">#REF!</definedName>
    <definedName name="TextRefCopy21" localSheetId="22">#REF!</definedName>
    <definedName name="TextRefCopy21" localSheetId="21">#REF!</definedName>
    <definedName name="TextRefCopy21" localSheetId="23">#REF!</definedName>
    <definedName name="TextRefCopy21" localSheetId="17">#REF!</definedName>
    <definedName name="TextRefCopy21" localSheetId="33">#REF!</definedName>
    <definedName name="TextRefCopy21" localSheetId="34">#REF!</definedName>
    <definedName name="TextRefCopy21" localSheetId="35">#REF!</definedName>
    <definedName name="TextRefCopy21" localSheetId="36">#REF!</definedName>
    <definedName name="TextRefCopy21" localSheetId="37">#REF!</definedName>
    <definedName name="TextRefCopy21" localSheetId="38">#REF!</definedName>
    <definedName name="TextRefCopy21" localSheetId="39">#REF!</definedName>
    <definedName name="TextRefCopy21" localSheetId="40">#REF!</definedName>
    <definedName name="TextRefCopy21" localSheetId="41">#REF!</definedName>
    <definedName name="TextRefCopy21" localSheetId="42">#REF!</definedName>
    <definedName name="TextRefCopy21" localSheetId="25">#REF!</definedName>
    <definedName name="TextRefCopy21" localSheetId="43">#REF!</definedName>
    <definedName name="TextRefCopy21" localSheetId="44">#REF!</definedName>
    <definedName name="TextRefCopy21" localSheetId="45">#REF!</definedName>
    <definedName name="TextRefCopy21" localSheetId="46">#REF!</definedName>
    <definedName name="TextRefCopy21" localSheetId="47">#REF!</definedName>
    <definedName name="TextRefCopy21" localSheetId="48">#REF!</definedName>
    <definedName name="TextRefCopy21" localSheetId="49">#REF!</definedName>
    <definedName name="TextRefCopy21" localSheetId="26">#REF!</definedName>
    <definedName name="TextRefCopy21" localSheetId="27">#REF!</definedName>
    <definedName name="TextRefCopy21" localSheetId="28">#REF!</definedName>
    <definedName name="TextRefCopy21" localSheetId="29">#REF!</definedName>
    <definedName name="TextRefCopy21" localSheetId="30">#REF!</definedName>
    <definedName name="TextRefCopy21" localSheetId="31">#REF!</definedName>
    <definedName name="TextRefCopy21" localSheetId="32">#REF!</definedName>
    <definedName name="TextRefCopy21" localSheetId="24">#REF!</definedName>
    <definedName name="TextRefCopy21">#REF!</definedName>
    <definedName name="TextRefCopy23" localSheetId="20">#REF!</definedName>
    <definedName name="TextRefCopy23" localSheetId="9">#REF!</definedName>
    <definedName name="TextRefCopy23" localSheetId="22">#REF!</definedName>
    <definedName name="TextRefCopy23" localSheetId="21">#REF!</definedName>
    <definedName name="TextRefCopy23" localSheetId="23">#REF!</definedName>
    <definedName name="TextRefCopy23" localSheetId="17">#REF!</definedName>
    <definedName name="TextRefCopy23" localSheetId="33">#REF!</definedName>
    <definedName name="TextRefCopy23" localSheetId="34">#REF!</definedName>
    <definedName name="TextRefCopy23" localSheetId="35">#REF!</definedName>
    <definedName name="TextRefCopy23" localSheetId="36">#REF!</definedName>
    <definedName name="TextRefCopy23" localSheetId="37">#REF!</definedName>
    <definedName name="TextRefCopy23" localSheetId="38">#REF!</definedName>
    <definedName name="TextRefCopy23" localSheetId="39">#REF!</definedName>
    <definedName name="TextRefCopy23" localSheetId="40">#REF!</definedName>
    <definedName name="TextRefCopy23" localSheetId="41">#REF!</definedName>
    <definedName name="TextRefCopy23" localSheetId="42">#REF!</definedName>
    <definedName name="TextRefCopy23" localSheetId="25">#REF!</definedName>
    <definedName name="TextRefCopy23" localSheetId="43">#REF!</definedName>
    <definedName name="TextRefCopy23" localSheetId="44">#REF!</definedName>
    <definedName name="TextRefCopy23" localSheetId="45">#REF!</definedName>
    <definedName name="TextRefCopy23" localSheetId="46">#REF!</definedName>
    <definedName name="TextRefCopy23" localSheetId="47">#REF!</definedName>
    <definedName name="TextRefCopy23" localSheetId="48">#REF!</definedName>
    <definedName name="TextRefCopy23" localSheetId="49">#REF!</definedName>
    <definedName name="TextRefCopy23" localSheetId="26">#REF!</definedName>
    <definedName name="TextRefCopy23" localSheetId="27">#REF!</definedName>
    <definedName name="TextRefCopy23" localSheetId="28">#REF!</definedName>
    <definedName name="TextRefCopy23" localSheetId="29">#REF!</definedName>
    <definedName name="TextRefCopy23" localSheetId="30">#REF!</definedName>
    <definedName name="TextRefCopy23" localSheetId="31">#REF!</definedName>
    <definedName name="TextRefCopy23" localSheetId="32">#REF!</definedName>
    <definedName name="TextRefCopy23" localSheetId="24">#REF!</definedName>
    <definedName name="TextRefCopy23">#REF!</definedName>
    <definedName name="TextRefCopy24" localSheetId="20">'[89]Sub-CMA  1500'!#REF!</definedName>
    <definedName name="TextRefCopy24" localSheetId="9">'[89]Sub-CMA  1500'!#REF!</definedName>
    <definedName name="TextRefCopy24" localSheetId="22">'[89]Sub-CMA  1500'!#REF!</definedName>
    <definedName name="TextRefCopy24" localSheetId="21">'[89]Sub-CMA  1500'!#REF!</definedName>
    <definedName name="TextRefCopy24" localSheetId="23">'[89]Sub-CMA  1500'!#REF!</definedName>
    <definedName name="TextRefCopy24" localSheetId="15">'[89]Sub-CMA  1500'!#REF!</definedName>
    <definedName name="TextRefCopy24" localSheetId="17">'[89]Sub-CMA  1500'!#REF!</definedName>
    <definedName name="TextRefCopy24" localSheetId="33">'[89]Sub-CMA  1500'!#REF!</definedName>
    <definedName name="TextRefCopy24" localSheetId="34">'[89]Sub-CMA  1500'!#REF!</definedName>
    <definedName name="TextRefCopy24" localSheetId="35">'[89]Sub-CMA  1500'!#REF!</definedName>
    <definedName name="TextRefCopy24" localSheetId="36">'[89]Sub-CMA  1500'!#REF!</definedName>
    <definedName name="TextRefCopy24" localSheetId="37">'[89]Sub-CMA  1500'!#REF!</definedName>
    <definedName name="TextRefCopy24" localSheetId="38">'[89]Sub-CMA  1500'!#REF!</definedName>
    <definedName name="TextRefCopy24" localSheetId="39">'[89]Sub-CMA  1500'!#REF!</definedName>
    <definedName name="TextRefCopy24" localSheetId="40">'[89]Sub-CMA  1500'!#REF!</definedName>
    <definedName name="TextRefCopy24" localSheetId="41">'[89]Sub-CMA  1500'!#REF!</definedName>
    <definedName name="TextRefCopy24" localSheetId="42">'[89]Sub-CMA  1500'!#REF!</definedName>
    <definedName name="TextRefCopy24" localSheetId="25">'[89]Sub-CMA  1500'!#REF!</definedName>
    <definedName name="TextRefCopy24" localSheetId="43">'[89]Sub-CMA  1500'!#REF!</definedName>
    <definedName name="TextRefCopy24" localSheetId="44">'[89]Sub-CMA  1500'!#REF!</definedName>
    <definedName name="TextRefCopy24" localSheetId="45">'[89]Sub-CMA  1500'!#REF!</definedName>
    <definedName name="TextRefCopy24" localSheetId="46">'[89]Sub-CMA  1500'!#REF!</definedName>
    <definedName name="TextRefCopy24" localSheetId="47">'[89]Sub-CMA  1500'!#REF!</definedName>
    <definedName name="TextRefCopy24" localSheetId="48">'[89]Sub-CMA  1500'!#REF!</definedName>
    <definedName name="TextRefCopy24" localSheetId="49">'[89]Sub-CMA  1500'!#REF!</definedName>
    <definedName name="TextRefCopy24" localSheetId="26">'[89]Sub-CMA  1500'!#REF!</definedName>
    <definedName name="TextRefCopy24" localSheetId="27">'[89]Sub-CMA  1500'!#REF!</definedName>
    <definedName name="TextRefCopy24" localSheetId="28">'[89]Sub-CMA  1500'!#REF!</definedName>
    <definedName name="TextRefCopy24" localSheetId="29">'[89]Sub-CMA  1500'!#REF!</definedName>
    <definedName name="TextRefCopy24" localSheetId="30">'[89]Sub-CMA  1500'!#REF!</definedName>
    <definedName name="TextRefCopy24" localSheetId="31">'[89]Sub-CMA  1500'!#REF!</definedName>
    <definedName name="TextRefCopy24" localSheetId="32">'[89]Sub-CMA  1500'!#REF!</definedName>
    <definedName name="TextRefCopy24" localSheetId="24">'[89]Sub-CMA  1500'!#REF!</definedName>
    <definedName name="TextRefCopy24">'[89]Sub-CMA  1500'!#REF!</definedName>
    <definedName name="TextRefCopy25" localSheetId="20">#REF!</definedName>
    <definedName name="TextRefCopy25" localSheetId="9">#REF!</definedName>
    <definedName name="TextRefCopy25" localSheetId="22">#REF!</definedName>
    <definedName name="TextRefCopy25" localSheetId="21">#REF!</definedName>
    <definedName name="TextRefCopy25" localSheetId="23">#REF!</definedName>
    <definedName name="TextRefCopy25" localSheetId="17">#REF!</definedName>
    <definedName name="TextRefCopy25" localSheetId="33">#REF!</definedName>
    <definedName name="TextRefCopy25" localSheetId="34">#REF!</definedName>
    <definedName name="TextRefCopy25" localSheetId="35">#REF!</definedName>
    <definedName name="TextRefCopy25" localSheetId="36">#REF!</definedName>
    <definedName name="TextRefCopy25" localSheetId="37">#REF!</definedName>
    <definedName name="TextRefCopy25" localSheetId="38">#REF!</definedName>
    <definedName name="TextRefCopy25" localSheetId="39">#REF!</definedName>
    <definedName name="TextRefCopy25" localSheetId="40">#REF!</definedName>
    <definedName name="TextRefCopy25" localSheetId="41">#REF!</definedName>
    <definedName name="TextRefCopy25" localSheetId="42">#REF!</definedName>
    <definedName name="TextRefCopy25" localSheetId="25">#REF!</definedName>
    <definedName name="TextRefCopy25" localSheetId="43">#REF!</definedName>
    <definedName name="TextRefCopy25" localSheetId="44">#REF!</definedName>
    <definedName name="TextRefCopy25" localSheetId="45">#REF!</definedName>
    <definedName name="TextRefCopy25" localSheetId="46">#REF!</definedName>
    <definedName name="TextRefCopy25" localSheetId="47">#REF!</definedName>
    <definedName name="TextRefCopy25" localSheetId="48">#REF!</definedName>
    <definedName name="TextRefCopy25" localSheetId="49">#REF!</definedName>
    <definedName name="TextRefCopy25" localSheetId="26">#REF!</definedName>
    <definedName name="TextRefCopy25" localSheetId="27">#REF!</definedName>
    <definedName name="TextRefCopy25" localSheetId="28">#REF!</definedName>
    <definedName name="TextRefCopy25" localSheetId="29">#REF!</definedName>
    <definedName name="TextRefCopy25" localSheetId="30">#REF!</definedName>
    <definedName name="TextRefCopy25" localSheetId="31">#REF!</definedName>
    <definedName name="TextRefCopy25" localSheetId="32">#REF!</definedName>
    <definedName name="TextRefCopy25" localSheetId="24">#REF!</definedName>
    <definedName name="TextRefCopy25">#REF!</definedName>
    <definedName name="TextRefCopy26" localSheetId="20">#REF!</definedName>
    <definedName name="TextRefCopy26" localSheetId="9">#REF!</definedName>
    <definedName name="TextRefCopy26" localSheetId="22">#REF!</definedName>
    <definedName name="TextRefCopy26" localSheetId="21">#REF!</definedName>
    <definedName name="TextRefCopy26" localSheetId="23">#REF!</definedName>
    <definedName name="TextRefCopy26" localSheetId="17">#REF!</definedName>
    <definedName name="TextRefCopy26" localSheetId="33">#REF!</definedName>
    <definedName name="TextRefCopy26" localSheetId="34">#REF!</definedName>
    <definedName name="TextRefCopy26" localSheetId="35">#REF!</definedName>
    <definedName name="TextRefCopy26" localSheetId="36">#REF!</definedName>
    <definedName name="TextRefCopy26" localSheetId="37">#REF!</definedName>
    <definedName name="TextRefCopy26" localSheetId="38">#REF!</definedName>
    <definedName name="TextRefCopy26" localSheetId="39">#REF!</definedName>
    <definedName name="TextRefCopy26" localSheetId="40">#REF!</definedName>
    <definedName name="TextRefCopy26" localSheetId="41">#REF!</definedName>
    <definedName name="TextRefCopy26" localSheetId="42">#REF!</definedName>
    <definedName name="TextRefCopy26" localSheetId="25">#REF!</definedName>
    <definedName name="TextRefCopy26" localSheetId="43">#REF!</definedName>
    <definedName name="TextRefCopy26" localSheetId="44">#REF!</definedName>
    <definedName name="TextRefCopy26" localSheetId="45">#REF!</definedName>
    <definedName name="TextRefCopy26" localSheetId="46">#REF!</definedName>
    <definedName name="TextRefCopy26" localSheetId="47">#REF!</definedName>
    <definedName name="TextRefCopy26" localSheetId="48">#REF!</definedName>
    <definedName name="TextRefCopy26" localSheetId="49">#REF!</definedName>
    <definedName name="TextRefCopy26" localSheetId="26">#REF!</definedName>
    <definedName name="TextRefCopy26" localSheetId="27">#REF!</definedName>
    <definedName name="TextRefCopy26" localSheetId="28">#REF!</definedName>
    <definedName name="TextRefCopy26" localSheetId="29">#REF!</definedName>
    <definedName name="TextRefCopy26" localSheetId="30">#REF!</definedName>
    <definedName name="TextRefCopy26" localSheetId="31">#REF!</definedName>
    <definedName name="TextRefCopy26" localSheetId="32">#REF!</definedName>
    <definedName name="TextRefCopy26" localSheetId="24">#REF!</definedName>
    <definedName name="TextRefCopy26">#REF!</definedName>
    <definedName name="TextRefCopy27" localSheetId="20">#REF!</definedName>
    <definedName name="TextRefCopy27" localSheetId="9">#REF!</definedName>
    <definedName name="TextRefCopy27" localSheetId="22">#REF!</definedName>
    <definedName name="TextRefCopy27" localSheetId="21">#REF!</definedName>
    <definedName name="TextRefCopy27" localSheetId="23">#REF!</definedName>
    <definedName name="TextRefCopy27" localSheetId="17">#REF!</definedName>
    <definedName name="TextRefCopy27" localSheetId="33">#REF!</definedName>
    <definedName name="TextRefCopy27" localSheetId="34">#REF!</definedName>
    <definedName name="TextRefCopy27" localSheetId="35">#REF!</definedName>
    <definedName name="TextRefCopy27" localSheetId="36">#REF!</definedName>
    <definedName name="TextRefCopy27" localSheetId="37">#REF!</definedName>
    <definedName name="TextRefCopy27" localSheetId="38">#REF!</definedName>
    <definedName name="TextRefCopy27" localSheetId="39">#REF!</definedName>
    <definedName name="TextRefCopy27" localSheetId="40">#REF!</definedName>
    <definedName name="TextRefCopy27" localSheetId="41">#REF!</definedName>
    <definedName name="TextRefCopy27" localSheetId="42">#REF!</definedName>
    <definedName name="TextRefCopy27" localSheetId="25">#REF!</definedName>
    <definedName name="TextRefCopy27" localSheetId="43">#REF!</definedName>
    <definedName name="TextRefCopy27" localSheetId="44">#REF!</definedName>
    <definedName name="TextRefCopy27" localSheetId="45">#REF!</definedName>
    <definedName name="TextRefCopy27" localSheetId="46">#REF!</definedName>
    <definedName name="TextRefCopy27" localSheetId="47">#REF!</definedName>
    <definedName name="TextRefCopy27" localSheetId="48">#REF!</definedName>
    <definedName name="TextRefCopy27" localSheetId="49">#REF!</definedName>
    <definedName name="TextRefCopy27" localSheetId="26">#REF!</definedName>
    <definedName name="TextRefCopy27" localSheetId="27">#REF!</definedName>
    <definedName name="TextRefCopy27" localSheetId="28">#REF!</definedName>
    <definedName name="TextRefCopy27" localSheetId="29">#REF!</definedName>
    <definedName name="TextRefCopy27" localSheetId="30">#REF!</definedName>
    <definedName name="TextRefCopy27" localSheetId="31">#REF!</definedName>
    <definedName name="TextRefCopy27" localSheetId="32">#REF!</definedName>
    <definedName name="TextRefCopy27" localSheetId="24">#REF!</definedName>
    <definedName name="TextRefCopy27">#REF!</definedName>
    <definedName name="TextRefCopy28" localSheetId="15">#REF!</definedName>
    <definedName name="TextRefCopy28">#REF!</definedName>
    <definedName name="TextRefCopy29" localSheetId="15">#REF!</definedName>
    <definedName name="TextRefCopy29">#REF!</definedName>
    <definedName name="TextRefCopy3">#REF!</definedName>
    <definedName name="TextRefCopy30" localSheetId="15">#REF!</definedName>
    <definedName name="TextRefCopy30">#REF!</definedName>
    <definedName name="TextRefCopy31" localSheetId="15">#REF!</definedName>
    <definedName name="TextRefCopy31">#REF!</definedName>
    <definedName name="TextRefCopy32" localSheetId="15">#REF!</definedName>
    <definedName name="TextRefCopy32">#REF!</definedName>
    <definedName name="TextRefCopy33">#REF!</definedName>
    <definedName name="TextRefCopy34" localSheetId="15">#REF!</definedName>
    <definedName name="TextRefCopy34">#REF!</definedName>
    <definedName name="TextRefCopy35">#REF!</definedName>
    <definedName name="TextRefCopy36" localSheetId="15">#REF!</definedName>
    <definedName name="TextRefCopy36">#REF!</definedName>
    <definedName name="TextRefCopy37">#REF!</definedName>
    <definedName name="TextRefCopy38" localSheetId="15">#REF!</definedName>
    <definedName name="TextRefCopy38">#REF!</definedName>
    <definedName name="TextRefCopy39">#REF!</definedName>
    <definedName name="TextRefCopy4" localSheetId="20">[84]BG2007!#REF!</definedName>
    <definedName name="TextRefCopy4" localSheetId="9">[84]BG2007!#REF!</definedName>
    <definedName name="TextRefCopy4" localSheetId="22">[84]BG2007!#REF!</definedName>
    <definedName name="TextRefCopy4" localSheetId="21">[84]BG2007!#REF!</definedName>
    <definedName name="TextRefCopy4" localSheetId="23">[84]BG2007!#REF!</definedName>
    <definedName name="TextRefCopy4" localSheetId="15">[84]BG2007!#REF!</definedName>
    <definedName name="TextRefCopy4" localSheetId="17">[84]BG2007!#REF!</definedName>
    <definedName name="TextRefCopy4" localSheetId="33">[84]BG2007!#REF!</definedName>
    <definedName name="TextRefCopy4" localSheetId="34">[84]BG2007!#REF!</definedName>
    <definedName name="TextRefCopy4" localSheetId="35">[84]BG2007!#REF!</definedName>
    <definedName name="TextRefCopy4" localSheetId="36">[84]BG2007!#REF!</definedName>
    <definedName name="TextRefCopy4" localSheetId="37">[84]BG2007!#REF!</definedName>
    <definedName name="TextRefCopy4" localSheetId="38">[84]BG2007!#REF!</definedName>
    <definedName name="TextRefCopy4" localSheetId="39">[84]BG2007!#REF!</definedName>
    <definedName name="TextRefCopy4" localSheetId="40">[84]BG2007!#REF!</definedName>
    <definedName name="TextRefCopy4" localSheetId="41">[84]BG2007!#REF!</definedName>
    <definedName name="TextRefCopy4" localSheetId="42">[84]BG2007!#REF!</definedName>
    <definedName name="TextRefCopy4" localSheetId="25">[84]BG2007!#REF!</definedName>
    <definedName name="TextRefCopy4" localSheetId="43">[84]BG2007!#REF!</definedName>
    <definedName name="TextRefCopy4" localSheetId="44">[84]BG2007!#REF!</definedName>
    <definedName name="TextRefCopy4" localSheetId="45">[84]BG2007!#REF!</definedName>
    <definedName name="TextRefCopy4" localSheetId="46">[84]BG2007!#REF!</definedName>
    <definedName name="TextRefCopy4" localSheetId="47">[84]BG2007!#REF!</definedName>
    <definedName name="TextRefCopy4" localSheetId="48">[84]BG2007!#REF!</definedName>
    <definedName name="TextRefCopy4" localSheetId="49">[84]BG2007!#REF!</definedName>
    <definedName name="TextRefCopy4" localSheetId="26">[84]BG2007!#REF!</definedName>
    <definedName name="TextRefCopy4" localSheetId="27">[84]BG2007!#REF!</definedName>
    <definedName name="TextRefCopy4" localSheetId="28">[84]BG2007!#REF!</definedName>
    <definedName name="TextRefCopy4" localSheetId="29">[84]BG2007!#REF!</definedName>
    <definedName name="TextRefCopy4" localSheetId="30">[84]BG2007!#REF!</definedName>
    <definedName name="TextRefCopy4" localSheetId="31">[84]BG2007!#REF!</definedName>
    <definedName name="TextRefCopy4" localSheetId="32">[84]BG2007!#REF!</definedName>
    <definedName name="TextRefCopy4" localSheetId="24">[84]BG2007!#REF!</definedName>
    <definedName name="TextRefCopy4">[84]BG2007!#REF!</definedName>
    <definedName name="TextRefCopy40" localSheetId="20">#REF!</definedName>
    <definedName name="TextRefCopy40" localSheetId="9">#REF!</definedName>
    <definedName name="TextRefCopy40" localSheetId="22">#REF!</definedName>
    <definedName name="TextRefCopy40" localSheetId="21">#REF!</definedName>
    <definedName name="TextRefCopy40" localSheetId="23">#REF!</definedName>
    <definedName name="TextRefCopy40" localSheetId="15">#REF!</definedName>
    <definedName name="TextRefCopy40" localSheetId="17">#REF!</definedName>
    <definedName name="TextRefCopy40" localSheetId="33">#REF!</definedName>
    <definedName name="TextRefCopy40" localSheetId="34">#REF!</definedName>
    <definedName name="TextRefCopy40" localSheetId="35">#REF!</definedName>
    <definedName name="TextRefCopy40" localSheetId="36">#REF!</definedName>
    <definedName name="TextRefCopy40" localSheetId="37">#REF!</definedName>
    <definedName name="TextRefCopy40" localSheetId="38">#REF!</definedName>
    <definedName name="TextRefCopy40" localSheetId="39">#REF!</definedName>
    <definedName name="TextRefCopy40" localSheetId="40">#REF!</definedName>
    <definedName name="TextRefCopy40" localSheetId="41">#REF!</definedName>
    <definedName name="TextRefCopy40" localSheetId="42">#REF!</definedName>
    <definedName name="TextRefCopy40" localSheetId="25">#REF!</definedName>
    <definedName name="TextRefCopy40" localSheetId="43">#REF!</definedName>
    <definedName name="TextRefCopy40" localSheetId="44">#REF!</definedName>
    <definedName name="TextRefCopy40" localSheetId="45">#REF!</definedName>
    <definedName name="TextRefCopy40" localSheetId="46">#REF!</definedName>
    <definedName name="TextRefCopy40" localSheetId="47">#REF!</definedName>
    <definedName name="TextRefCopy40" localSheetId="48">#REF!</definedName>
    <definedName name="TextRefCopy40" localSheetId="49">#REF!</definedName>
    <definedName name="TextRefCopy40" localSheetId="26">#REF!</definedName>
    <definedName name="TextRefCopy40" localSheetId="27">#REF!</definedName>
    <definedName name="TextRefCopy40" localSheetId="28">#REF!</definedName>
    <definedName name="TextRefCopy40" localSheetId="29">#REF!</definedName>
    <definedName name="TextRefCopy40" localSheetId="30">#REF!</definedName>
    <definedName name="TextRefCopy40" localSheetId="31">#REF!</definedName>
    <definedName name="TextRefCopy40" localSheetId="32">#REF!</definedName>
    <definedName name="TextRefCopy40" localSheetId="24">#REF!</definedName>
    <definedName name="TextRefCopy40">#REF!</definedName>
    <definedName name="TextRefCopy41" localSheetId="15">#REF!</definedName>
    <definedName name="TextRefCopy41" localSheetId="49">#REF!</definedName>
    <definedName name="TextRefCopy41" localSheetId="30">#REF!</definedName>
    <definedName name="TextRefCopy41">#REF!</definedName>
    <definedName name="TextRefCopy42" localSheetId="15">#REF!</definedName>
    <definedName name="TextRefCopy42" localSheetId="49">#REF!</definedName>
    <definedName name="TextRefCopy42">#REF!</definedName>
    <definedName name="TextRefCopy43">#REF!</definedName>
    <definedName name="TextRefCopy44">#REF!</definedName>
    <definedName name="TextRefCopy45">#REF!</definedName>
    <definedName name="TextRefCopy46" localSheetId="15">#REF!</definedName>
    <definedName name="TextRefCopy46">#REF!</definedName>
    <definedName name="TextRefCopy47">#REF!</definedName>
    <definedName name="TextRefCopy48">#REF!</definedName>
    <definedName name="TextRefCopy49" localSheetId="15">#REF!</definedName>
    <definedName name="TextRefCopy49">#REF!</definedName>
    <definedName name="TextRefCopy5" localSheetId="20">[84]BG2007!#REF!</definedName>
    <definedName name="TextRefCopy5" localSheetId="9">[84]BG2007!#REF!</definedName>
    <definedName name="TextRefCopy5" localSheetId="22">[84]BG2007!#REF!</definedName>
    <definedName name="TextRefCopy5" localSheetId="21">[84]BG2007!#REF!</definedName>
    <definedName name="TextRefCopy5" localSheetId="23">[84]BG2007!#REF!</definedName>
    <definedName name="TextRefCopy5" localSheetId="15">[84]BG2007!#REF!</definedName>
    <definedName name="TextRefCopy5" localSheetId="17">[84]BG2007!#REF!</definedName>
    <definedName name="TextRefCopy5" localSheetId="33">[84]BG2007!#REF!</definedName>
    <definedName name="TextRefCopy5" localSheetId="34">[84]BG2007!#REF!</definedName>
    <definedName name="TextRefCopy5" localSheetId="35">[84]BG2007!#REF!</definedName>
    <definedName name="TextRefCopy5" localSheetId="36">[84]BG2007!#REF!</definedName>
    <definedName name="TextRefCopy5" localSheetId="37">[84]BG2007!#REF!</definedName>
    <definedName name="TextRefCopy5" localSheetId="38">[84]BG2007!#REF!</definedName>
    <definedName name="TextRefCopy5" localSheetId="39">[84]BG2007!#REF!</definedName>
    <definedName name="TextRefCopy5" localSheetId="40">[84]BG2007!#REF!</definedName>
    <definedName name="TextRefCopy5" localSheetId="41">[84]BG2007!#REF!</definedName>
    <definedName name="TextRefCopy5" localSheetId="42">[84]BG2007!#REF!</definedName>
    <definedName name="TextRefCopy5" localSheetId="25">[84]BG2007!#REF!</definedName>
    <definedName name="TextRefCopy5" localSheetId="43">[84]BG2007!#REF!</definedName>
    <definedName name="TextRefCopy5" localSheetId="44">[84]BG2007!#REF!</definedName>
    <definedName name="TextRefCopy5" localSheetId="45">[84]BG2007!#REF!</definedName>
    <definedName name="TextRefCopy5" localSheetId="46">[84]BG2007!#REF!</definedName>
    <definedName name="TextRefCopy5" localSheetId="47">[84]BG2007!#REF!</definedName>
    <definedName name="TextRefCopy5" localSheetId="48">[84]BG2007!#REF!</definedName>
    <definedName name="TextRefCopy5" localSheetId="49">[84]BG2007!#REF!</definedName>
    <definedName name="TextRefCopy5" localSheetId="26">[84]BG2007!#REF!</definedName>
    <definedName name="TextRefCopy5" localSheetId="27">[84]BG2007!#REF!</definedName>
    <definedName name="TextRefCopy5" localSheetId="28">[84]BG2007!#REF!</definedName>
    <definedName name="TextRefCopy5" localSheetId="29">[84]BG2007!#REF!</definedName>
    <definedName name="TextRefCopy5" localSheetId="30">[84]BG2007!#REF!</definedName>
    <definedName name="TextRefCopy5" localSheetId="31">[84]BG2007!#REF!</definedName>
    <definedName name="TextRefCopy5" localSheetId="32">[84]BG2007!#REF!</definedName>
    <definedName name="TextRefCopy5" localSheetId="24">[84]BG2007!#REF!</definedName>
    <definedName name="TextRefCopy5">[84]BG2007!#REF!</definedName>
    <definedName name="TextRefCopy50" localSheetId="20">#REF!</definedName>
    <definedName name="TextRefCopy50" localSheetId="9">#REF!</definedName>
    <definedName name="TextRefCopy50" localSheetId="22">#REF!</definedName>
    <definedName name="TextRefCopy50" localSheetId="21">#REF!</definedName>
    <definedName name="TextRefCopy50" localSheetId="23">#REF!</definedName>
    <definedName name="TextRefCopy50" localSheetId="15">#REF!</definedName>
    <definedName name="TextRefCopy50" localSheetId="17">#REF!</definedName>
    <definedName name="TextRefCopy50" localSheetId="33">#REF!</definedName>
    <definedName name="TextRefCopy50" localSheetId="34">#REF!</definedName>
    <definedName name="TextRefCopy50" localSheetId="35">#REF!</definedName>
    <definedName name="TextRefCopy50" localSheetId="36">#REF!</definedName>
    <definedName name="TextRefCopy50" localSheetId="37">#REF!</definedName>
    <definedName name="TextRefCopy50" localSheetId="38">#REF!</definedName>
    <definedName name="TextRefCopy50" localSheetId="39">#REF!</definedName>
    <definedName name="TextRefCopy50" localSheetId="40">#REF!</definedName>
    <definedName name="TextRefCopy50" localSheetId="41">#REF!</definedName>
    <definedName name="TextRefCopy50" localSheetId="42">#REF!</definedName>
    <definedName name="TextRefCopy50" localSheetId="25">#REF!</definedName>
    <definedName name="TextRefCopy50" localSheetId="43">#REF!</definedName>
    <definedName name="TextRefCopy50" localSheetId="44">#REF!</definedName>
    <definedName name="TextRefCopy50" localSheetId="45">#REF!</definedName>
    <definedName name="TextRefCopy50" localSheetId="46">#REF!</definedName>
    <definedName name="TextRefCopy50" localSheetId="47">#REF!</definedName>
    <definedName name="TextRefCopy50" localSheetId="48">#REF!</definedName>
    <definedName name="TextRefCopy50" localSheetId="49">#REF!</definedName>
    <definedName name="TextRefCopy50" localSheetId="26">#REF!</definedName>
    <definedName name="TextRefCopy50" localSheetId="27">#REF!</definedName>
    <definedName name="TextRefCopy50" localSheetId="28">#REF!</definedName>
    <definedName name="TextRefCopy50" localSheetId="29">#REF!</definedName>
    <definedName name="TextRefCopy50" localSheetId="30">#REF!</definedName>
    <definedName name="TextRefCopy50" localSheetId="31">#REF!</definedName>
    <definedName name="TextRefCopy50" localSheetId="32">#REF!</definedName>
    <definedName name="TextRefCopy50" localSheetId="24">#REF!</definedName>
    <definedName name="TextRefCopy50">#REF!</definedName>
    <definedName name="TextRefCopy51" localSheetId="15">#REF!</definedName>
    <definedName name="TextRefCopy51" localSheetId="49">#REF!</definedName>
    <definedName name="TextRefCopy51" localSheetId="30">#REF!</definedName>
    <definedName name="TextRefCopy51">#REF!</definedName>
    <definedName name="TextRefCopy52" localSheetId="49">#REF!</definedName>
    <definedName name="TextRefCopy52">#REF!</definedName>
    <definedName name="TextRefCopy53" localSheetId="15">#REF!</definedName>
    <definedName name="TextRefCopy53">#REF!</definedName>
    <definedName name="TextRefCopy54" localSheetId="15">#REF!</definedName>
    <definedName name="TextRefCopy54">#REF!</definedName>
    <definedName name="TextRefCopy55" localSheetId="15">#REF!</definedName>
    <definedName name="TextRefCopy55">#REF!</definedName>
    <definedName name="TextRefCopy56">#REF!</definedName>
    <definedName name="TextRefCopy57" localSheetId="15">#REF!</definedName>
    <definedName name="TextRefCopy57">#REF!</definedName>
    <definedName name="TextRefCopy58" localSheetId="15">#REF!</definedName>
    <definedName name="TextRefCopy58">#REF!</definedName>
    <definedName name="TextRefCopy59" localSheetId="15">#REF!</definedName>
    <definedName name="TextRefCopy59">#REF!</definedName>
    <definedName name="TextRefCopy6" localSheetId="20">[84]BG2007!#REF!</definedName>
    <definedName name="TextRefCopy6" localSheetId="9">[84]BG2007!#REF!</definedName>
    <definedName name="TextRefCopy6" localSheetId="22">[84]BG2007!#REF!</definedName>
    <definedName name="TextRefCopy6" localSheetId="21">[84]BG2007!#REF!</definedName>
    <definedName name="TextRefCopy6" localSheetId="23">[84]BG2007!#REF!</definedName>
    <definedName name="TextRefCopy6" localSheetId="15">[84]BG2007!#REF!</definedName>
    <definedName name="TextRefCopy6" localSheetId="17">[84]BG2007!#REF!</definedName>
    <definedName name="TextRefCopy6" localSheetId="33">[84]BG2007!#REF!</definedName>
    <definedName name="TextRefCopy6" localSheetId="34">[84]BG2007!#REF!</definedName>
    <definedName name="TextRefCopy6" localSheetId="35">[84]BG2007!#REF!</definedName>
    <definedName name="TextRefCopy6" localSheetId="36">[84]BG2007!#REF!</definedName>
    <definedName name="TextRefCopy6" localSheetId="37">[84]BG2007!#REF!</definedName>
    <definedName name="TextRefCopy6" localSheetId="38">[84]BG2007!#REF!</definedName>
    <definedName name="TextRefCopy6" localSheetId="39">[84]BG2007!#REF!</definedName>
    <definedName name="TextRefCopy6" localSheetId="40">[84]BG2007!#REF!</definedName>
    <definedName name="TextRefCopy6" localSheetId="41">[84]BG2007!#REF!</definedName>
    <definedName name="TextRefCopy6" localSheetId="42">[84]BG2007!#REF!</definedName>
    <definedName name="TextRefCopy6" localSheetId="25">[84]BG2007!#REF!</definedName>
    <definedName name="TextRefCopy6" localSheetId="43">[84]BG2007!#REF!</definedName>
    <definedName name="TextRefCopy6" localSheetId="44">[84]BG2007!#REF!</definedName>
    <definedName name="TextRefCopy6" localSheetId="45">[84]BG2007!#REF!</definedName>
    <definedName name="TextRefCopy6" localSheetId="46">[84]BG2007!#REF!</definedName>
    <definedName name="TextRefCopy6" localSheetId="47">[84]BG2007!#REF!</definedName>
    <definedName name="TextRefCopy6" localSheetId="48">[84]BG2007!#REF!</definedName>
    <definedName name="TextRefCopy6" localSheetId="49">[84]BG2007!#REF!</definedName>
    <definedName name="TextRefCopy6" localSheetId="26">[84]BG2007!#REF!</definedName>
    <definedName name="TextRefCopy6" localSheetId="27">[84]BG2007!#REF!</definedName>
    <definedName name="TextRefCopy6" localSheetId="28">[84]BG2007!#REF!</definedName>
    <definedName name="TextRefCopy6" localSheetId="29">[84]BG2007!#REF!</definedName>
    <definedName name="TextRefCopy6" localSheetId="30">[84]BG2007!#REF!</definedName>
    <definedName name="TextRefCopy6" localSheetId="31">[84]BG2007!#REF!</definedName>
    <definedName name="TextRefCopy6" localSheetId="32">[84]BG2007!#REF!</definedName>
    <definedName name="TextRefCopy6" localSheetId="24">[84]BG2007!#REF!</definedName>
    <definedName name="TextRefCopy6">[84]BG2007!#REF!</definedName>
    <definedName name="TextRefCopy60" localSheetId="20">#REF!</definedName>
    <definedName name="TextRefCopy60" localSheetId="9">#REF!</definedName>
    <definedName name="TextRefCopy60" localSheetId="22">#REF!</definedName>
    <definedName name="TextRefCopy60" localSheetId="21">#REF!</definedName>
    <definedName name="TextRefCopy60" localSheetId="23">#REF!</definedName>
    <definedName name="TextRefCopy60" localSheetId="15">#REF!</definedName>
    <definedName name="TextRefCopy60" localSheetId="17">#REF!</definedName>
    <definedName name="TextRefCopy60" localSheetId="33">#REF!</definedName>
    <definedName name="TextRefCopy60" localSheetId="34">#REF!</definedName>
    <definedName name="TextRefCopy60" localSheetId="35">#REF!</definedName>
    <definedName name="TextRefCopy60" localSheetId="36">#REF!</definedName>
    <definedName name="TextRefCopy60" localSheetId="37">#REF!</definedName>
    <definedName name="TextRefCopy60" localSheetId="38">#REF!</definedName>
    <definedName name="TextRefCopy60" localSheetId="39">#REF!</definedName>
    <definedName name="TextRefCopy60" localSheetId="40">#REF!</definedName>
    <definedName name="TextRefCopy60" localSheetId="41">#REF!</definedName>
    <definedName name="TextRefCopy60" localSheetId="42">#REF!</definedName>
    <definedName name="TextRefCopy60" localSheetId="25">#REF!</definedName>
    <definedName name="TextRefCopy60" localSheetId="43">#REF!</definedName>
    <definedName name="TextRefCopy60" localSheetId="44">#REF!</definedName>
    <definedName name="TextRefCopy60" localSheetId="45">#REF!</definedName>
    <definedName name="TextRefCopy60" localSheetId="46">#REF!</definedName>
    <definedName name="TextRefCopy60" localSheetId="47">#REF!</definedName>
    <definedName name="TextRefCopy60" localSheetId="48">#REF!</definedName>
    <definedName name="TextRefCopy60" localSheetId="49">#REF!</definedName>
    <definedName name="TextRefCopy60" localSheetId="26">#REF!</definedName>
    <definedName name="TextRefCopy60" localSheetId="27">#REF!</definedName>
    <definedName name="TextRefCopy60" localSheetId="28">#REF!</definedName>
    <definedName name="TextRefCopy60" localSheetId="29">#REF!</definedName>
    <definedName name="TextRefCopy60" localSheetId="30">#REF!</definedName>
    <definedName name="TextRefCopy60" localSheetId="31">#REF!</definedName>
    <definedName name="TextRefCopy60" localSheetId="32">#REF!</definedName>
    <definedName name="TextRefCopy60" localSheetId="24">#REF!</definedName>
    <definedName name="TextRefCopy60">#REF!</definedName>
    <definedName name="TextRefCopy61" localSheetId="20">#REF!</definedName>
    <definedName name="TextRefCopy61" localSheetId="9">#REF!</definedName>
    <definedName name="TextRefCopy61" localSheetId="22">#REF!</definedName>
    <definedName name="TextRefCopy61" localSheetId="21">#REF!</definedName>
    <definedName name="TextRefCopy61" localSheetId="23">#REF!</definedName>
    <definedName name="TextRefCopy61" localSheetId="17">#REF!</definedName>
    <definedName name="TextRefCopy61" localSheetId="33">#REF!</definedName>
    <definedName name="TextRefCopy61" localSheetId="34">#REF!</definedName>
    <definedName name="TextRefCopy61" localSheetId="35">#REF!</definedName>
    <definedName name="TextRefCopy61" localSheetId="36">#REF!</definedName>
    <definedName name="TextRefCopy61" localSheetId="37">#REF!</definedName>
    <definedName name="TextRefCopy61" localSheetId="38">#REF!</definedName>
    <definedName name="TextRefCopy61" localSheetId="39">#REF!</definedName>
    <definedName name="TextRefCopy61" localSheetId="40">#REF!</definedName>
    <definedName name="TextRefCopy61" localSheetId="41">#REF!</definedName>
    <definedName name="TextRefCopy61" localSheetId="42">#REF!</definedName>
    <definedName name="TextRefCopy61" localSheetId="25">#REF!</definedName>
    <definedName name="TextRefCopy61" localSheetId="43">#REF!</definedName>
    <definedName name="TextRefCopy61" localSheetId="44">#REF!</definedName>
    <definedName name="TextRefCopy61" localSheetId="45">#REF!</definedName>
    <definedName name="TextRefCopy61" localSheetId="46">#REF!</definedName>
    <definedName name="TextRefCopy61" localSheetId="47">#REF!</definedName>
    <definedName name="TextRefCopy61" localSheetId="48">#REF!</definedName>
    <definedName name="TextRefCopy61" localSheetId="49">#REF!</definedName>
    <definedName name="TextRefCopy61" localSheetId="26">#REF!</definedName>
    <definedName name="TextRefCopy61" localSheetId="27">#REF!</definedName>
    <definedName name="TextRefCopy61" localSheetId="28">#REF!</definedName>
    <definedName name="TextRefCopy61" localSheetId="29">#REF!</definedName>
    <definedName name="TextRefCopy61" localSheetId="30">#REF!</definedName>
    <definedName name="TextRefCopy61" localSheetId="31">#REF!</definedName>
    <definedName name="TextRefCopy61" localSheetId="32">#REF!</definedName>
    <definedName name="TextRefCopy61" localSheetId="24">#REF!</definedName>
    <definedName name="TextRefCopy61">#REF!</definedName>
    <definedName name="TextRefCopy62" localSheetId="49">#REF!</definedName>
    <definedName name="TextRefCopy62">#REF!</definedName>
    <definedName name="TextRefCopy63" localSheetId="15">#REF!</definedName>
    <definedName name="TextRefCopy63">#REF!</definedName>
    <definedName name="TextRefCopy64" localSheetId="15">#REF!</definedName>
    <definedName name="TextRefCopy64">#REF!</definedName>
    <definedName name="TextRefCopy65">#REF!</definedName>
    <definedName name="TextRefCopy67" localSheetId="20">[90]TR!#REF!</definedName>
    <definedName name="TextRefCopy67" localSheetId="9">[90]TR!#REF!</definedName>
    <definedName name="TextRefCopy67" localSheetId="22">[90]TR!#REF!</definedName>
    <definedName name="TextRefCopy67" localSheetId="21">[90]TR!#REF!</definedName>
    <definedName name="TextRefCopy67" localSheetId="23">[90]TR!#REF!</definedName>
    <definedName name="TextRefCopy67" localSheetId="15">[90]TR!#REF!</definedName>
    <definedName name="TextRefCopy67" localSheetId="17">[90]TR!#REF!</definedName>
    <definedName name="TextRefCopy67" localSheetId="33">[90]TR!#REF!</definedName>
    <definedName name="TextRefCopy67" localSheetId="34">[90]TR!#REF!</definedName>
    <definedName name="TextRefCopy67" localSheetId="35">[90]TR!#REF!</definedName>
    <definedName name="TextRefCopy67" localSheetId="36">[90]TR!#REF!</definedName>
    <definedName name="TextRefCopy67" localSheetId="37">[90]TR!#REF!</definedName>
    <definedName name="TextRefCopy67" localSheetId="38">[90]TR!#REF!</definedName>
    <definedName name="TextRefCopy67" localSheetId="39">[90]TR!#REF!</definedName>
    <definedName name="TextRefCopy67" localSheetId="40">[90]TR!#REF!</definedName>
    <definedName name="TextRefCopy67" localSheetId="41">[90]TR!#REF!</definedName>
    <definedName name="TextRefCopy67" localSheetId="42">[90]TR!#REF!</definedName>
    <definedName name="TextRefCopy67" localSheetId="25">[90]TR!#REF!</definedName>
    <definedName name="TextRefCopy67" localSheetId="43">[90]TR!#REF!</definedName>
    <definedName name="TextRefCopy67" localSheetId="44">[90]TR!#REF!</definedName>
    <definedName name="TextRefCopy67" localSheetId="45">[90]TR!#REF!</definedName>
    <definedName name="TextRefCopy67" localSheetId="46">[90]TR!#REF!</definedName>
    <definedName name="TextRefCopy67" localSheetId="47">[90]TR!#REF!</definedName>
    <definedName name="TextRefCopy67" localSheetId="48">[90]TR!#REF!</definedName>
    <definedName name="TextRefCopy67" localSheetId="49">[90]TR!#REF!</definedName>
    <definedName name="TextRefCopy67" localSheetId="26">[90]TR!#REF!</definedName>
    <definedName name="TextRefCopy67" localSheetId="27">[90]TR!#REF!</definedName>
    <definedName name="TextRefCopy67" localSheetId="28">[90]TR!#REF!</definedName>
    <definedName name="TextRefCopy67" localSheetId="29">[90]TR!#REF!</definedName>
    <definedName name="TextRefCopy67" localSheetId="30">[90]TR!#REF!</definedName>
    <definedName name="TextRefCopy67" localSheetId="31">[90]TR!#REF!</definedName>
    <definedName name="TextRefCopy67" localSheetId="32">[90]TR!#REF!</definedName>
    <definedName name="TextRefCopy67" localSheetId="24">[90]TR!#REF!</definedName>
    <definedName name="TextRefCopy67">[90]TR!#REF!</definedName>
    <definedName name="TextRefCopy7" localSheetId="20">[84]BG2007!#REF!</definedName>
    <definedName name="TextRefCopy7" localSheetId="9">[84]BG2007!#REF!</definedName>
    <definedName name="TextRefCopy7" localSheetId="22">[84]BG2007!#REF!</definedName>
    <definedName name="TextRefCopy7" localSheetId="21">[84]BG2007!#REF!</definedName>
    <definedName name="TextRefCopy7" localSheetId="23">[84]BG2007!#REF!</definedName>
    <definedName name="TextRefCopy7" localSheetId="15">[84]BG2007!#REF!</definedName>
    <definedName name="TextRefCopy7" localSheetId="17">[84]BG2007!#REF!</definedName>
    <definedName name="TextRefCopy7" localSheetId="33">[84]BG2007!#REF!</definedName>
    <definedName name="TextRefCopy7" localSheetId="34">[84]BG2007!#REF!</definedName>
    <definedName name="TextRefCopy7" localSheetId="35">[84]BG2007!#REF!</definedName>
    <definedName name="TextRefCopy7" localSheetId="36">[84]BG2007!#REF!</definedName>
    <definedName name="TextRefCopy7" localSheetId="37">[84]BG2007!#REF!</definedName>
    <definedName name="TextRefCopy7" localSheetId="38">[84]BG2007!#REF!</definedName>
    <definedName name="TextRefCopy7" localSheetId="39">[84]BG2007!#REF!</definedName>
    <definedName name="TextRefCopy7" localSheetId="40">[84]BG2007!#REF!</definedName>
    <definedName name="TextRefCopy7" localSheetId="41">[84]BG2007!#REF!</definedName>
    <definedName name="TextRefCopy7" localSheetId="42">[84]BG2007!#REF!</definedName>
    <definedName name="TextRefCopy7" localSheetId="25">[84]BG2007!#REF!</definedName>
    <definedName name="TextRefCopy7" localSheetId="43">[84]BG2007!#REF!</definedName>
    <definedName name="TextRefCopy7" localSheetId="44">[84]BG2007!#REF!</definedName>
    <definedName name="TextRefCopy7" localSheetId="45">[84]BG2007!#REF!</definedName>
    <definedName name="TextRefCopy7" localSheetId="46">[84]BG2007!#REF!</definedName>
    <definedName name="TextRefCopy7" localSheetId="47">[84]BG2007!#REF!</definedName>
    <definedName name="TextRefCopy7" localSheetId="48">[84]BG2007!#REF!</definedName>
    <definedName name="TextRefCopy7" localSheetId="49">[84]BG2007!#REF!</definedName>
    <definedName name="TextRefCopy7" localSheetId="26">[84]BG2007!#REF!</definedName>
    <definedName name="TextRefCopy7" localSheetId="27">[84]BG2007!#REF!</definedName>
    <definedName name="TextRefCopy7" localSheetId="28">[84]BG2007!#REF!</definedName>
    <definedName name="TextRefCopy7" localSheetId="29">[84]BG2007!#REF!</definedName>
    <definedName name="TextRefCopy7" localSheetId="30">[84]BG2007!#REF!</definedName>
    <definedName name="TextRefCopy7" localSheetId="31">[84]BG2007!#REF!</definedName>
    <definedName name="TextRefCopy7" localSheetId="32">[84]BG2007!#REF!</definedName>
    <definedName name="TextRefCopy7" localSheetId="24">[84]BG2007!#REF!</definedName>
    <definedName name="TextRefCopy7">[84]BG2007!#REF!</definedName>
    <definedName name="TextRefCopy71" localSheetId="15">[90]TR!#REF!</definedName>
    <definedName name="TextRefCopy71" localSheetId="49">[90]TR!#REF!</definedName>
    <definedName name="TextRefCopy71" localSheetId="30">[90]TR!#REF!</definedName>
    <definedName name="TextRefCopy71">[90]TR!#REF!</definedName>
    <definedName name="TextRefCopy8" localSheetId="15">[84]BG2007!#REF!</definedName>
    <definedName name="TextRefCopy8" localSheetId="49">[84]BG2007!#REF!</definedName>
    <definedName name="TextRefCopy8">[84]BG2007!#REF!</definedName>
    <definedName name="TextRefCopy9" localSheetId="15">[84]BG2007!#REF!</definedName>
    <definedName name="TextRefCopy9" localSheetId="49">[84]BG2007!#REF!</definedName>
    <definedName name="TextRefCopy9">[84]BG2007!#REF!</definedName>
    <definedName name="TextRefCopyRangeCount" localSheetId="15" hidden="1">2</definedName>
    <definedName name="TextRefCopyRangeCount" hidden="1">9</definedName>
    <definedName name="Threshold" localSheetId="15">'[13]Calculo del Exceso'!#REF!</definedName>
    <definedName name="Threshold">'[13]Calculo del Exceso'!#REF!</definedName>
    <definedName name="TOT_CTAS_CONT" localSheetId="20">#REF!</definedName>
    <definedName name="TOT_CTAS_CONT" localSheetId="9">#REF!</definedName>
    <definedName name="TOT_CTAS_CONT" localSheetId="22">#REF!</definedName>
    <definedName name="TOT_CTAS_CONT" localSheetId="21">#REF!</definedName>
    <definedName name="TOT_CTAS_CONT" localSheetId="23">#REF!</definedName>
    <definedName name="TOT_CTAS_CONT" localSheetId="17">#REF!</definedName>
    <definedName name="TOT_CTAS_CONT" localSheetId="33">#REF!</definedName>
    <definedName name="TOT_CTAS_CONT" localSheetId="34">#REF!</definedName>
    <definedName name="TOT_CTAS_CONT" localSheetId="35">#REF!</definedName>
    <definedName name="TOT_CTAS_CONT" localSheetId="36">#REF!</definedName>
    <definedName name="TOT_CTAS_CONT" localSheetId="37">#REF!</definedName>
    <definedName name="TOT_CTAS_CONT" localSheetId="38">#REF!</definedName>
    <definedName name="TOT_CTAS_CONT" localSheetId="39">#REF!</definedName>
    <definedName name="TOT_CTAS_CONT" localSheetId="40">#REF!</definedName>
    <definedName name="TOT_CTAS_CONT" localSheetId="41">#REF!</definedName>
    <definedName name="TOT_CTAS_CONT" localSheetId="42">#REF!</definedName>
    <definedName name="TOT_CTAS_CONT" localSheetId="25">#REF!</definedName>
    <definedName name="TOT_CTAS_CONT" localSheetId="43">#REF!</definedName>
    <definedName name="TOT_CTAS_CONT" localSheetId="44">#REF!</definedName>
    <definedName name="TOT_CTAS_CONT" localSheetId="45">#REF!</definedName>
    <definedName name="TOT_CTAS_CONT" localSheetId="46">#REF!</definedName>
    <definedName name="TOT_CTAS_CONT" localSheetId="47">#REF!</definedName>
    <definedName name="TOT_CTAS_CONT" localSheetId="48">#REF!</definedName>
    <definedName name="TOT_CTAS_CONT" localSheetId="49">#REF!</definedName>
    <definedName name="TOT_CTAS_CONT" localSheetId="26">#REF!</definedName>
    <definedName name="TOT_CTAS_CONT" localSheetId="27">#REF!</definedName>
    <definedName name="TOT_CTAS_CONT" localSheetId="28">#REF!</definedName>
    <definedName name="TOT_CTAS_CONT" localSheetId="29">#REF!</definedName>
    <definedName name="TOT_CTAS_CONT" localSheetId="30">#REF!</definedName>
    <definedName name="TOT_CTAS_CONT" localSheetId="31">#REF!</definedName>
    <definedName name="TOT_CTAS_CONT" localSheetId="32">#REF!</definedName>
    <definedName name="TOT_CTAS_CONT" localSheetId="24">#REF!</definedName>
    <definedName name="TOT_CTAS_CONT">#REF!</definedName>
    <definedName name="Total_anticipated_uncorrected_misstatements" localSheetId="22">'[15]Input &amp; Summary'!#REF!</definedName>
    <definedName name="Total_anticipated_uncorrected_misstatements" localSheetId="15">'[15]Input &amp; Summary'!#REF!</definedName>
    <definedName name="Total_anticipated_uncorrected_misstatements" localSheetId="49">'[15]Input &amp; Summary'!#REF!</definedName>
    <definedName name="Total_anticipated_uncorrected_misstatements" localSheetId="30">'[15]Input &amp; Summary'!#REF!</definedName>
    <definedName name="Total_anticipated_uncorrected_misstatements">'[15]Input &amp; Summary'!#REF!</definedName>
    <definedName name="Total_anticipated_uncorrected_misstatementsA" localSheetId="22">'[15]Input &amp; Summary'!#REF!</definedName>
    <definedName name="Total_anticipated_uncorrected_misstatementsA" localSheetId="15">'[15]Input &amp; Summary'!#REF!</definedName>
    <definedName name="Total_anticipated_uncorrected_misstatementsA" localSheetId="30">'[15]Input &amp; Summary'!#REF!</definedName>
    <definedName name="Total_anticipated_uncorrected_misstatementsA">'[15]Input &amp; Summary'!#REF!</definedName>
    <definedName name="Total_anticipated_uncorrected_misstatementsF" localSheetId="22">'[15]Input &amp; Summary'!#REF!</definedName>
    <definedName name="Total_anticipated_uncorrected_misstatementsF" localSheetId="15">'[15]Input &amp; Summary'!#REF!</definedName>
    <definedName name="Total_anticipated_uncorrected_misstatementsF" localSheetId="30">'[15]Input &amp; Summary'!#REF!</definedName>
    <definedName name="Total_anticipated_uncorrected_misstatementsF">'[15]Input &amp; Summary'!#REF!</definedName>
    <definedName name="Total_anticipated_uncorrected_misstatementsH" localSheetId="15">'[15]Input &amp; Summary'!#REF!</definedName>
    <definedName name="Total_anticipated_uncorrected_misstatementsH">'[15]Input &amp; Summary'!#REF!</definedName>
    <definedName name="Total_anticipated_uncorrected_misstatementsJ" localSheetId="15">'[15]Input &amp; Summary'!#REF!</definedName>
    <definedName name="Total_anticipated_uncorrected_misstatementsJ">'[15]Input &amp; Summary'!#REF!</definedName>
    <definedName name="TOTAL_CTAS_ORDEN" localSheetId="20">#REF!</definedName>
    <definedName name="TOTAL_CTAS_ORDEN" localSheetId="9">#REF!</definedName>
    <definedName name="TOTAL_CTAS_ORDEN" localSheetId="22">#REF!</definedName>
    <definedName name="TOTAL_CTAS_ORDEN" localSheetId="21">#REF!</definedName>
    <definedName name="TOTAL_CTAS_ORDEN" localSheetId="23">#REF!</definedName>
    <definedName name="TOTAL_CTAS_ORDEN" localSheetId="17">#REF!</definedName>
    <definedName name="TOTAL_CTAS_ORDEN" localSheetId="33">#REF!</definedName>
    <definedName name="TOTAL_CTAS_ORDEN" localSheetId="34">#REF!</definedName>
    <definedName name="TOTAL_CTAS_ORDEN" localSheetId="35">#REF!</definedName>
    <definedName name="TOTAL_CTAS_ORDEN" localSheetId="36">#REF!</definedName>
    <definedName name="TOTAL_CTAS_ORDEN" localSheetId="37">#REF!</definedName>
    <definedName name="TOTAL_CTAS_ORDEN" localSheetId="38">#REF!</definedName>
    <definedName name="TOTAL_CTAS_ORDEN" localSheetId="39">#REF!</definedName>
    <definedName name="TOTAL_CTAS_ORDEN" localSheetId="40">#REF!</definedName>
    <definedName name="TOTAL_CTAS_ORDEN" localSheetId="41">#REF!</definedName>
    <definedName name="TOTAL_CTAS_ORDEN" localSheetId="42">#REF!</definedName>
    <definedName name="TOTAL_CTAS_ORDEN" localSheetId="25">#REF!</definedName>
    <definedName name="TOTAL_CTAS_ORDEN" localSheetId="43">#REF!</definedName>
    <definedName name="TOTAL_CTAS_ORDEN" localSheetId="44">#REF!</definedName>
    <definedName name="TOTAL_CTAS_ORDEN" localSheetId="45">#REF!</definedName>
    <definedName name="TOTAL_CTAS_ORDEN" localSheetId="46">#REF!</definedName>
    <definedName name="TOTAL_CTAS_ORDEN" localSheetId="47">#REF!</definedName>
    <definedName name="TOTAL_CTAS_ORDEN" localSheetId="48">#REF!</definedName>
    <definedName name="TOTAL_CTAS_ORDEN" localSheetId="49">#REF!</definedName>
    <definedName name="TOTAL_CTAS_ORDEN" localSheetId="26">#REF!</definedName>
    <definedName name="TOTAL_CTAS_ORDEN" localSheetId="27">#REF!</definedName>
    <definedName name="TOTAL_CTAS_ORDEN" localSheetId="28">#REF!</definedName>
    <definedName name="TOTAL_CTAS_ORDEN" localSheetId="29">#REF!</definedName>
    <definedName name="TOTAL_CTAS_ORDEN" localSheetId="30">#REF!</definedName>
    <definedName name="TOTAL_CTAS_ORDEN" localSheetId="31">#REF!</definedName>
    <definedName name="TOTAL_CTAS_ORDEN" localSheetId="32">#REF!</definedName>
    <definedName name="TOTAL_CTAS_ORDEN" localSheetId="24">#REF!</definedName>
    <definedName name="TOTAL_CTAS_ORDEN">#REF!</definedName>
    <definedName name="tp" localSheetId="20">#REF!</definedName>
    <definedName name="tp" localSheetId="9">#REF!</definedName>
    <definedName name="tp" localSheetId="22">#REF!</definedName>
    <definedName name="tp" localSheetId="21">#REF!</definedName>
    <definedName name="tp" localSheetId="23">#REF!</definedName>
    <definedName name="tp" localSheetId="17">#REF!</definedName>
    <definedName name="tp" localSheetId="33">#REF!</definedName>
    <definedName name="tp" localSheetId="34">#REF!</definedName>
    <definedName name="tp" localSheetId="35">#REF!</definedName>
    <definedName name="tp" localSheetId="36">#REF!</definedName>
    <definedName name="tp" localSheetId="37">#REF!</definedName>
    <definedName name="tp" localSheetId="38">#REF!</definedName>
    <definedName name="tp" localSheetId="39">#REF!</definedName>
    <definedName name="tp" localSheetId="40">#REF!</definedName>
    <definedName name="tp" localSheetId="41">#REF!</definedName>
    <definedName name="tp" localSheetId="42">#REF!</definedName>
    <definedName name="tp" localSheetId="25">#REF!</definedName>
    <definedName name="tp" localSheetId="43">#REF!</definedName>
    <definedName name="tp" localSheetId="44">#REF!</definedName>
    <definedName name="tp" localSheetId="45">#REF!</definedName>
    <definedName name="tp" localSheetId="46">#REF!</definedName>
    <definedName name="tp" localSheetId="47">#REF!</definedName>
    <definedName name="tp" localSheetId="48">#REF!</definedName>
    <definedName name="tp" localSheetId="49">#REF!</definedName>
    <definedName name="tp" localSheetId="26">#REF!</definedName>
    <definedName name="tp" localSheetId="27">#REF!</definedName>
    <definedName name="tp" localSheetId="28">#REF!</definedName>
    <definedName name="tp" localSheetId="29">#REF!</definedName>
    <definedName name="tp" localSheetId="30">#REF!</definedName>
    <definedName name="tp" localSheetId="31">#REF!</definedName>
    <definedName name="tp" localSheetId="32">#REF!</definedName>
    <definedName name="tp" localSheetId="24">#REF!</definedName>
    <definedName name="tp">#REF!</definedName>
    <definedName name="VALOR_PUB" localSheetId="20">#REF!</definedName>
    <definedName name="VALOR_PUB" localSheetId="9">#REF!</definedName>
    <definedName name="VALOR_PUB" localSheetId="22">#REF!</definedName>
    <definedName name="VALOR_PUB" localSheetId="21">#REF!</definedName>
    <definedName name="VALOR_PUB" localSheetId="23">#REF!</definedName>
    <definedName name="VALOR_PUB" localSheetId="17">#REF!</definedName>
    <definedName name="VALOR_PUB" localSheetId="33">#REF!</definedName>
    <definedName name="VALOR_PUB" localSheetId="34">#REF!</definedName>
    <definedName name="VALOR_PUB" localSheetId="35">#REF!</definedName>
    <definedName name="VALOR_PUB" localSheetId="36">#REF!</definedName>
    <definedName name="VALOR_PUB" localSheetId="37">#REF!</definedName>
    <definedName name="VALOR_PUB" localSheetId="38">#REF!</definedName>
    <definedName name="VALOR_PUB" localSheetId="39">#REF!</definedName>
    <definedName name="VALOR_PUB" localSheetId="40">#REF!</definedName>
    <definedName name="VALOR_PUB" localSheetId="41">#REF!</definedName>
    <definedName name="VALOR_PUB" localSheetId="42">#REF!</definedName>
    <definedName name="VALOR_PUB" localSheetId="25">#REF!</definedName>
    <definedName name="VALOR_PUB" localSheetId="43">#REF!</definedName>
    <definedName name="VALOR_PUB" localSheetId="44">#REF!</definedName>
    <definedName name="VALOR_PUB" localSheetId="45">#REF!</definedName>
    <definedName name="VALOR_PUB" localSheetId="46">#REF!</definedName>
    <definedName name="VALOR_PUB" localSheetId="47">#REF!</definedName>
    <definedName name="VALOR_PUB" localSheetId="48">#REF!</definedName>
    <definedName name="VALOR_PUB" localSheetId="49">#REF!</definedName>
    <definedName name="VALOR_PUB" localSheetId="26">#REF!</definedName>
    <definedName name="VALOR_PUB" localSheetId="27">#REF!</definedName>
    <definedName name="VALOR_PUB" localSheetId="28">#REF!</definedName>
    <definedName name="VALOR_PUB" localSheetId="29">#REF!</definedName>
    <definedName name="VALOR_PUB" localSheetId="30">#REF!</definedName>
    <definedName name="VALOR_PUB" localSheetId="31">#REF!</definedName>
    <definedName name="VALOR_PUB" localSheetId="32">#REF!</definedName>
    <definedName name="VALOR_PUB" localSheetId="24">#REF!</definedName>
    <definedName name="VALOR_PUB">#REF!</definedName>
    <definedName name="VARPRES" localSheetId="20">[53]EERR!#REF!</definedName>
    <definedName name="VARPRES" localSheetId="9">[53]EERR!#REF!</definedName>
    <definedName name="VARPRES" localSheetId="22">[54]EERR!#REF!</definedName>
    <definedName name="VARPRES" localSheetId="21">[53]EERR!#REF!</definedName>
    <definedName name="VARPRES" localSheetId="23">[53]EERR!#REF!</definedName>
    <definedName name="VARPRES" localSheetId="15">[54]EERR!#REF!</definedName>
    <definedName name="VARPRES" localSheetId="17">[53]EERR!#REF!</definedName>
    <definedName name="VARPRES" localSheetId="33">[53]EERR!#REF!</definedName>
    <definedName name="VARPRES" localSheetId="34">[53]EERR!#REF!</definedName>
    <definedName name="VARPRES" localSheetId="35">[53]EERR!#REF!</definedName>
    <definedName name="VARPRES" localSheetId="36">[53]EERR!#REF!</definedName>
    <definedName name="VARPRES" localSheetId="37">[53]EERR!#REF!</definedName>
    <definedName name="VARPRES" localSheetId="38">[53]EERR!#REF!</definedName>
    <definedName name="VARPRES" localSheetId="39">[53]EERR!#REF!</definedName>
    <definedName name="VARPRES" localSheetId="40">[53]EERR!#REF!</definedName>
    <definedName name="VARPRES" localSheetId="41">[53]EERR!#REF!</definedName>
    <definedName name="VARPRES" localSheetId="42">[53]EERR!#REF!</definedName>
    <definedName name="VARPRES" localSheetId="25">[53]EERR!#REF!</definedName>
    <definedName name="VARPRES" localSheetId="43">[53]EERR!#REF!</definedName>
    <definedName name="VARPRES" localSheetId="44">[53]EERR!#REF!</definedName>
    <definedName name="VARPRES" localSheetId="45">[53]EERR!#REF!</definedName>
    <definedName name="VARPRES" localSheetId="46">[53]EERR!#REF!</definedName>
    <definedName name="VARPRES" localSheetId="47">[53]EERR!#REF!</definedName>
    <definedName name="VARPRES" localSheetId="48">[53]EERR!#REF!</definedName>
    <definedName name="VARPRES" localSheetId="49">[53]EERR!#REF!</definedName>
    <definedName name="VARPRES" localSheetId="26">[53]EERR!#REF!</definedName>
    <definedName name="VARPRES" localSheetId="27">[53]EERR!#REF!</definedName>
    <definedName name="VARPRES" localSheetId="28">[53]EERR!#REF!</definedName>
    <definedName name="VARPRES" localSheetId="29">[53]EERR!#REF!</definedName>
    <definedName name="VARPRES" localSheetId="30">[53]EERR!#REF!</definedName>
    <definedName name="VARPRES" localSheetId="31">[53]EERR!#REF!</definedName>
    <definedName name="VARPRES" localSheetId="32">[53]EERR!#REF!</definedName>
    <definedName name="VARPRES" localSheetId="24">[53]EERR!#REF!</definedName>
    <definedName name="VARPRES" localSheetId="2">[54]EERR!#REF!</definedName>
    <definedName name="VARPRES">[54]EERR!#REF!</definedName>
    <definedName name="VARPRESAC" localSheetId="20">[53]EERR!#REF!</definedName>
    <definedName name="VARPRESAC" localSheetId="9">[53]EERR!#REF!</definedName>
    <definedName name="VARPRESAC" localSheetId="22">[54]EERR!#REF!</definedName>
    <definedName name="VARPRESAC" localSheetId="21">[53]EERR!#REF!</definedName>
    <definedName name="VARPRESAC" localSheetId="23">[53]EERR!#REF!</definedName>
    <definedName name="VARPRESAC" localSheetId="15">[54]EERR!#REF!</definedName>
    <definedName name="VARPRESAC" localSheetId="17">[53]EERR!#REF!</definedName>
    <definedName name="VARPRESAC" localSheetId="33">[53]EERR!#REF!</definedName>
    <definedName name="VARPRESAC" localSheetId="34">[53]EERR!#REF!</definedName>
    <definedName name="VARPRESAC" localSheetId="35">[53]EERR!#REF!</definedName>
    <definedName name="VARPRESAC" localSheetId="36">[53]EERR!#REF!</definedName>
    <definedName name="VARPRESAC" localSheetId="37">[53]EERR!#REF!</definedName>
    <definedName name="VARPRESAC" localSheetId="38">[53]EERR!#REF!</definedName>
    <definedName name="VARPRESAC" localSheetId="39">[53]EERR!#REF!</definedName>
    <definedName name="VARPRESAC" localSheetId="40">[53]EERR!#REF!</definedName>
    <definedName name="VARPRESAC" localSheetId="41">[53]EERR!#REF!</definedName>
    <definedName name="VARPRESAC" localSheetId="42">[53]EERR!#REF!</definedName>
    <definedName name="VARPRESAC" localSheetId="25">[53]EERR!#REF!</definedName>
    <definedName name="VARPRESAC" localSheetId="43">[53]EERR!#REF!</definedName>
    <definedName name="VARPRESAC" localSheetId="44">[53]EERR!#REF!</definedName>
    <definedName name="VARPRESAC" localSheetId="45">[53]EERR!#REF!</definedName>
    <definedName name="VARPRESAC" localSheetId="46">[53]EERR!#REF!</definedName>
    <definedName name="VARPRESAC" localSheetId="47">[53]EERR!#REF!</definedName>
    <definedName name="VARPRESAC" localSheetId="48">[53]EERR!#REF!</definedName>
    <definedName name="VARPRESAC" localSheetId="49">[53]EERR!#REF!</definedName>
    <definedName name="VARPRESAC" localSheetId="26">[53]EERR!#REF!</definedName>
    <definedName name="VARPRESAC" localSheetId="27">[53]EERR!#REF!</definedName>
    <definedName name="VARPRESAC" localSheetId="28">[53]EERR!#REF!</definedName>
    <definedName name="VARPRESAC" localSheetId="29">[53]EERR!#REF!</definedName>
    <definedName name="VARPRESAC" localSheetId="30">[53]EERR!#REF!</definedName>
    <definedName name="VARPRESAC" localSheetId="31">[53]EERR!#REF!</definedName>
    <definedName name="VARPRESAC" localSheetId="32">[53]EERR!#REF!</definedName>
    <definedName name="VARPRESAC" localSheetId="24">[53]EERR!#REF!</definedName>
    <definedName name="VARPRESAC" localSheetId="2">[54]EERR!#REF!</definedName>
    <definedName name="VARPRESAC">[54]EERR!#REF!</definedName>
    <definedName name="VARREAL" localSheetId="20">[53]EERR!#REF!</definedName>
    <definedName name="VARREAL" localSheetId="9">[53]EERR!#REF!</definedName>
    <definedName name="VARREAL" localSheetId="22">[54]EERR!#REF!</definedName>
    <definedName name="VARREAL" localSheetId="21">[53]EERR!#REF!</definedName>
    <definedName name="VARREAL" localSheetId="23">[53]EERR!#REF!</definedName>
    <definedName name="VARREAL" localSheetId="15">[54]EERR!#REF!</definedName>
    <definedName name="VARREAL" localSheetId="17">[53]EERR!#REF!</definedName>
    <definedName name="VARREAL" localSheetId="33">[53]EERR!#REF!</definedName>
    <definedName name="VARREAL" localSheetId="34">[53]EERR!#REF!</definedName>
    <definedName name="VARREAL" localSheetId="35">[53]EERR!#REF!</definedName>
    <definedName name="VARREAL" localSheetId="36">[53]EERR!#REF!</definedName>
    <definedName name="VARREAL" localSheetId="37">[53]EERR!#REF!</definedName>
    <definedName name="VARREAL" localSheetId="38">[53]EERR!#REF!</definedName>
    <definedName name="VARREAL" localSheetId="39">[53]EERR!#REF!</definedName>
    <definedName name="VARREAL" localSheetId="40">[53]EERR!#REF!</definedName>
    <definedName name="VARREAL" localSheetId="41">[53]EERR!#REF!</definedName>
    <definedName name="VARREAL" localSheetId="42">[53]EERR!#REF!</definedName>
    <definedName name="VARREAL" localSheetId="25">[53]EERR!#REF!</definedName>
    <definedName name="VARREAL" localSheetId="43">[53]EERR!#REF!</definedName>
    <definedName name="VARREAL" localSheetId="44">[53]EERR!#REF!</definedName>
    <definedName name="VARREAL" localSheetId="45">[53]EERR!#REF!</definedName>
    <definedName name="VARREAL" localSheetId="46">[53]EERR!#REF!</definedName>
    <definedName name="VARREAL" localSheetId="47">[53]EERR!#REF!</definedName>
    <definedName name="VARREAL" localSheetId="48">[53]EERR!#REF!</definedName>
    <definedName name="VARREAL" localSheetId="49">[53]EERR!#REF!</definedName>
    <definedName name="VARREAL" localSheetId="26">[53]EERR!#REF!</definedName>
    <definedName name="VARREAL" localSheetId="27">[53]EERR!#REF!</definedName>
    <definedName name="VARREAL" localSheetId="28">[53]EERR!#REF!</definedName>
    <definedName name="VARREAL" localSheetId="29">[53]EERR!#REF!</definedName>
    <definedName name="VARREAL" localSheetId="30">[53]EERR!#REF!</definedName>
    <definedName name="VARREAL" localSheetId="31">[53]EERR!#REF!</definedName>
    <definedName name="VARREAL" localSheetId="32">[53]EERR!#REF!</definedName>
    <definedName name="VARREAL" localSheetId="24">[53]EERR!#REF!</definedName>
    <definedName name="VARREAL" localSheetId="2">[54]EERR!#REF!</definedName>
    <definedName name="VARREAL">[54]EERR!#REF!</definedName>
    <definedName name="VARREALAC" localSheetId="20">[53]EERR!#REF!</definedName>
    <definedName name="VARREALAC" localSheetId="9">[53]EERR!#REF!</definedName>
    <definedName name="VARREALAC" localSheetId="22">[54]EERR!#REF!</definedName>
    <definedName name="VARREALAC" localSheetId="21">[53]EERR!#REF!</definedName>
    <definedName name="VARREALAC" localSheetId="23">[53]EERR!#REF!</definedName>
    <definedName name="VARREALAC" localSheetId="15">[54]EERR!#REF!</definedName>
    <definedName name="VARREALAC" localSheetId="17">[53]EERR!#REF!</definedName>
    <definedName name="VARREALAC" localSheetId="33">[53]EERR!#REF!</definedName>
    <definedName name="VARREALAC" localSheetId="34">[53]EERR!#REF!</definedName>
    <definedName name="VARREALAC" localSheetId="35">[53]EERR!#REF!</definedName>
    <definedName name="VARREALAC" localSheetId="36">[53]EERR!#REF!</definedName>
    <definedName name="VARREALAC" localSheetId="37">[53]EERR!#REF!</definedName>
    <definedName name="VARREALAC" localSheetId="38">[53]EERR!#REF!</definedName>
    <definedName name="VARREALAC" localSheetId="39">[53]EERR!#REF!</definedName>
    <definedName name="VARREALAC" localSheetId="40">[53]EERR!#REF!</definedName>
    <definedName name="VARREALAC" localSheetId="41">[53]EERR!#REF!</definedName>
    <definedName name="VARREALAC" localSheetId="42">[53]EERR!#REF!</definedName>
    <definedName name="VARREALAC" localSheetId="25">[53]EERR!#REF!</definedName>
    <definedName name="VARREALAC" localSheetId="43">[53]EERR!#REF!</definedName>
    <definedName name="VARREALAC" localSheetId="44">[53]EERR!#REF!</definedName>
    <definedName name="VARREALAC" localSheetId="45">[53]EERR!#REF!</definedName>
    <definedName name="VARREALAC" localSheetId="46">[53]EERR!#REF!</definedName>
    <definedName name="VARREALAC" localSheetId="47">[53]EERR!#REF!</definedName>
    <definedName name="VARREALAC" localSheetId="48">[53]EERR!#REF!</definedName>
    <definedName name="VARREALAC" localSheetId="49">[53]EERR!#REF!</definedName>
    <definedName name="VARREALAC" localSheetId="26">[53]EERR!#REF!</definedName>
    <definedName name="VARREALAC" localSheetId="27">[53]EERR!#REF!</definedName>
    <definedName name="VARREALAC" localSheetId="28">[53]EERR!#REF!</definedName>
    <definedName name="VARREALAC" localSheetId="29">[53]EERR!#REF!</definedName>
    <definedName name="VARREALAC" localSheetId="30">[53]EERR!#REF!</definedName>
    <definedName name="VARREALAC" localSheetId="31">[53]EERR!#REF!</definedName>
    <definedName name="VARREALAC" localSheetId="32">[53]EERR!#REF!</definedName>
    <definedName name="VARREALAC" localSheetId="24">[53]EERR!#REF!</definedName>
    <definedName name="VARREALAC" localSheetId="2">[54]EERR!#REF!</definedName>
    <definedName name="VARREALAC">[54]EERR!#REF!</definedName>
    <definedName name="VENTASM3PRESAC" localSheetId="20">[53]EERR!#REF!</definedName>
    <definedName name="VENTASM3PRESAC" localSheetId="9">[53]EERR!#REF!</definedName>
    <definedName name="VENTASM3PRESAC" localSheetId="22">[54]EERR!#REF!</definedName>
    <definedName name="VENTASM3PRESAC" localSheetId="21">[53]EERR!#REF!</definedName>
    <definedName name="VENTASM3PRESAC" localSheetId="23">[53]EERR!#REF!</definedName>
    <definedName name="VENTASM3PRESAC" localSheetId="17">[53]EERR!#REF!</definedName>
    <definedName name="VENTASM3PRESAC" localSheetId="33">[53]EERR!#REF!</definedName>
    <definedName name="VENTASM3PRESAC" localSheetId="34">[53]EERR!#REF!</definedName>
    <definedName name="VENTASM3PRESAC" localSheetId="35">[53]EERR!#REF!</definedName>
    <definedName name="VENTASM3PRESAC" localSheetId="36">[53]EERR!#REF!</definedName>
    <definedName name="VENTASM3PRESAC" localSheetId="37">[53]EERR!#REF!</definedName>
    <definedName name="VENTASM3PRESAC" localSheetId="38">[53]EERR!#REF!</definedName>
    <definedName name="VENTASM3PRESAC" localSheetId="39">[53]EERR!#REF!</definedName>
    <definedName name="VENTASM3PRESAC" localSheetId="40">[53]EERR!#REF!</definedName>
    <definedName name="VENTASM3PRESAC" localSheetId="41">[53]EERR!#REF!</definedName>
    <definedName name="VENTASM3PRESAC" localSheetId="42">[53]EERR!#REF!</definedName>
    <definedName name="VENTASM3PRESAC" localSheetId="25">[53]EERR!#REF!</definedName>
    <definedName name="VENTASM3PRESAC" localSheetId="43">[53]EERR!#REF!</definedName>
    <definedName name="VENTASM3PRESAC" localSheetId="44">[53]EERR!#REF!</definedName>
    <definedName name="VENTASM3PRESAC" localSheetId="45">[53]EERR!#REF!</definedName>
    <definedName name="VENTASM3PRESAC" localSheetId="46">[53]EERR!#REF!</definedName>
    <definedName name="VENTASM3PRESAC" localSheetId="47">[53]EERR!#REF!</definedName>
    <definedName name="VENTASM3PRESAC" localSheetId="48">[53]EERR!#REF!</definedName>
    <definedName name="VENTASM3PRESAC" localSheetId="49">[53]EERR!#REF!</definedName>
    <definedName name="VENTASM3PRESAC" localSheetId="26">[53]EERR!#REF!</definedName>
    <definedName name="VENTASM3PRESAC" localSheetId="27">[53]EERR!#REF!</definedName>
    <definedName name="VENTASM3PRESAC" localSheetId="28">[53]EERR!#REF!</definedName>
    <definedName name="VENTASM3PRESAC" localSheetId="29">[53]EERR!#REF!</definedName>
    <definedName name="VENTASM3PRESAC" localSheetId="30">[53]EERR!#REF!</definedName>
    <definedName name="VENTASM3PRESAC" localSheetId="31">[53]EERR!#REF!</definedName>
    <definedName name="VENTASM3PRESAC" localSheetId="32">[53]EERR!#REF!</definedName>
    <definedName name="VENTASM3PRESAC" localSheetId="24">[53]EERR!#REF!</definedName>
    <definedName name="VENTASM3PRESAC" localSheetId="2">[54]EERR!#REF!</definedName>
    <definedName name="VENTASM3PRESAC">[54]EERR!#REF!</definedName>
    <definedName name="VENTASM3REALAC" localSheetId="20">[53]EERR!#REF!</definedName>
    <definedName name="VENTASM3REALAC" localSheetId="9">[53]EERR!#REF!</definedName>
    <definedName name="VENTASM3REALAC" localSheetId="22">[54]EERR!#REF!</definedName>
    <definedName name="VENTASM3REALAC" localSheetId="21">[53]EERR!#REF!</definedName>
    <definedName name="VENTASM3REALAC" localSheetId="23">[53]EERR!#REF!</definedName>
    <definedName name="VENTASM3REALAC" localSheetId="17">[53]EERR!#REF!</definedName>
    <definedName name="VENTASM3REALAC" localSheetId="33">[53]EERR!#REF!</definedName>
    <definedName name="VENTASM3REALAC" localSheetId="34">[53]EERR!#REF!</definedName>
    <definedName name="VENTASM3REALAC" localSheetId="35">[53]EERR!#REF!</definedName>
    <definedName name="VENTASM3REALAC" localSheetId="36">[53]EERR!#REF!</definedName>
    <definedName name="VENTASM3REALAC" localSheetId="37">[53]EERR!#REF!</definedName>
    <definedName name="VENTASM3REALAC" localSheetId="38">[53]EERR!#REF!</definedName>
    <definedName name="VENTASM3REALAC" localSheetId="39">[53]EERR!#REF!</definedName>
    <definedName name="VENTASM3REALAC" localSheetId="40">[53]EERR!#REF!</definedName>
    <definedName name="VENTASM3REALAC" localSheetId="41">[53]EERR!#REF!</definedName>
    <definedName name="VENTASM3REALAC" localSheetId="42">[53]EERR!#REF!</definedName>
    <definedName name="VENTASM3REALAC" localSheetId="25">[53]EERR!#REF!</definedName>
    <definedName name="VENTASM3REALAC" localSheetId="43">[53]EERR!#REF!</definedName>
    <definedName name="VENTASM3REALAC" localSheetId="44">[53]EERR!#REF!</definedName>
    <definedName name="VENTASM3REALAC" localSheetId="45">[53]EERR!#REF!</definedName>
    <definedName name="VENTASM3REALAC" localSheetId="46">[53]EERR!#REF!</definedName>
    <definedName name="VENTASM3REALAC" localSheetId="47">[53]EERR!#REF!</definedName>
    <definedName name="VENTASM3REALAC" localSheetId="48">[53]EERR!#REF!</definedName>
    <definedName name="VENTASM3REALAC" localSheetId="49">[53]EERR!#REF!</definedName>
    <definedName name="VENTASM3REALAC" localSheetId="26">[53]EERR!#REF!</definedName>
    <definedName name="VENTASM3REALAC" localSheetId="27">[53]EERR!#REF!</definedName>
    <definedName name="VENTASM3REALAC" localSheetId="28">[53]EERR!#REF!</definedName>
    <definedName name="VENTASM3REALAC" localSheetId="29">[53]EERR!#REF!</definedName>
    <definedName name="VENTASM3REALAC" localSheetId="30">[53]EERR!#REF!</definedName>
    <definedName name="VENTASM3REALAC" localSheetId="31">[53]EERR!#REF!</definedName>
    <definedName name="VENTASM3REALAC" localSheetId="32">[53]EERR!#REF!</definedName>
    <definedName name="VENTASM3REALAC" localSheetId="24">[53]EERR!#REF!</definedName>
    <definedName name="VENTASM3REALAC" localSheetId="2">[54]EERR!#REF!</definedName>
    <definedName name="VENTASM3REALAC">[54]EERR!#REF!</definedName>
    <definedName name="VENTASPSPRESAC" localSheetId="20">[53]EERR!#REF!</definedName>
    <definedName name="VENTASPSPRESAC" localSheetId="9">[53]EERR!#REF!</definedName>
    <definedName name="VENTASPSPRESAC" localSheetId="22">[54]EERR!#REF!</definedName>
    <definedName name="VENTASPSPRESAC" localSheetId="21">[53]EERR!#REF!</definedName>
    <definedName name="VENTASPSPRESAC" localSheetId="23">[53]EERR!#REF!</definedName>
    <definedName name="VENTASPSPRESAC" localSheetId="17">[53]EERR!#REF!</definedName>
    <definedName name="VENTASPSPRESAC" localSheetId="33">[53]EERR!#REF!</definedName>
    <definedName name="VENTASPSPRESAC" localSheetId="34">[53]EERR!#REF!</definedName>
    <definedName name="VENTASPSPRESAC" localSheetId="35">[53]EERR!#REF!</definedName>
    <definedName name="VENTASPSPRESAC" localSheetId="36">[53]EERR!#REF!</definedName>
    <definedName name="VENTASPSPRESAC" localSheetId="37">[53]EERR!#REF!</definedName>
    <definedName name="VENTASPSPRESAC" localSheetId="38">[53]EERR!#REF!</definedName>
    <definedName name="VENTASPSPRESAC" localSheetId="39">[53]EERR!#REF!</definedName>
    <definedName name="VENTASPSPRESAC" localSheetId="40">[53]EERR!#REF!</definedName>
    <definedName name="VENTASPSPRESAC" localSheetId="41">[53]EERR!#REF!</definedName>
    <definedName name="VENTASPSPRESAC" localSheetId="42">[53]EERR!#REF!</definedName>
    <definedName name="VENTASPSPRESAC" localSheetId="25">[53]EERR!#REF!</definedName>
    <definedName name="VENTASPSPRESAC" localSheetId="43">[53]EERR!#REF!</definedName>
    <definedName name="VENTASPSPRESAC" localSheetId="44">[53]EERR!#REF!</definedName>
    <definedName name="VENTASPSPRESAC" localSheetId="45">[53]EERR!#REF!</definedName>
    <definedName name="VENTASPSPRESAC" localSheetId="46">[53]EERR!#REF!</definedName>
    <definedName name="VENTASPSPRESAC" localSheetId="47">[53]EERR!#REF!</definedName>
    <definedName name="VENTASPSPRESAC" localSheetId="48">[53]EERR!#REF!</definedName>
    <definedName name="VENTASPSPRESAC" localSheetId="49">[53]EERR!#REF!</definedName>
    <definedName name="VENTASPSPRESAC" localSheetId="26">[53]EERR!#REF!</definedName>
    <definedName name="VENTASPSPRESAC" localSheetId="27">[53]EERR!#REF!</definedName>
    <definedName name="VENTASPSPRESAC" localSheetId="28">[53]EERR!#REF!</definedName>
    <definedName name="VENTASPSPRESAC" localSheetId="29">[53]EERR!#REF!</definedName>
    <definedName name="VENTASPSPRESAC" localSheetId="30">[53]EERR!#REF!</definedName>
    <definedName name="VENTASPSPRESAC" localSheetId="31">[53]EERR!#REF!</definedName>
    <definedName name="VENTASPSPRESAC" localSheetId="32">[53]EERR!#REF!</definedName>
    <definedName name="VENTASPSPRESAC" localSheetId="24">[53]EERR!#REF!</definedName>
    <definedName name="VENTASPSPRESAC" localSheetId="2">[54]EERR!#REF!</definedName>
    <definedName name="VENTASPSPRESAC">[54]EERR!#REF!</definedName>
    <definedName name="VENTASPSREALAC" localSheetId="20">[53]EERR!#REF!</definedName>
    <definedName name="VENTASPSREALAC" localSheetId="9">[53]EERR!#REF!</definedName>
    <definedName name="VENTASPSREALAC" localSheetId="22">[54]EERR!#REF!</definedName>
    <definedName name="VENTASPSREALAC" localSheetId="21">[53]EERR!#REF!</definedName>
    <definedName name="VENTASPSREALAC" localSheetId="23">[53]EERR!#REF!</definedName>
    <definedName name="VENTASPSREALAC" localSheetId="17">[53]EERR!#REF!</definedName>
    <definedName name="VENTASPSREALAC" localSheetId="33">[53]EERR!#REF!</definedName>
    <definedName name="VENTASPSREALAC" localSheetId="34">[53]EERR!#REF!</definedName>
    <definedName name="VENTASPSREALAC" localSheetId="35">[53]EERR!#REF!</definedName>
    <definedName name="VENTASPSREALAC" localSheetId="36">[53]EERR!#REF!</definedName>
    <definedName name="VENTASPSREALAC" localSheetId="37">[53]EERR!#REF!</definedName>
    <definedName name="VENTASPSREALAC" localSheetId="38">[53]EERR!#REF!</definedName>
    <definedName name="VENTASPSREALAC" localSheetId="39">[53]EERR!#REF!</definedName>
    <definedName name="VENTASPSREALAC" localSheetId="40">[53]EERR!#REF!</definedName>
    <definedName name="VENTASPSREALAC" localSheetId="41">[53]EERR!#REF!</definedName>
    <definedName name="VENTASPSREALAC" localSheetId="42">[53]EERR!#REF!</definedName>
    <definedName name="VENTASPSREALAC" localSheetId="25">[53]EERR!#REF!</definedName>
    <definedName name="VENTASPSREALAC" localSheetId="43">[53]EERR!#REF!</definedName>
    <definedName name="VENTASPSREALAC" localSheetId="44">[53]EERR!#REF!</definedName>
    <definedName name="VENTASPSREALAC" localSheetId="45">[53]EERR!#REF!</definedName>
    <definedName name="VENTASPSREALAC" localSheetId="46">[53]EERR!#REF!</definedName>
    <definedName name="VENTASPSREALAC" localSheetId="47">[53]EERR!#REF!</definedName>
    <definedName name="VENTASPSREALAC" localSheetId="48">[53]EERR!#REF!</definedName>
    <definedName name="VENTASPSREALAC" localSheetId="49">[53]EERR!#REF!</definedName>
    <definedName name="VENTASPSREALAC" localSheetId="26">[53]EERR!#REF!</definedName>
    <definedName name="VENTASPSREALAC" localSheetId="27">[53]EERR!#REF!</definedName>
    <definedName name="VENTASPSREALAC" localSheetId="28">[53]EERR!#REF!</definedName>
    <definedName name="VENTASPSREALAC" localSheetId="29">[53]EERR!#REF!</definedName>
    <definedName name="VENTASPSREALAC" localSheetId="30">[53]EERR!#REF!</definedName>
    <definedName name="VENTASPSREALAC" localSheetId="31">[53]EERR!#REF!</definedName>
    <definedName name="VENTASPSREALAC" localSheetId="32">[53]EERR!#REF!</definedName>
    <definedName name="VENTASPSREALAC" localSheetId="24">[53]EERR!#REF!</definedName>
    <definedName name="VENTASPSREALAC" localSheetId="2">[54]EERR!#REF!</definedName>
    <definedName name="VENTASPSREALAC">[54]EERR!#REF!</definedName>
    <definedName name="VPKT" localSheetId="20">'[57]Balance Melon'!#REF!</definedName>
    <definedName name="VPKT" localSheetId="9">'[57]Balance Melon'!#REF!</definedName>
    <definedName name="VPKT" localSheetId="22">'[58]Balance Melon'!#REF!</definedName>
    <definedName name="VPKT" localSheetId="21">'[57]Balance Melon'!#REF!</definedName>
    <definedName name="VPKT" localSheetId="23">'[57]Balance Melon'!#REF!</definedName>
    <definedName name="VPKT" localSheetId="15">'[58]Balance Melon'!#REF!</definedName>
    <definedName name="VPKT" localSheetId="17">'[57]Balance Melon'!#REF!</definedName>
    <definedName name="VPKT" localSheetId="33">'[57]Balance Melon'!#REF!</definedName>
    <definedName name="VPKT" localSheetId="34">'[57]Balance Melon'!#REF!</definedName>
    <definedName name="VPKT" localSheetId="35">'[57]Balance Melon'!#REF!</definedName>
    <definedName name="VPKT" localSheetId="36">'[57]Balance Melon'!#REF!</definedName>
    <definedName name="VPKT" localSheetId="37">'[57]Balance Melon'!#REF!</definedName>
    <definedName name="VPKT" localSheetId="38">'[57]Balance Melon'!#REF!</definedName>
    <definedName name="VPKT" localSheetId="39">'[57]Balance Melon'!#REF!</definedName>
    <definedName name="VPKT" localSheetId="40">'[57]Balance Melon'!#REF!</definedName>
    <definedName name="VPKT" localSheetId="41">'[57]Balance Melon'!#REF!</definedName>
    <definedName name="VPKT" localSheetId="42">'[57]Balance Melon'!#REF!</definedName>
    <definedName name="VPKT" localSheetId="25">'[57]Balance Melon'!#REF!</definedName>
    <definedName name="VPKT" localSheetId="43">'[57]Balance Melon'!#REF!</definedName>
    <definedName name="VPKT" localSheetId="44">'[57]Balance Melon'!#REF!</definedName>
    <definedName name="VPKT" localSheetId="45">'[57]Balance Melon'!#REF!</definedName>
    <definedName name="VPKT" localSheetId="46">'[57]Balance Melon'!#REF!</definedName>
    <definedName name="VPKT" localSheetId="47">'[57]Balance Melon'!#REF!</definedName>
    <definedName name="VPKT" localSheetId="48">'[57]Balance Melon'!#REF!</definedName>
    <definedName name="VPKT" localSheetId="49">'[57]Balance Melon'!#REF!</definedName>
    <definedName name="VPKT" localSheetId="26">'[57]Balance Melon'!#REF!</definedName>
    <definedName name="VPKT" localSheetId="27">'[57]Balance Melon'!#REF!</definedName>
    <definedName name="VPKT" localSheetId="28">'[57]Balance Melon'!#REF!</definedName>
    <definedName name="VPKT" localSheetId="29">'[57]Balance Melon'!#REF!</definedName>
    <definedName name="VPKT" localSheetId="30">'[57]Balance Melon'!#REF!</definedName>
    <definedName name="VPKT" localSheetId="31">'[57]Balance Melon'!#REF!</definedName>
    <definedName name="VPKT" localSheetId="32">'[57]Balance Melon'!#REF!</definedName>
    <definedName name="VPKT" localSheetId="24">'[57]Balance Melon'!#REF!</definedName>
    <definedName name="VPKT">'[58]Balance Melon'!#REF!</definedName>
    <definedName name="VTADIAR" localSheetId="20">#REF!</definedName>
    <definedName name="VTADIAR" localSheetId="9">#REF!</definedName>
    <definedName name="VTADIAR" localSheetId="22">#REF!</definedName>
    <definedName name="VTADIAR" localSheetId="21">#REF!</definedName>
    <definedName name="VTADIAR" localSheetId="23">#REF!</definedName>
    <definedName name="VTADIAR" localSheetId="17">#REF!</definedName>
    <definedName name="VTADIAR" localSheetId="33">#REF!</definedName>
    <definedName name="VTADIAR" localSheetId="34">#REF!</definedName>
    <definedName name="VTADIAR" localSheetId="35">#REF!</definedName>
    <definedName name="VTADIAR" localSheetId="36">#REF!</definedName>
    <definedName name="VTADIAR" localSheetId="37">#REF!</definedName>
    <definedName name="VTADIAR" localSheetId="38">#REF!</definedName>
    <definedName name="VTADIAR" localSheetId="39">#REF!</definedName>
    <definedName name="VTADIAR" localSheetId="40">#REF!</definedName>
    <definedName name="VTADIAR" localSheetId="41">#REF!</definedName>
    <definedName name="VTADIAR" localSheetId="42">#REF!</definedName>
    <definedName name="VTADIAR" localSheetId="25">#REF!</definedName>
    <definedName name="VTADIAR" localSheetId="43">#REF!</definedName>
    <definedName name="VTADIAR" localSheetId="44">#REF!</definedName>
    <definedName name="VTADIAR" localSheetId="45">#REF!</definedName>
    <definedName name="VTADIAR" localSheetId="46">#REF!</definedName>
    <definedName name="VTADIAR" localSheetId="47">#REF!</definedName>
    <definedName name="VTADIAR" localSheetId="48">#REF!</definedName>
    <definedName name="VTADIAR" localSheetId="49">#REF!</definedName>
    <definedName name="VTADIAR" localSheetId="26">#REF!</definedName>
    <definedName name="VTADIAR" localSheetId="27">#REF!</definedName>
    <definedName name="VTADIAR" localSheetId="28">#REF!</definedName>
    <definedName name="VTADIAR" localSheetId="29">#REF!</definedName>
    <definedName name="VTADIAR" localSheetId="30">#REF!</definedName>
    <definedName name="VTADIAR" localSheetId="31">#REF!</definedName>
    <definedName name="VTADIAR" localSheetId="32">#REF!</definedName>
    <definedName name="VTADIAR" localSheetId="24">#REF!</definedName>
    <definedName name="VTADIAR">#REF!</definedName>
    <definedName name="VTM_1" localSheetId="22">#REF!</definedName>
    <definedName name="VTM_1" localSheetId="16">#REF!</definedName>
    <definedName name="VTM_1" localSheetId="15">#REF!</definedName>
    <definedName name="VTM_1" localSheetId="49">#REF!</definedName>
    <definedName name="VTM_1" localSheetId="30">#REF!</definedName>
    <definedName name="VTM_1" localSheetId="2">#REF!</definedName>
    <definedName name="VTM_1" localSheetId="6">#REF!</definedName>
    <definedName name="VTM_1">#REF!</definedName>
    <definedName name="VTM_10" localSheetId="20">'[91]A4-Prestamos  corto-largo plazo'!#REF!</definedName>
    <definedName name="VTM_10" localSheetId="9">'[91]A4-Prestamos  corto-largo plazo'!#REF!</definedName>
    <definedName name="VTM_10" localSheetId="22">'[92]A4-Prestamos  corto-largo plazo'!#REF!</definedName>
    <definedName name="VTM_10" localSheetId="16">'[92]A4-Prestamos  corto-largo plazo'!#REF!</definedName>
    <definedName name="VTM_10" localSheetId="21">'[91]A4-Prestamos  corto-largo plazo'!#REF!</definedName>
    <definedName name="VTM_10" localSheetId="23">'[91]A4-Prestamos  corto-largo plazo'!#REF!</definedName>
    <definedName name="VTM_10" localSheetId="15">'[92]A4-Prestamos  corto-largo plazo'!#REF!</definedName>
    <definedName name="VTM_10" localSheetId="17">'[91]A4-Prestamos  corto-largo plazo'!#REF!</definedName>
    <definedName name="VTM_10" localSheetId="33">'[91]A4-Prestamos  corto-largo plazo'!#REF!</definedName>
    <definedName name="VTM_10" localSheetId="34">'[91]A4-Prestamos  corto-largo plazo'!#REF!</definedName>
    <definedName name="VTM_10" localSheetId="35">'[91]A4-Prestamos  corto-largo plazo'!#REF!</definedName>
    <definedName name="VTM_10" localSheetId="36">'[91]A4-Prestamos  corto-largo plazo'!#REF!</definedName>
    <definedName name="VTM_10" localSheetId="37">'[91]A4-Prestamos  corto-largo plazo'!#REF!</definedName>
    <definedName name="VTM_10" localSheetId="38">'[91]A4-Prestamos  corto-largo plazo'!#REF!</definedName>
    <definedName name="VTM_10" localSheetId="39">'[91]A4-Prestamos  corto-largo plazo'!#REF!</definedName>
    <definedName name="VTM_10" localSheetId="40">'[91]A4-Prestamos  corto-largo plazo'!#REF!</definedName>
    <definedName name="VTM_10" localSheetId="41">'[91]A4-Prestamos  corto-largo plazo'!#REF!</definedName>
    <definedName name="VTM_10" localSheetId="42">'[91]A4-Prestamos  corto-largo plazo'!#REF!</definedName>
    <definedName name="VTM_10" localSheetId="25">'[91]A4-Prestamos  corto-largo plazo'!#REF!</definedName>
    <definedName name="VTM_10" localSheetId="43">'[91]A4-Prestamos  corto-largo plazo'!#REF!</definedName>
    <definedName name="VTM_10" localSheetId="44">'[91]A4-Prestamos  corto-largo plazo'!#REF!</definedName>
    <definedName name="VTM_10" localSheetId="45">'[91]A4-Prestamos  corto-largo plazo'!#REF!</definedName>
    <definedName name="VTM_10" localSheetId="46">'[91]A4-Prestamos  corto-largo plazo'!#REF!</definedName>
    <definedName name="VTM_10" localSheetId="47">'[91]A4-Prestamos  corto-largo plazo'!#REF!</definedName>
    <definedName name="VTM_10" localSheetId="48">'[91]A4-Prestamos  corto-largo plazo'!#REF!</definedName>
    <definedName name="VTM_10" localSheetId="49">'[91]A4-Prestamos  corto-largo plazo'!#REF!</definedName>
    <definedName name="VTM_10" localSheetId="26">'[91]A4-Prestamos  corto-largo plazo'!#REF!</definedName>
    <definedName name="VTM_10" localSheetId="27">'[91]A4-Prestamos  corto-largo plazo'!#REF!</definedName>
    <definedName name="VTM_10" localSheetId="28">'[91]A4-Prestamos  corto-largo plazo'!#REF!</definedName>
    <definedName name="VTM_10" localSheetId="29">'[91]A4-Prestamos  corto-largo plazo'!#REF!</definedName>
    <definedName name="VTM_10" localSheetId="30">'[91]A4-Prestamos  corto-largo plazo'!#REF!</definedName>
    <definedName name="VTM_10" localSheetId="31">'[91]A4-Prestamos  corto-largo plazo'!#REF!</definedName>
    <definedName name="VTM_10" localSheetId="32">'[91]A4-Prestamos  corto-largo plazo'!#REF!</definedName>
    <definedName name="VTM_10" localSheetId="24">'[91]A4-Prestamos  corto-largo plazo'!#REF!</definedName>
    <definedName name="VTM_10" localSheetId="2">'[92]A4-Prestamos  corto-largo plazo'!#REF!</definedName>
    <definedName name="VTM_10" localSheetId="6">'[92]A4-Prestamos  corto-largo plazo'!#REF!</definedName>
    <definedName name="VTM_10">'[92]A4-Prestamos  corto-largo plazo'!#REF!</definedName>
    <definedName name="VTM_12" localSheetId="20">'[91]A3-cruce con contabilidad'!#REF!</definedName>
    <definedName name="VTM_12" localSheetId="9">'[91]A3-cruce con contabilidad'!#REF!</definedName>
    <definedName name="VTM_12" localSheetId="22">'[92]A3-cruce con contabilidad'!#REF!</definedName>
    <definedName name="VTM_12" localSheetId="16">'[92]A3-cruce con contabilidad'!#REF!</definedName>
    <definedName name="VTM_12" localSheetId="21">'[91]A3-cruce con contabilidad'!#REF!</definedName>
    <definedName name="VTM_12" localSheetId="23">'[91]A3-cruce con contabilidad'!#REF!</definedName>
    <definedName name="VTM_12" localSheetId="17">'[91]A3-cruce con contabilidad'!#REF!</definedName>
    <definedName name="VTM_12" localSheetId="33">'[91]A3-cruce con contabilidad'!#REF!</definedName>
    <definedName name="VTM_12" localSheetId="34">'[91]A3-cruce con contabilidad'!#REF!</definedName>
    <definedName name="VTM_12" localSheetId="35">'[91]A3-cruce con contabilidad'!#REF!</definedName>
    <definedName name="VTM_12" localSheetId="36">'[91]A3-cruce con contabilidad'!#REF!</definedName>
    <definedName name="VTM_12" localSheetId="37">'[91]A3-cruce con contabilidad'!#REF!</definedName>
    <definedName name="VTM_12" localSheetId="38">'[91]A3-cruce con contabilidad'!#REF!</definedName>
    <definedName name="VTM_12" localSheetId="39">'[91]A3-cruce con contabilidad'!#REF!</definedName>
    <definedName name="VTM_12" localSheetId="40">'[91]A3-cruce con contabilidad'!#REF!</definedName>
    <definedName name="VTM_12" localSheetId="41">'[91]A3-cruce con contabilidad'!#REF!</definedName>
    <definedName name="VTM_12" localSheetId="42">'[91]A3-cruce con contabilidad'!#REF!</definedName>
    <definedName name="VTM_12" localSheetId="25">'[91]A3-cruce con contabilidad'!#REF!</definedName>
    <definedName name="VTM_12" localSheetId="43">'[91]A3-cruce con contabilidad'!#REF!</definedName>
    <definedName name="VTM_12" localSheetId="44">'[91]A3-cruce con contabilidad'!#REF!</definedName>
    <definedName name="VTM_12" localSheetId="45">'[91]A3-cruce con contabilidad'!#REF!</definedName>
    <definedName name="VTM_12" localSheetId="46">'[91]A3-cruce con contabilidad'!#REF!</definedName>
    <definedName name="VTM_12" localSheetId="47">'[91]A3-cruce con contabilidad'!#REF!</definedName>
    <definedName name="VTM_12" localSheetId="48">'[91]A3-cruce con contabilidad'!#REF!</definedName>
    <definedName name="VTM_12" localSheetId="49">'[91]A3-cruce con contabilidad'!#REF!</definedName>
    <definedName name="VTM_12" localSheetId="26">'[91]A3-cruce con contabilidad'!#REF!</definedName>
    <definedName name="VTM_12" localSheetId="27">'[91]A3-cruce con contabilidad'!#REF!</definedName>
    <definedName name="VTM_12" localSheetId="28">'[91]A3-cruce con contabilidad'!#REF!</definedName>
    <definedName name="VTM_12" localSheetId="29">'[91]A3-cruce con contabilidad'!#REF!</definedName>
    <definedName name="VTM_12" localSheetId="30">'[91]A3-cruce con contabilidad'!#REF!</definedName>
    <definedName name="VTM_12" localSheetId="31">'[91]A3-cruce con contabilidad'!#REF!</definedName>
    <definedName name="VTM_12" localSheetId="32">'[91]A3-cruce con contabilidad'!#REF!</definedName>
    <definedName name="VTM_12" localSheetId="24">'[91]A3-cruce con contabilidad'!#REF!</definedName>
    <definedName name="VTM_12" localSheetId="2">'[92]A3-cruce con contabilidad'!#REF!</definedName>
    <definedName name="VTM_12" localSheetId="6">'[92]A3-cruce con contabilidad'!#REF!</definedName>
    <definedName name="VTM_12">'[92]A3-cruce con contabilidad'!#REF!</definedName>
    <definedName name="VTM_13" localSheetId="20">('[91]A4-Prestamos  corto-largo plazo'!$F$19,'[91]A4-Prestamos  corto-largo plazo'!$F$55)</definedName>
    <definedName name="VTM_13" localSheetId="9">('[91]A4-Prestamos  corto-largo plazo'!$F$19,'[91]A4-Prestamos  corto-largo plazo'!$F$55)</definedName>
    <definedName name="VTM_13" localSheetId="22">('[92]A4-Prestamos  corto-largo plazo'!$F$19,'[92]A4-Prestamos  corto-largo plazo'!$F$55)</definedName>
    <definedName name="VTM_13" localSheetId="21">('[91]A4-Prestamos  corto-largo plazo'!$F$19,'[91]A4-Prestamos  corto-largo plazo'!$F$55)</definedName>
    <definedName name="VTM_13" localSheetId="23">('[91]A4-Prestamos  corto-largo plazo'!$F$19,'[91]A4-Prestamos  corto-largo plazo'!$F$55)</definedName>
    <definedName name="VTM_13" localSheetId="17">('[91]A4-Prestamos  corto-largo plazo'!$F$19,'[91]A4-Prestamos  corto-largo plazo'!$F$55)</definedName>
    <definedName name="VTM_13" localSheetId="33">('[91]A4-Prestamos  corto-largo plazo'!$F$19,'[91]A4-Prestamos  corto-largo plazo'!$F$55)</definedName>
    <definedName name="VTM_13" localSheetId="34">('[91]A4-Prestamos  corto-largo plazo'!$F$19,'[91]A4-Prestamos  corto-largo plazo'!$F$55)</definedName>
    <definedName name="VTM_13" localSheetId="35">('[91]A4-Prestamos  corto-largo plazo'!$F$19,'[91]A4-Prestamos  corto-largo plazo'!$F$55)</definedName>
    <definedName name="VTM_13" localSheetId="36">('[91]A4-Prestamos  corto-largo plazo'!$F$19,'[91]A4-Prestamos  corto-largo plazo'!$F$55)</definedName>
    <definedName name="VTM_13" localSheetId="37">('[91]A4-Prestamos  corto-largo plazo'!$F$19,'[91]A4-Prestamos  corto-largo plazo'!$F$55)</definedName>
    <definedName name="VTM_13" localSheetId="38">('[91]A4-Prestamos  corto-largo plazo'!$F$19,'[91]A4-Prestamos  corto-largo plazo'!$F$55)</definedName>
    <definedName name="VTM_13" localSheetId="39">('[91]A4-Prestamos  corto-largo plazo'!$F$19,'[91]A4-Prestamos  corto-largo plazo'!$F$55)</definedName>
    <definedName name="VTM_13" localSheetId="40">('[91]A4-Prestamos  corto-largo plazo'!$F$19,'[91]A4-Prestamos  corto-largo plazo'!$F$55)</definedName>
    <definedName name="VTM_13" localSheetId="41">('[91]A4-Prestamos  corto-largo plazo'!$F$19,'[91]A4-Prestamos  corto-largo plazo'!$F$55)</definedName>
    <definedName name="VTM_13" localSheetId="42">('[91]A4-Prestamos  corto-largo plazo'!$F$19,'[91]A4-Prestamos  corto-largo plazo'!$F$55)</definedName>
    <definedName name="VTM_13" localSheetId="25">('[91]A4-Prestamos  corto-largo plazo'!$F$19,'[91]A4-Prestamos  corto-largo plazo'!$F$55)</definedName>
    <definedName name="VTM_13" localSheetId="43">('[91]A4-Prestamos  corto-largo plazo'!$F$19,'[91]A4-Prestamos  corto-largo plazo'!$F$55)</definedName>
    <definedName name="VTM_13" localSheetId="44">('[91]A4-Prestamos  corto-largo plazo'!$F$19,'[91]A4-Prestamos  corto-largo plazo'!$F$55)</definedName>
    <definedName name="VTM_13" localSheetId="45">('[91]A4-Prestamos  corto-largo plazo'!$F$19,'[91]A4-Prestamos  corto-largo plazo'!$F$55)</definedName>
    <definedName name="VTM_13" localSheetId="46">('[91]A4-Prestamos  corto-largo plazo'!$F$19,'[91]A4-Prestamos  corto-largo plazo'!$F$55)</definedName>
    <definedName name="VTM_13" localSheetId="47">('[91]A4-Prestamos  corto-largo plazo'!$F$19,'[91]A4-Prestamos  corto-largo plazo'!$F$55)</definedName>
    <definedName name="VTM_13" localSheetId="48">('[91]A4-Prestamos  corto-largo plazo'!$F$19,'[91]A4-Prestamos  corto-largo plazo'!$F$55)</definedName>
    <definedName name="VTM_13" localSheetId="49">('[91]A4-Prestamos  corto-largo plazo'!$F$19,'[91]A4-Prestamos  corto-largo plazo'!$F$55)</definedName>
    <definedName name="VTM_13" localSheetId="26">('[91]A4-Prestamos  corto-largo plazo'!$F$19,'[91]A4-Prestamos  corto-largo plazo'!$F$55)</definedName>
    <definedName name="VTM_13" localSheetId="27">('[91]A4-Prestamos  corto-largo plazo'!$F$19,'[91]A4-Prestamos  corto-largo plazo'!$F$55)</definedName>
    <definedName name="VTM_13" localSheetId="28">('[91]A4-Prestamos  corto-largo plazo'!$F$19,'[91]A4-Prestamos  corto-largo plazo'!$F$55)</definedName>
    <definedName name="VTM_13" localSheetId="29">('[91]A4-Prestamos  corto-largo plazo'!$F$19,'[91]A4-Prestamos  corto-largo plazo'!$F$55)</definedName>
    <definedName name="VTM_13" localSheetId="30">('[91]A4-Prestamos  corto-largo plazo'!$F$19,'[91]A4-Prestamos  corto-largo plazo'!$F$55)</definedName>
    <definedName name="VTM_13" localSheetId="31">('[91]A4-Prestamos  corto-largo plazo'!$F$19,'[91]A4-Prestamos  corto-largo plazo'!$F$55)</definedName>
    <definedName name="VTM_13" localSheetId="32">('[91]A4-Prestamos  corto-largo plazo'!$F$19,'[91]A4-Prestamos  corto-largo plazo'!$F$55)</definedName>
    <definedName name="VTM_13" localSheetId="24">('[91]A4-Prestamos  corto-largo plazo'!$F$19,'[91]A4-Prestamos  corto-largo plazo'!$F$55)</definedName>
    <definedName name="VTM_13">('[92]A4-Prestamos  corto-largo plazo'!$F$19,'[92]A4-Prestamos  corto-largo plazo'!$F$55)</definedName>
    <definedName name="VTM_2" localSheetId="22">#REF!</definedName>
    <definedName name="VTM_2" localSheetId="16">#REF!</definedName>
    <definedName name="VTM_2" localSheetId="15">#REF!</definedName>
    <definedName name="VTM_2" localSheetId="49">#REF!</definedName>
    <definedName name="VTM_2" localSheetId="30">#REF!</definedName>
    <definedName name="VTM_2" localSheetId="2">#REF!</definedName>
    <definedName name="VTM_2" localSheetId="6">#REF!</definedName>
    <definedName name="VTM_2">#REF!</definedName>
    <definedName name="VTM_3" localSheetId="20">'[93]1. Conciliación'!#REF!</definedName>
    <definedName name="VTM_3" localSheetId="9">'[93]1. Conciliación'!#REF!</definedName>
    <definedName name="VTM_3" localSheetId="22">'[93]1. Conciliación'!#REF!</definedName>
    <definedName name="VTM_3" localSheetId="16">'[94]1. Conciliación'!#REF!</definedName>
    <definedName name="VTM_3" localSheetId="21">'[93]1. Conciliación'!#REF!</definedName>
    <definedName name="VTM_3" localSheetId="23">'[93]1. Conciliación'!#REF!</definedName>
    <definedName name="VTM_3" localSheetId="17">'[93]1. Conciliación'!#REF!</definedName>
    <definedName name="VTM_3" localSheetId="33">'[93]1. Conciliación'!#REF!</definedName>
    <definedName name="VTM_3" localSheetId="34">'[93]1. Conciliación'!#REF!</definedName>
    <definedName name="VTM_3" localSheetId="35">'[93]1. Conciliación'!#REF!</definedName>
    <definedName name="VTM_3" localSheetId="36">'[93]1. Conciliación'!#REF!</definedName>
    <definedName name="VTM_3" localSheetId="37">'[93]1. Conciliación'!#REF!</definedName>
    <definedName name="VTM_3" localSheetId="38">'[93]1. Conciliación'!#REF!</definedName>
    <definedName name="VTM_3" localSheetId="39">'[93]1. Conciliación'!#REF!</definedName>
    <definedName name="VTM_3" localSheetId="40">'[93]1. Conciliación'!#REF!</definedName>
    <definedName name="VTM_3" localSheetId="41">'[93]1. Conciliación'!#REF!</definedName>
    <definedName name="VTM_3" localSheetId="42">'[93]1. Conciliación'!#REF!</definedName>
    <definedName name="VTM_3" localSheetId="25">'[93]1. Conciliación'!#REF!</definedName>
    <definedName name="VTM_3" localSheetId="43">'[93]1. Conciliación'!#REF!</definedName>
    <definedName name="VTM_3" localSheetId="44">'[93]1. Conciliación'!#REF!</definedName>
    <definedName name="VTM_3" localSheetId="45">'[93]1. Conciliación'!#REF!</definedName>
    <definedName name="VTM_3" localSheetId="46">'[93]1. Conciliación'!#REF!</definedName>
    <definedName name="VTM_3" localSheetId="47">'[93]1. Conciliación'!#REF!</definedName>
    <definedName name="VTM_3" localSheetId="48">'[93]1. Conciliación'!#REF!</definedName>
    <definedName name="VTM_3" localSheetId="49">'[93]1. Conciliación'!#REF!</definedName>
    <definedName name="VTM_3" localSheetId="26">'[93]1. Conciliación'!#REF!</definedName>
    <definedName name="VTM_3" localSheetId="27">'[93]1. Conciliación'!#REF!</definedName>
    <definedName name="VTM_3" localSheetId="28">'[93]1. Conciliación'!#REF!</definedName>
    <definedName name="VTM_3" localSheetId="29">'[93]1. Conciliación'!#REF!</definedName>
    <definedName name="VTM_3" localSheetId="30">'[93]1. Conciliación'!#REF!</definedName>
    <definedName name="VTM_3" localSheetId="31">'[93]1. Conciliación'!#REF!</definedName>
    <definedName name="VTM_3" localSheetId="32">'[93]1. Conciliación'!#REF!</definedName>
    <definedName name="VTM_3" localSheetId="24">'[93]1. Conciliación'!#REF!</definedName>
    <definedName name="VTM_3" localSheetId="2">'[95]1. Conciliación'!#REF!</definedName>
    <definedName name="VTM_3" localSheetId="6">'[94]1. Conciliación'!#REF!</definedName>
    <definedName name="VTM_3">'[94]1. Conciliación'!#REF!</definedName>
    <definedName name="VTM_4" localSheetId="20">'[93]1. Conciliación'!#REF!</definedName>
    <definedName name="VTM_4" localSheetId="9">'[93]1. Conciliación'!#REF!</definedName>
    <definedName name="VTM_4" localSheetId="22">'[93]1. Conciliación'!#REF!</definedName>
    <definedName name="VTM_4" localSheetId="16">'[94]1. Conciliación'!#REF!</definedName>
    <definedName name="VTM_4" localSheetId="21">'[93]1. Conciliación'!#REF!</definedName>
    <definedName name="VTM_4" localSheetId="23">'[93]1. Conciliación'!#REF!</definedName>
    <definedName name="VTM_4" localSheetId="17">'[93]1. Conciliación'!#REF!</definedName>
    <definedName name="VTM_4" localSheetId="33">'[93]1. Conciliación'!#REF!</definedName>
    <definedName name="VTM_4" localSheetId="34">'[93]1. Conciliación'!#REF!</definedName>
    <definedName name="VTM_4" localSheetId="35">'[93]1. Conciliación'!#REF!</definedName>
    <definedName name="VTM_4" localSheetId="36">'[93]1. Conciliación'!#REF!</definedName>
    <definedName name="VTM_4" localSheetId="37">'[93]1. Conciliación'!#REF!</definedName>
    <definedName name="VTM_4" localSheetId="38">'[93]1. Conciliación'!#REF!</definedName>
    <definedName name="VTM_4" localSheetId="39">'[93]1. Conciliación'!#REF!</definedName>
    <definedName name="VTM_4" localSheetId="40">'[93]1. Conciliación'!#REF!</definedName>
    <definedName name="VTM_4" localSheetId="41">'[93]1. Conciliación'!#REF!</definedName>
    <definedName name="VTM_4" localSheetId="42">'[93]1. Conciliación'!#REF!</definedName>
    <definedName name="VTM_4" localSheetId="25">'[93]1. Conciliación'!#REF!</definedName>
    <definedName name="VTM_4" localSheetId="43">'[93]1. Conciliación'!#REF!</definedName>
    <definedName name="VTM_4" localSheetId="44">'[93]1. Conciliación'!#REF!</definedName>
    <definedName name="VTM_4" localSheetId="45">'[93]1. Conciliación'!#REF!</definedName>
    <definedName name="VTM_4" localSheetId="46">'[93]1. Conciliación'!#REF!</definedName>
    <definedName name="VTM_4" localSheetId="47">'[93]1. Conciliación'!#REF!</definedName>
    <definedName name="VTM_4" localSheetId="48">'[93]1. Conciliación'!#REF!</definedName>
    <definedName name="VTM_4" localSheetId="49">'[93]1. Conciliación'!#REF!</definedName>
    <definedName name="VTM_4" localSheetId="26">'[93]1. Conciliación'!#REF!</definedName>
    <definedName name="VTM_4" localSheetId="27">'[93]1. Conciliación'!#REF!</definedName>
    <definedName name="VTM_4" localSheetId="28">'[93]1. Conciliación'!#REF!</definedName>
    <definedName name="VTM_4" localSheetId="29">'[93]1. Conciliación'!#REF!</definedName>
    <definedName name="VTM_4" localSheetId="30">'[93]1. Conciliación'!#REF!</definedName>
    <definedName name="VTM_4" localSheetId="31">'[93]1. Conciliación'!#REF!</definedName>
    <definedName name="VTM_4" localSheetId="32">'[93]1. Conciliación'!#REF!</definedName>
    <definedName name="VTM_4" localSheetId="24">'[93]1. Conciliación'!#REF!</definedName>
    <definedName name="VTM_4" localSheetId="2">'[95]1. Conciliación'!#REF!</definedName>
    <definedName name="VTM_4" localSheetId="6">'[94]1. Conciliación'!#REF!</definedName>
    <definedName name="VTM_4">'[94]1. Conciliación'!#REF!</definedName>
    <definedName name="VTM_7" localSheetId="22">#REF!</definedName>
    <definedName name="VTM_7" localSheetId="16">#REF!</definedName>
    <definedName name="VTM_7" localSheetId="15">#REF!</definedName>
    <definedName name="VTM_7" localSheetId="49">#REF!</definedName>
    <definedName name="VTM_7" localSheetId="30">#REF!</definedName>
    <definedName name="VTM_7" localSheetId="2">#REF!</definedName>
    <definedName name="VTM_7" localSheetId="6">#REF!</definedName>
    <definedName name="VTM_7">#REF!</definedName>
    <definedName name="VTM_8" localSheetId="20">'[91]A4-Prestamos  corto-largo plazo'!#REF!</definedName>
    <definedName name="VTM_8" localSheetId="9">'[91]A4-Prestamos  corto-largo plazo'!#REF!</definedName>
    <definedName name="VTM_8" localSheetId="22">'[92]A4-Prestamos  corto-largo plazo'!#REF!</definedName>
    <definedName name="VTM_8" localSheetId="16">'[92]A4-Prestamos  corto-largo plazo'!#REF!</definedName>
    <definedName name="VTM_8" localSheetId="21">'[91]A4-Prestamos  corto-largo plazo'!#REF!</definedName>
    <definedName name="VTM_8" localSheetId="23">'[91]A4-Prestamos  corto-largo plazo'!#REF!</definedName>
    <definedName name="VTM_8" localSheetId="15">'[92]A4-Prestamos  corto-largo plazo'!#REF!</definedName>
    <definedName name="VTM_8" localSheetId="17">'[91]A4-Prestamos  corto-largo plazo'!#REF!</definedName>
    <definedName name="VTM_8" localSheetId="33">'[91]A4-Prestamos  corto-largo plazo'!#REF!</definedName>
    <definedName name="VTM_8" localSheetId="34">'[91]A4-Prestamos  corto-largo plazo'!#REF!</definedName>
    <definedName name="VTM_8" localSheetId="35">'[91]A4-Prestamos  corto-largo plazo'!#REF!</definedName>
    <definedName name="VTM_8" localSheetId="36">'[91]A4-Prestamos  corto-largo plazo'!#REF!</definedName>
    <definedName name="VTM_8" localSheetId="37">'[91]A4-Prestamos  corto-largo plazo'!#REF!</definedName>
    <definedName name="VTM_8" localSheetId="38">'[91]A4-Prestamos  corto-largo plazo'!#REF!</definedName>
    <definedName name="VTM_8" localSheetId="39">'[91]A4-Prestamos  corto-largo plazo'!#REF!</definedName>
    <definedName name="VTM_8" localSheetId="40">'[91]A4-Prestamos  corto-largo plazo'!#REF!</definedName>
    <definedName name="VTM_8" localSheetId="41">'[91]A4-Prestamos  corto-largo plazo'!#REF!</definedName>
    <definedName name="VTM_8" localSheetId="42">'[91]A4-Prestamos  corto-largo plazo'!#REF!</definedName>
    <definedName name="VTM_8" localSheetId="25">'[91]A4-Prestamos  corto-largo plazo'!#REF!</definedName>
    <definedName name="VTM_8" localSheetId="43">'[91]A4-Prestamos  corto-largo plazo'!#REF!</definedName>
    <definedName name="VTM_8" localSheetId="44">'[91]A4-Prestamos  corto-largo plazo'!#REF!</definedName>
    <definedName name="VTM_8" localSheetId="45">'[91]A4-Prestamos  corto-largo plazo'!#REF!</definedName>
    <definedName name="VTM_8" localSheetId="46">'[91]A4-Prestamos  corto-largo plazo'!#REF!</definedName>
    <definedName name="VTM_8" localSheetId="47">'[91]A4-Prestamos  corto-largo plazo'!#REF!</definedName>
    <definedName name="VTM_8" localSheetId="48">'[91]A4-Prestamos  corto-largo plazo'!#REF!</definedName>
    <definedName name="VTM_8" localSheetId="49">'[91]A4-Prestamos  corto-largo plazo'!#REF!</definedName>
    <definedName name="VTM_8" localSheetId="26">'[91]A4-Prestamos  corto-largo plazo'!#REF!</definedName>
    <definedName name="VTM_8" localSheetId="27">'[91]A4-Prestamos  corto-largo plazo'!#REF!</definedName>
    <definedName name="VTM_8" localSheetId="28">'[91]A4-Prestamos  corto-largo plazo'!#REF!</definedName>
    <definedName name="VTM_8" localSheetId="29">'[91]A4-Prestamos  corto-largo plazo'!#REF!</definedName>
    <definedName name="VTM_8" localSheetId="30">'[91]A4-Prestamos  corto-largo plazo'!#REF!</definedName>
    <definedName name="VTM_8" localSheetId="31">'[91]A4-Prestamos  corto-largo plazo'!#REF!</definedName>
    <definedName name="VTM_8" localSheetId="32">'[91]A4-Prestamos  corto-largo plazo'!#REF!</definedName>
    <definedName name="VTM_8" localSheetId="24">'[91]A4-Prestamos  corto-largo plazo'!#REF!</definedName>
    <definedName name="VTM_8" localSheetId="2">'[92]A4-Prestamos  corto-largo plazo'!#REF!</definedName>
    <definedName name="VTM_8" localSheetId="6">'[92]A4-Prestamos  corto-largo plazo'!#REF!</definedName>
    <definedName name="VTM_8">'[92]A4-Prestamos  corto-largo plazo'!#REF!</definedName>
    <definedName name="wqdq" localSheetId="20">#REF!</definedName>
    <definedName name="wqdq" localSheetId="9">#REF!</definedName>
    <definedName name="wqdq" localSheetId="22">#REF!</definedName>
    <definedName name="wqdq" localSheetId="21">#REF!</definedName>
    <definedName name="wqdq" localSheetId="23">#REF!</definedName>
    <definedName name="wqdq" localSheetId="15">#REF!</definedName>
    <definedName name="wqdq" localSheetId="17">#REF!</definedName>
    <definedName name="wqdq" localSheetId="33">#REF!</definedName>
    <definedName name="wqdq" localSheetId="34">#REF!</definedName>
    <definedName name="wqdq" localSheetId="35">#REF!</definedName>
    <definedName name="wqdq" localSheetId="36">#REF!</definedName>
    <definedName name="wqdq" localSheetId="37">#REF!</definedName>
    <definedName name="wqdq" localSheetId="38">#REF!</definedName>
    <definedName name="wqdq" localSheetId="39">#REF!</definedName>
    <definedName name="wqdq" localSheetId="40">#REF!</definedName>
    <definedName name="wqdq" localSheetId="41">#REF!</definedName>
    <definedName name="wqdq" localSheetId="42">#REF!</definedName>
    <definedName name="wqdq" localSheetId="25">#REF!</definedName>
    <definedName name="wqdq" localSheetId="43">#REF!</definedName>
    <definedName name="wqdq" localSheetId="44">#REF!</definedName>
    <definedName name="wqdq" localSheetId="45">#REF!</definedName>
    <definedName name="wqdq" localSheetId="46">#REF!</definedName>
    <definedName name="wqdq" localSheetId="47">#REF!</definedName>
    <definedName name="wqdq" localSheetId="48">#REF!</definedName>
    <definedName name="wqdq" localSheetId="49">#REF!</definedName>
    <definedName name="wqdq" localSheetId="26">#REF!</definedName>
    <definedName name="wqdq" localSheetId="27">#REF!</definedName>
    <definedName name="wqdq" localSheetId="28">#REF!</definedName>
    <definedName name="wqdq" localSheetId="29">#REF!</definedName>
    <definedName name="wqdq" localSheetId="30">#REF!</definedName>
    <definedName name="wqdq" localSheetId="31">#REF!</definedName>
    <definedName name="wqdq" localSheetId="32">#REF!</definedName>
    <definedName name="wqdq" localSheetId="24">#REF!</definedName>
    <definedName name="wqdq">#REF!</definedName>
    <definedName name="wrn.Aging._.and._.Trend._.Analysis." localSheetId="2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41"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43"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45" hidden="1">{#N/A,#N/A,FALSE,"Aging Summary";#N/A,#N/A,FALSE,"Ratio Analysis";#N/A,#N/A,FALSE,"Test 120 Day Accts";#N/A,#N/A,FALSE,"Tickmarks"}</definedName>
    <definedName name="wrn.Aging._.and._.Trend._.Analysis." localSheetId="46"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49"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29"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0" hidden="1">{#N/A,#N/A,FALSE,"VOL"}</definedName>
    <definedName name="wrn.Volumen." localSheetId="9" hidden="1">{#N/A,#N/A,FALSE,"VOL"}</definedName>
    <definedName name="wrn.Volumen." localSheetId="22" hidden="1">{#N/A,#N/A,FALSE,"VOL"}</definedName>
    <definedName name="wrn.Volumen." localSheetId="21" hidden="1">{#N/A,#N/A,FALSE,"VOL"}</definedName>
    <definedName name="wrn.Volumen." localSheetId="23" hidden="1">{#N/A,#N/A,FALSE,"VOL"}</definedName>
    <definedName name="wrn.Volumen." localSheetId="15" hidden="1">{#N/A,#N/A,FALSE,"VOL"}</definedName>
    <definedName name="wrn.Volumen." localSheetId="17" hidden="1">{#N/A,#N/A,FALSE,"VOL"}</definedName>
    <definedName name="wrn.Volumen." localSheetId="33" hidden="1">{#N/A,#N/A,FALSE,"VOL"}</definedName>
    <definedName name="wrn.Volumen." localSheetId="34" hidden="1">{#N/A,#N/A,FALSE,"VOL"}</definedName>
    <definedName name="wrn.Volumen." localSheetId="35" hidden="1">{#N/A,#N/A,FALSE,"VOL"}</definedName>
    <definedName name="wrn.Volumen." localSheetId="36" hidden="1">{#N/A,#N/A,FALSE,"VOL"}</definedName>
    <definedName name="wrn.Volumen." localSheetId="37" hidden="1">{#N/A,#N/A,FALSE,"VOL"}</definedName>
    <definedName name="wrn.Volumen." localSheetId="38" hidden="1">{#N/A,#N/A,FALSE,"VOL"}</definedName>
    <definedName name="wrn.Volumen." localSheetId="39" hidden="1">{#N/A,#N/A,FALSE,"VOL"}</definedName>
    <definedName name="wrn.Volumen." localSheetId="40" hidden="1">{#N/A,#N/A,FALSE,"VOL"}</definedName>
    <definedName name="wrn.Volumen." localSheetId="41" hidden="1">{#N/A,#N/A,FALSE,"VOL"}</definedName>
    <definedName name="wrn.Volumen." localSheetId="42" hidden="1">{#N/A,#N/A,FALSE,"VOL"}</definedName>
    <definedName name="wrn.Volumen." localSheetId="25" hidden="1">{#N/A,#N/A,FALSE,"VOL"}</definedName>
    <definedName name="wrn.Volumen." localSheetId="43" hidden="1">{#N/A,#N/A,FALSE,"VOL"}</definedName>
    <definedName name="wrn.Volumen." localSheetId="44" hidden="1">{#N/A,#N/A,FALSE,"VOL"}</definedName>
    <definedName name="wrn.Volumen." localSheetId="45" hidden="1">{#N/A,#N/A,FALSE,"VOL"}</definedName>
    <definedName name="wrn.Volumen." localSheetId="46" hidden="1">{#N/A,#N/A,FALSE,"VOL"}</definedName>
    <definedName name="wrn.Volumen." localSheetId="47" hidden="1">{#N/A,#N/A,FALSE,"VOL"}</definedName>
    <definedName name="wrn.Volumen." localSheetId="48" hidden="1">{#N/A,#N/A,FALSE,"VOL"}</definedName>
    <definedName name="wrn.Volumen." localSheetId="49" hidden="1">{#N/A,#N/A,FALSE,"VOL"}</definedName>
    <definedName name="wrn.Volumen." localSheetId="26" hidden="1">{#N/A,#N/A,FALSE,"VOL"}</definedName>
    <definedName name="wrn.Volumen." localSheetId="27" hidden="1">{#N/A,#N/A,FALSE,"VOL"}</definedName>
    <definedName name="wrn.Volumen." localSheetId="28" hidden="1">{#N/A,#N/A,FALSE,"VOL"}</definedName>
    <definedName name="wrn.Volumen." localSheetId="29" hidden="1">{#N/A,#N/A,FALSE,"VOL"}</definedName>
    <definedName name="wrn.Volumen." localSheetId="30" hidden="1">{#N/A,#N/A,FALSE,"VOL"}</definedName>
    <definedName name="wrn.Volumen." localSheetId="31" hidden="1">{#N/A,#N/A,FALSE,"VOL"}</definedName>
    <definedName name="wrn.Volumen." localSheetId="32" hidden="1">{#N/A,#N/A,FALSE,"VOL"}</definedName>
    <definedName name="wrn.Volumen." localSheetId="24" hidden="1">{#N/A,#N/A,FALSE,"VOL"}</definedName>
    <definedName name="wrn.Volumen." hidden="1">{#N/A,#N/A,FALSE,"VOL"}</definedName>
    <definedName name="x" localSheetId="20">#REF!</definedName>
    <definedName name="x" localSheetId="9">#REF!</definedName>
    <definedName name="x" localSheetId="22">#REF!</definedName>
    <definedName name="x" localSheetId="21">#REF!</definedName>
    <definedName name="x" localSheetId="23">#REF!</definedName>
    <definedName name="x" localSheetId="15">#REF!</definedName>
    <definedName name="x" localSheetId="17">#REF!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25">#REF!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32">#REF!</definedName>
    <definedName name="x" localSheetId="24">#REF!</definedName>
    <definedName name="x">#REF!</definedName>
    <definedName name="XREF_COLUMN_1" localSheetId="20" hidden="1">'[96]Ene 05 PPC'!#REF!</definedName>
    <definedName name="XREF_COLUMN_1" localSheetId="9" hidden="1">'[96]Ene 05 PPC'!#REF!</definedName>
    <definedName name="XREF_COLUMN_1" localSheetId="22" hidden="1">'[96]Ene 05 PPC'!#REF!</definedName>
    <definedName name="XREF_COLUMN_1" localSheetId="21" hidden="1">'[96]Ene 05 PPC'!#REF!</definedName>
    <definedName name="XREF_COLUMN_1" localSheetId="23" hidden="1">'[96]Ene 05 PPC'!#REF!</definedName>
    <definedName name="XREF_COLUMN_1" localSheetId="15" hidden="1">'[96]Ene 05 PPC'!#REF!</definedName>
    <definedName name="XREF_COLUMN_1" localSheetId="17" hidden="1">'[96]Ene 05 PPC'!#REF!</definedName>
    <definedName name="XREF_COLUMN_1" localSheetId="33" hidden="1">'[96]Ene 05 PPC'!#REF!</definedName>
    <definedName name="XREF_COLUMN_1" localSheetId="34" hidden="1">'[96]Ene 05 PPC'!#REF!</definedName>
    <definedName name="XREF_COLUMN_1" localSheetId="35" hidden="1">'[96]Ene 05 PPC'!#REF!</definedName>
    <definedName name="XREF_COLUMN_1" localSheetId="36" hidden="1">'[96]Ene 05 PPC'!#REF!</definedName>
    <definedName name="XREF_COLUMN_1" localSheetId="37" hidden="1">'[96]Ene 05 PPC'!#REF!</definedName>
    <definedName name="XREF_COLUMN_1" localSheetId="38" hidden="1">'[96]Ene 05 PPC'!#REF!</definedName>
    <definedName name="XREF_COLUMN_1" localSheetId="39" hidden="1">'[96]Ene 05 PPC'!#REF!</definedName>
    <definedName name="XREF_COLUMN_1" localSheetId="40" hidden="1">'[96]Ene 05 PPC'!#REF!</definedName>
    <definedName name="XREF_COLUMN_1" localSheetId="41" hidden="1">'[96]Ene 05 PPC'!#REF!</definedName>
    <definedName name="XREF_COLUMN_1" localSheetId="42" hidden="1">'[96]Ene 05 PPC'!#REF!</definedName>
    <definedName name="XREF_COLUMN_1" localSheetId="25" hidden="1">'[96]Ene 05 PPC'!#REF!</definedName>
    <definedName name="XREF_COLUMN_1" localSheetId="43" hidden="1">'[96]Ene 05 PPC'!#REF!</definedName>
    <definedName name="XREF_COLUMN_1" localSheetId="44" hidden="1">'[96]Ene 05 PPC'!#REF!</definedName>
    <definedName name="XREF_COLUMN_1" localSheetId="45" hidden="1">'[96]Ene 05 PPC'!#REF!</definedName>
    <definedName name="XREF_COLUMN_1" localSheetId="46" hidden="1">'[96]Ene 05 PPC'!#REF!</definedName>
    <definedName name="XREF_COLUMN_1" localSheetId="47" hidden="1">'[96]Ene 05 PPC'!#REF!</definedName>
    <definedName name="XREF_COLUMN_1" localSheetId="48" hidden="1">'[96]Ene 05 PPC'!#REF!</definedName>
    <definedName name="XREF_COLUMN_1" localSheetId="49" hidden="1">'[96]Ene 05 PPC'!#REF!</definedName>
    <definedName name="XREF_COLUMN_1" localSheetId="26" hidden="1">'[96]Ene 05 PPC'!#REF!</definedName>
    <definedName name="XREF_COLUMN_1" localSheetId="27" hidden="1">'[96]Ene 05 PPC'!#REF!</definedName>
    <definedName name="XREF_COLUMN_1" localSheetId="28" hidden="1">'[96]Ene 05 PPC'!#REF!</definedName>
    <definedName name="XREF_COLUMN_1" localSheetId="29" hidden="1">'[96]Ene 05 PPC'!#REF!</definedName>
    <definedName name="XREF_COLUMN_1" localSheetId="30" hidden="1">'[96]Ene 05 PPC'!#REF!</definedName>
    <definedName name="XREF_COLUMN_1" localSheetId="31" hidden="1">'[96]Ene 05 PPC'!#REF!</definedName>
    <definedName name="XREF_COLUMN_1" localSheetId="32" hidden="1">'[96]Ene 05 PPC'!#REF!</definedName>
    <definedName name="XREF_COLUMN_1" localSheetId="24" hidden="1">'[96]Ene 05 PPC'!#REF!</definedName>
    <definedName name="XREF_COLUMN_1" hidden="1">'[96]Ene 05 PPC'!#REF!</definedName>
    <definedName name="XREF_COLUMN_10" localSheetId="20" hidden="1">[97]notas!#REF!</definedName>
    <definedName name="XREF_COLUMN_10" localSheetId="9" hidden="1">[97]notas!#REF!</definedName>
    <definedName name="XREF_COLUMN_10" localSheetId="22" hidden="1">[98]notas!#REF!</definedName>
    <definedName name="XREF_COLUMN_10" localSheetId="21" hidden="1">[97]notas!#REF!</definedName>
    <definedName name="XREF_COLUMN_10" localSheetId="23" hidden="1">[97]notas!#REF!</definedName>
    <definedName name="XREF_COLUMN_10" localSheetId="15" hidden="1">[98]notas!#REF!</definedName>
    <definedName name="XREF_COLUMN_10" localSheetId="17" hidden="1">[97]notas!#REF!</definedName>
    <definedName name="XREF_COLUMN_10" localSheetId="33" hidden="1">[97]notas!#REF!</definedName>
    <definedName name="XREF_COLUMN_10" localSheetId="34" hidden="1">[97]notas!#REF!</definedName>
    <definedName name="XREF_COLUMN_10" localSheetId="35" hidden="1">[97]notas!#REF!</definedName>
    <definedName name="XREF_COLUMN_10" localSheetId="36" hidden="1">[97]notas!#REF!</definedName>
    <definedName name="XREF_COLUMN_10" localSheetId="37" hidden="1">[97]notas!#REF!</definedName>
    <definedName name="XREF_COLUMN_10" localSheetId="38" hidden="1">[97]notas!#REF!</definedName>
    <definedName name="XREF_COLUMN_10" localSheetId="39" hidden="1">[97]notas!#REF!</definedName>
    <definedName name="XREF_COLUMN_10" localSheetId="40" hidden="1">[97]notas!#REF!</definedName>
    <definedName name="XREF_COLUMN_10" localSheetId="41" hidden="1">[97]notas!#REF!</definedName>
    <definedName name="XREF_COLUMN_10" localSheetId="42" hidden="1">[97]notas!#REF!</definedName>
    <definedName name="XREF_COLUMN_10" localSheetId="25" hidden="1">[97]notas!#REF!</definedName>
    <definedName name="XREF_COLUMN_10" localSheetId="43" hidden="1">[97]notas!#REF!</definedName>
    <definedName name="XREF_COLUMN_10" localSheetId="44" hidden="1">[97]notas!#REF!</definedName>
    <definedName name="XREF_COLUMN_10" localSheetId="45" hidden="1">[97]notas!#REF!</definedName>
    <definedName name="XREF_COLUMN_10" localSheetId="46" hidden="1">[97]notas!#REF!</definedName>
    <definedName name="XREF_COLUMN_10" localSheetId="47" hidden="1">[97]notas!#REF!</definedName>
    <definedName name="XREF_COLUMN_10" localSheetId="48" hidden="1">[97]notas!#REF!</definedName>
    <definedName name="XREF_COLUMN_10" localSheetId="49" hidden="1">[97]notas!#REF!</definedName>
    <definedName name="XREF_COLUMN_10" localSheetId="26" hidden="1">[97]notas!#REF!</definedName>
    <definedName name="XREF_COLUMN_10" localSheetId="27" hidden="1">[97]notas!#REF!</definedName>
    <definedName name="XREF_COLUMN_10" localSheetId="28" hidden="1">[97]notas!#REF!</definedName>
    <definedName name="XREF_COLUMN_10" localSheetId="29" hidden="1">[97]notas!#REF!</definedName>
    <definedName name="XREF_COLUMN_10" localSheetId="30" hidden="1">[97]notas!#REF!</definedName>
    <definedName name="XREF_COLUMN_10" localSheetId="31" hidden="1">[97]notas!#REF!</definedName>
    <definedName name="XREF_COLUMN_10" localSheetId="32" hidden="1">[97]notas!#REF!</definedName>
    <definedName name="XREF_COLUMN_10" localSheetId="24" hidden="1">[97]notas!#REF!</definedName>
    <definedName name="XREF_COLUMN_10" hidden="1">[98]notas!#REF!</definedName>
    <definedName name="XREF_COLUMN_11" localSheetId="15" hidden="1">'[96]Nov 05 PPC'!#REF!</definedName>
    <definedName name="XREF_COLUMN_11" hidden="1">'[96]Nov 05 PPC'!#REF!</definedName>
    <definedName name="XREF_COLUMN_12" localSheetId="20" hidden="1">#REF!</definedName>
    <definedName name="XREF_COLUMN_12" localSheetId="9" hidden="1">#REF!</definedName>
    <definedName name="XREF_COLUMN_12" localSheetId="22" hidden="1">#REF!</definedName>
    <definedName name="XREF_COLUMN_12" localSheetId="21" hidden="1">#REF!</definedName>
    <definedName name="XREF_COLUMN_12" localSheetId="23" hidden="1">#REF!</definedName>
    <definedName name="XREF_COLUMN_12" localSheetId="17" hidden="1">#REF!</definedName>
    <definedName name="XREF_COLUMN_12" localSheetId="33" hidden="1">#REF!</definedName>
    <definedName name="XREF_COLUMN_12" localSheetId="34" hidden="1">#REF!</definedName>
    <definedName name="XREF_COLUMN_12" localSheetId="35" hidden="1">#REF!</definedName>
    <definedName name="XREF_COLUMN_12" localSheetId="36" hidden="1">#REF!</definedName>
    <definedName name="XREF_COLUMN_12" localSheetId="37" hidden="1">#REF!</definedName>
    <definedName name="XREF_COLUMN_12" localSheetId="38" hidden="1">#REF!</definedName>
    <definedName name="XREF_COLUMN_12" localSheetId="39" hidden="1">#REF!</definedName>
    <definedName name="XREF_COLUMN_12" localSheetId="40" hidden="1">#REF!</definedName>
    <definedName name="XREF_COLUMN_12" localSheetId="41" hidden="1">#REF!</definedName>
    <definedName name="XREF_COLUMN_12" localSheetId="42" hidden="1">#REF!</definedName>
    <definedName name="XREF_COLUMN_12" localSheetId="25" hidden="1">#REF!</definedName>
    <definedName name="XREF_COLUMN_12" localSheetId="43" hidden="1">#REF!</definedName>
    <definedName name="XREF_COLUMN_12" localSheetId="44" hidden="1">#REF!</definedName>
    <definedName name="XREF_COLUMN_12" localSheetId="45" hidden="1">#REF!</definedName>
    <definedName name="XREF_COLUMN_12" localSheetId="46" hidden="1">#REF!</definedName>
    <definedName name="XREF_COLUMN_12" localSheetId="47" hidden="1">#REF!</definedName>
    <definedName name="XREF_COLUMN_12" localSheetId="48" hidden="1">#REF!</definedName>
    <definedName name="XREF_COLUMN_12" localSheetId="49" hidden="1">#REF!</definedName>
    <definedName name="XREF_COLUMN_12" localSheetId="26" hidden="1">#REF!</definedName>
    <definedName name="XREF_COLUMN_12" localSheetId="27" hidden="1">#REF!</definedName>
    <definedName name="XREF_COLUMN_12" localSheetId="28" hidden="1">#REF!</definedName>
    <definedName name="XREF_COLUMN_12" localSheetId="29" hidden="1">#REF!</definedName>
    <definedName name="XREF_COLUMN_12" localSheetId="30" hidden="1">#REF!</definedName>
    <definedName name="XREF_COLUMN_12" localSheetId="31" hidden="1">#REF!</definedName>
    <definedName name="XREF_COLUMN_12" localSheetId="32" hidden="1">#REF!</definedName>
    <definedName name="XREF_COLUMN_12" localSheetId="24" hidden="1">#REF!</definedName>
    <definedName name="XREF_COLUMN_12" hidden="1">#REF!</definedName>
    <definedName name="XREF_COLUMN_13" localSheetId="20" hidden="1">#REF!</definedName>
    <definedName name="XREF_COLUMN_13" localSheetId="9" hidden="1">#REF!</definedName>
    <definedName name="XREF_COLUMN_13" localSheetId="22" hidden="1">#REF!</definedName>
    <definedName name="XREF_COLUMN_13" localSheetId="21" hidden="1">#REF!</definedName>
    <definedName name="XREF_COLUMN_13" localSheetId="23" hidden="1">#REF!</definedName>
    <definedName name="XREF_COLUMN_13" localSheetId="17" hidden="1">#REF!</definedName>
    <definedName name="XREF_COLUMN_13" localSheetId="33" hidden="1">#REF!</definedName>
    <definedName name="XREF_COLUMN_13" localSheetId="34" hidden="1">#REF!</definedName>
    <definedName name="XREF_COLUMN_13" localSheetId="35" hidden="1">#REF!</definedName>
    <definedName name="XREF_COLUMN_13" localSheetId="36" hidden="1">#REF!</definedName>
    <definedName name="XREF_COLUMN_13" localSheetId="37" hidden="1">#REF!</definedName>
    <definedName name="XREF_COLUMN_13" localSheetId="38" hidden="1">#REF!</definedName>
    <definedName name="XREF_COLUMN_13" localSheetId="39" hidden="1">#REF!</definedName>
    <definedName name="XREF_COLUMN_13" localSheetId="40" hidden="1">#REF!</definedName>
    <definedName name="XREF_COLUMN_13" localSheetId="41" hidden="1">#REF!</definedName>
    <definedName name="XREF_COLUMN_13" localSheetId="42" hidden="1">#REF!</definedName>
    <definedName name="XREF_COLUMN_13" localSheetId="25" hidden="1">#REF!</definedName>
    <definedName name="XREF_COLUMN_13" localSheetId="43" hidden="1">#REF!</definedName>
    <definedName name="XREF_COLUMN_13" localSheetId="44" hidden="1">#REF!</definedName>
    <definedName name="XREF_COLUMN_13" localSheetId="45" hidden="1">#REF!</definedName>
    <definedName name="XREF_COLUMN_13" localSheetId="46" hidden="1">#REF!</definedName>
    <definedName name="XREF_COLUMN_13" localSheetId="47" hidden="1">#REF!</definedName>
    <definedName name="XREF_COLUMN_13" localSheetId="48" hidden="1">#REF!</definedName>
    <definedName name="XREF_COLUMN_13" localSheetId="49" hidden="1">#REF!</definedName>
    <definedName name="XREF_COLUMN_13" localSheetId="26" hidden="1">#REF!</definedName>
    <definedName name="XREF_COLUMN_13" localSheetId="27" hidden="1">#REF!</definedName>
    <definedName name="XREF_COLUMN_13" localSheetId="28" hidden="1">#REF!</definedName>
    <definedName name="XREF_COLUMN_13" localSheetId="29" hidden="1">#REF!</definedName>
    <definedName name="XREF_COLUMN_13" localSheetId="30" hidden="1">#REF!</definedName>
    <definedName name="XREF_COLUMN_13" localSheetId="31" hidden="1">#REF!</definedName>
    <definedName name="XREF_COLUMN_13" localSheetId="32" hidden="1">#REF!</definedName>
    <definedName name="XREF_COLUMN_13" localSheetId="24" hidden="1">#REF!</definedName>
    <definedName name="XREF_COLUMN_13" hidden="1">#REF!</definedName>
    <definedName name="XREF_COLUMN_14" localSheetId="15" hidden="1">#REF!</definedName>
    <definedName name="XREF_COLUMN_14" localSheetId="49" hidden="1">#REF!</definedName>
    <definedName name="XREF_COLUMN_14" hidden="1">#REF!</definedName>
    <definedName name="XREF_COLUMN_15" localSheetId="15" hidden="1">#REF!</definedName>
    <definedName name="XREF_COLUMN_15" hidden="1">#REF!</definedName>
    <definedName name="XREF_COLUMN_16" localSheetId="15" hidden="1">#REF!</definedName>
    <definedName name="XREF_COLUMN_16" hidden="1">#REF!</definedName>
    <definedName name="XREF_COLUMN_17" hidden="1">#REF!</definedName>
    <definedName name="XREF_COLUMN_18" hidden="1">#REF!</definedName>
    <definedName name="XREF_COLUMN_2" localSheetId="20" hidden="1">'[96]Feb 05 PPC'!#REF!</definedName>
    <definedName name="XREF_COLUMN_2" localSheetId="9" hidden="1">'[96]Feb 05 PPC'!#REF!</definedName>
    <definedName name="XREF_COLUMN_2" localSheetId="22" hidden="1">'[96]Feb 05 PPC'!#REF!</definedName>
    <definedName name="XREF_COLUMN_2" localSheetId="21" hidden="1">'[96]Feb 05 PPC'!#REF!</definedName>
    <definedName name="XREF_COLUMN_2" localSheetId="23" hidden="1">'[96]Feb 05 PPC'!#REF!</definedName>
    <definedName name="XREF_COLUMN_2" localSheetId="15" hidden="1">'[96]Feb 05 PPC'!#REF!</definedName>
    <definedName name="XREF_COLUMN_2" localSheetId="17" hidden="1">'[96]Feb 05 PPC'!#REF!</definedName>
    <definedName name="XREF_COLUMN_2" localSheetId="33" hidden="1">'[96]Feb 05 PPC'!#REF!</definedName>
    <definedName name="XREF_COLUMN_2" localSheetId="34" hidden="1">'[96]Feb 05 PPC'!#REF!</definedName>
    <definedName name="XREF_COLUMN_2" localSheetId="35" hidden="1">'[96]Feb 05 PPC'!#REF!</definedName>
    <definedName name="XREF_COLUMN_2" localSheetId="36" hidden="1">'[96]Feb 05 PPC'!#REF!</definedName>
    <definedName name="XREF_COLUMN_2" localSheetId="37" hidden="1">'[96]Feb 05 PPC'!#REF!</definedName>
    <definedName name="XREF_COLUMN_2" localSheetId="38" hidden="1">'[96]Feb 05 PPC'!#REF!</definedName>
    <definedName name="XREF_COLUMN_2" localSheetId="39" hidden="1">'[96]Feb 05 PPC'!#REF!</definedName>
    <definedName name="XREF_COLUMN_2" localSheetId="40" hidden="1">'[96]Feb 05 PPC'!#REF!</definedName>
    <definedName name="XREF_COLUMN_2" localSheetId="41" hidden="1">'[96]Feb 05 PPC'!#REF!</definedName>
    <definedName name="XREF_COLUMN_2" localSheetId="42" hidden="1">'[96]Feb 05 PPC'!#REF!</definedName>
    <definedName name="XREF_COLUMN_2" localSheetId="25" hidden="1">'[96]Feb 05 PPC'!#REF!</definedName>
    <definedName name="XREF_COLUMN_2" localSheetId="43" hidden="1">'[96]Feb 05 PPC'!#REF!</definedName>
    <definedName name="XREF_COLUMN_2" localSheetId="44" hidden="1">'[96]Feb 05 PPC'!#REF!</definedName>
    <definedName name="XREF_COLUMN_2" localSheetId="45" hidden="1">'[96]Feb 05 PPC'!#REF!</definedName>
    <definedName name="XREF_COLUMN_2" localSheetId="46" hidden="1">'[96]Feb 05 PPC'!#REF!</definedName>
    <definedName name="XREF_COLUMN_2" localSheetId="47" hidden="1">'[96]Feb 05 PPC'!#REF!</definedName>
    <definedName name="XREF_COLUMN_2" localSheetId="48" hidden="1">'[96]Feb 05 PPC'!#REF!</definedName>
    <definedName name="XREF_COLUMN_2" localSheetId="49" hidden="1">'[96]Feb 05 PPC'!#REF!</definedName>
    <definedName name="XREF_COLUMN_2" localSheetId="26" hidden="1">'[96]Feb 05 PPC'!#REF!</definedName>
    <definedName name="XREF_COLUMN_2" localSheetId="27" hidden="1">'[96]Feb 05 PPC'!#REF!</definedName>
    <definedName name="XREF_COLUMN_2" localSheetId="28" hidden="1">'[96]Feb 05 PPC'!#REF!</definedName>
    <definedName name="XREF_COLUMN_2" localSheetId="29" hidden="1">'[96]Feb 05 PPC'!#REF!</definedName>
    <definedName name="XREF_COLUMN_2" localSheetId="30" hidden="1">'[96]Feb 05 PPC'!#REF!</definedName>
    <definedName name="XREF_COLUMN_2" localSheetId="31" hidden="1">'[96]Feb 05 PPC'!#REF!</definedName>
    <definedName name="XREF_COLUMN_2" localSheetId="32" hidden="1">'[96]Feb 05 PPC'!#REF!</definedName>
    <definedName name="XREF_COLUMN_2" localSheetId="24" hidden="1">'[96]Feb 05 PPC'!#REF!</definedName>
    <definedName name="XREF_COLUMN_2" hidden="1">'[96]Feb 05 PPC'!#REF!</definedName>
    <definedName name="XREF_COLUMN_22" localSheetId="20" hidden="1">'[90]Recal. Cargas Sociales'!#REF!</definedName>
    <definedName name="XREF_COLUMN_22" localSheetId="9" hidden="1">'[90]Recal. Cargas Sociales'!#REF!</definedName>
    <definedName name="XREF_COLUMN_22" localSheetId="22" hidden="1">'[90]Recal. Cargas Sociales'!#REF!</definedName>
    <definedName name="XREF_COLUMN_22" localSheetId="21" hidden="1">'[90]Recal. Cargas Sociales'!#REF!</definedName>
    <definedName name="XREF_COLUMN_22" localSheetId="23" hidden="1">'[90]Recal. Cargas Sociales'!#REF!</definedName>
    <definedName name="XREF_COLUMN_22" localSheetId="15" hidden="1">'[90]Recal. Cargas Sociales'!#REF!</definedName>
    <definedName name="XREF_COLUMN_22" localSheetId="17" hidden="1">'[90]Recal. Cargas Sociales'!#REF!</definedName>
    <definedName name="XREF_COLUMN_22" localSheetId="33" hidden="1">'[90]Recal. Cargas Sociales'!#REF!</definedName>
    <definedName name="XREF_COLUMN_22" localSheetId="34" hidden="1">'[90]Recal. Cargas Sociales'!#REF!</definedName>
    <definedName name="XREF_COLUMN_22" localSheetId="35" hidden="1">'[90]Recal. Cargas Sociales'!#REF!</definedName>
    <definedName name="XREF_COLUMN_22" localSheetId="36" hidden="1">'[90]Recal. Cargas Sociales'!#REF!</definedName>
    <definedName name="XREF_COLUMN_22" localSheetId="37" hidden="1">'[90]Recal. Cargas Sociales'!#REF!</definedName>
    <definedName name="XREF_COLUMN_22" localSheetId="38" hidden="1">'[90]Recal. Cargas Sociales'!#REF!</definedName>
    <definedName name="XREF_COLUMN_22" localSheetId="39" hidden="1">'[90]Recal. Cargas Sociales'!#REF!</definedName>
    <definedName name="XREF_COLUMN_22" localSheetId="40" hidden="1">'[90]Recal. Cargas Sociales'!#REF!</definedName>
    <definedName name="XREF_COLUMN_22" localSheetId="41" hidden="1">'[90]Recal. Cargas Sociales'!#REF!</definedName>
    <definedName name="XREF_COLUMN_22" localSheetId="42" hidden="1">'[90]Recal. Cargas Sociales'!#REF!</definedName>
    <definedName name="XREF_COLUMN_22" localSheetId="25" hidden="1">'[90]Recal. Cargas Sociales'!#REF!</definedName>
    <definedName name="XREF_COLUMN_22" localSheetId="43" hidden="1">'[90]Recal. Cargas Sociales'!#REF!</definedName>
    <definedName name="XREF_COLUMN_22" localSheetId="44" hidden="1">'[90]Recal. Cargas Sociales'!#REF!</definedName>
    <definedName name="XREF_COLUMN_22" localSheetId="45" hidden="1">'[90]Recal. Cargas Sociales'!#REF!</definedName>
    <definedName name="XREF_COLUMN_22" localSheetId="46" hidden="1">'[90]Recal. Cargas Sociales'!#REF!</definedName>
    <definedName name="XREF_COLUMN_22" localSheetId="47" hidden="1">'[90]Recal. Cargas Sociales'!#REF!</definedName>
    <definedName name="XREF_COLUMN_22" localSheetId="48" hidden="1">'[90]Recal. Cargas Sociales'!#REF!</definedName>
    <definedName name="XREF_COLUMN_22" localSheetId="49" hidden="1">'[90]Recal. Cargas Sociales'!#REF!</definedName>
    <definedName name="XREF_COLUMN_22" localSheetId="26" hidden="1">'[90]Recal. Cargas Sociales'!#REF!</definedName>
    <definedName name="XREF_COLUMN_22" localSheetId="27" hidden="1">'[90]Recal. Cargas Sociales'!#REF!</definedName>
    <definedName name="XREF_COLUMN_22" localSheetId="28" hidden="1">'[90]Recal. Cargas Sociales'!#REF!</definedName>
    <definedName name="XREF_COLUMN_22" localSheetId="29" hidden="1">'[90]Recal. Cargas Sociales'!#REF!</definedName>
    <definedName name="XREF_COLUMN_22" localSheetId="30" hidden="1">'[90]Recal. Cargas Sociales'!#REF!</definedName>
    <definedName name="XREF_COLUMN_22" localSheetId="31" hidden="1">'[90]Recal. Cargas Sociales'!#REF!</definedName>
    <definedName name="XREF_COLUMN_22" localSheetId="32" hidden="1">'[90]Recal. Cargas Sociales'!#REF!</definedName>
    <definedName name="XREF_COLUMN_22" localSheetId="24" hidden="1">'[90]Recal. Cargas Sociales'!#REF!</definedName>
    <definedName name="XREF_COLUMN_22" hidden="1">'[90]Recal. Cargas Sociales'!#REF!</definedName>
    <definedName name="XREF_COLUMN_3" localSheetId="15" hidden="1">'[96]Mar 05 PPC'!#REF!</definedName>
    <definedName name="XREF_COLUMN_3" localSheetId="49" hidden="1">'[96]Mar 05 PPC'!#REF!</definedName>
    <definedName name="XREF_COLUMN_3" hidden="1">'[96]Mar 05 PPC'!#REF!</definedName>
    <definedName name="XREF_COLUMN_4" localSheetId="15" hidden="1">'[96]Abr 05 PPC'!#REF!</definedName>
    <definedName name="XREF_COLUMN_4" localSheetId="49" hidden="1">'[96]Abr 05 PPC'!#REF!</definedName>
    <definedName name="XREF_COLUMN_4" hidden="1">'[96]Abr 05 PPC'!#REF!</definedName>
    <definedName name="XREF_COLUMN_5" localSheetId="15" hidden="1">'[96]May 05 PPC'!#REF!</definedName>
    <definedName name="XREF_COLUMN_5" hidden="1">'[96]May 05 PPC'!#REF!</definedName>
    <definedName name="XREF_COLUMN_6" localSheetId="15" hidden="1">'[96]Jun 05 PPC'!#REF!</definedName>
    <definedName name="XREF_COLUMN_6" hidden="1">'[96]Jun 05 PPC'!#REF!</definedName>
    <definedName name="XREF_COLUMN_7" localSheetId="15" hidden="1">'[96]Jul 05 PPC'!#REF!</definedName>
    <definedName name="XREF_COLUMN_7" hidden="1">'[96]Jul 05 PPC'!#REF!</definedName>
    <definedName name="XREF_COLUMN_8" localSheetId="15" hidden="1">'[96]Ago 05 PPC'!#REF!</definedName>
    <definedName name="XREF_COLUMN_8" hidden="1">'[96]Ago 05 PPC'!#REF!</definedName>
    <definedName name="XREF_COLUMN_9" localSheetId="20" hidden="1">'[97]Wp fc'!#REF!</definedName>
    <definedName name="XREF_COLUMN_9" localSheetId="9" hidden="1">'[97]Wp fc'!#REF!</definedName>
    <definedName name="XREF_COLUMN_9" localSheetId="22" hidden="1">'[98]Wp fc'!#REF!</definedName>
    <definedName name="XREF_COLUMN_9" localSheetId="21" hidden="1">'[97]Wp fc'!#REF!</definedName>
    <definedName name="XREF_COLUMN_9" localSheetId="23" hidden="1">'[97]Wp fc'!#REF!</definedName>
    <definedName name="XREF_COLUMN_9" localSheetId="15" hidden="1">'[98]Wp fc'!#REF!</definedName>
    <definedName name="XREF_COLUMN_9" localSheetId="17" hidden="1">'[97]Wp fc'!#REF!</definedName>
    <definedName name="XREF_COLUMN_9" localSheetId="33" hidden="1">'[97]Wp fc'!#REF!</definedName>
    <definedName name="XREF_COLUMN_9" localSheetId="34" hidden="1">'[97]Wp fc'!#REF!</definedName>
    <definedName name="XREF_COLUMN_9" localSheetId="35" hidden="1">'[97]Wp fc'!#REF!</definedName>
    <definedName name="XREF_COLUMN_9" localSheetId="36" hidden="1">'[97]Wp fc'!#REF!</definedName>
    <definedName name="XREF_COLUMN_9" localSheetId="37" hidden="1">'[97]Wp fc'!#REF!</definedName>
    <definedName name="XREF_COLUMN_9" localSheetId="38" hidden="1">'[97]Wp fc'!#REF!</definedName>
    <definedName name="XREF_COLUMN_9" localSheetId="39" hidden="1">'[97]Wp fc'!#REF!</definedName>
    <definedName name="XREF_COLUMN_9" localSheetId="40" hidden="1">'[97]Wp fc'!#REF!</definedName>
    <definedName name="XREF_COLUMN_9" localSheetId="41" hidden="1">'[97]Wp fc'!#REF!</definedName>
    <definedName name="XREF_COLUMN_9" localSheetId="42" hidden="1">'[97]Wp fc'!#REF!</definedName>
    <definedName name="XREF_COLUMN_9" localSheetId="25" hidden="1">'[97]Wp fc'!#REF!</definedName>
    <definedName name="XREF_COLUMN_9" localSheetId="43" hidden="1">'[97]Wp fc'!#REF!</definedName>
    <definedName name="XREF_COLUMN_9" localSheetId="44" hidden="1">'[97]Wp fc'!#REF!</definedName>
    <definedName name="XREF_COLUMN_9" localSheetId="45" hidden="1">'[97]Wp fc'!#REF!</definedName>
    <definedName name="XREF_COLUMN_9" localSheetId="46" hidden="1">'[97]Wp fc'!#REF!</definedName>
    <definedName name="XREF_COLUMN_9" localSheetId="47" hidden="1">'[97]Wp fc'!#REF!</definedName>
    <definedName name="XREF_COLUMN_9" localSheetId="48" hidden="1">'[97]Wp fc'!#REF!</definedName>
    <definedName name="XREF_COLUMN_9" localSheetId="49" hidden="1">'[97]Wp fc'!#REF!</definedName>
    <definedName name="XREF_COLUMN_9" localSheetId="26" hidden="1">'[97]Wp fc'!#REF!</definedName>
    <definedName name="XREF_COLUMN_9" localSheetId="27" hidden="1">'[97]Wp fc'!#REF!</definedName>
    <definedName name="XREF_COLUMN_9" localSheetId="28" hidden="1">'[97]Wp fc'!#REF!</definedName>
    <definedName name="XREF_COLUMN_9" localSheetId="29" hidden="1">'[97]Wp fc'!#REF!</definedName>
    <definedName name="XREF_COLUMN_9" localSheetId="30" hidden="1">'[97]Wp fc'!#REF!</definedName>
    <definedName name="XREF_COLUMN_9" localSheetId="31" hidden="1">'[97]Wp fc'!#REF!</definedName>
    <definedName name="XREF_COLUMN_9" localSheetId="32" hidden="1">'[97]Wp fc'!#REF!</definedName>
    <definedName name="XREF_COLUMN_9" localSheetId="24" hidden="1">'[97]Wp fc'!#REF!</definedName>
    <definedName name="XREF_COLUMN_9" hidden="1">'[98]Wp fc'!#REF!</definedName>
    <definedName name="XRefActiveRow" localSheetId="20" hidden="1">#REF!</definedName>
    <definedName name="XRefActiveRow" localSheetId="9" hidden="1">#REF!</definedName>
    <definedName name="XRefActiveRow" localSheetId="22" hidden="1">#REF!</definedName>
    <definedName name="XRefActiveRow" localSheetId="21" hidden="1">#REF!</definedName>
    <definedName name="XRefActiveRow" localSheetId="23" hidden="1">#REF!</definedName>
    <definedName name="XRefActiveRow" localSheetId="17" hidden="1">#REF!</definedName>
    <definedName name="XRefActiveRow" localSheetId="33" hidden="1">#REF!</definedName>
    <definedName name="XRefActiveRow" localSheetId="34" hidden="1">#REF!</definedName>
    <definedName name="XRefActiveRow" localSheetId="35" hidden="1">#REF!</definedName>
    <definedName name="XRefActiveRow" localSheetId="36" hidden="1">#REF!</definedName>
    <definedName name="XRefActiveRow" localSheetId="37" hidden="1">#REF!</definedName>
    <definedName name="XRefActiveRow" localSheetId="38" hidden="1">#REF!</definedName>
    <definedName name="XRefActiveRow" localSheetId="39" hidden="1">#REF!</definedName>
    <definedName name="XRefActiveRow" localSheetId="40" hidden="1">#REF!</definedName>
    <definedName name="XRefActiveRow" localSheetId="41" hidden="1">#REF!</definedName>
    <definedName name="XRefActiveRow" localSheetId="42" hidden="1">#REF!</definedName>
    <definedName name="XRefActiveRow" localSheetId="25" hidden="1">#REF!</definedName>
    <definedName name="XRefActiveRow" localSheetId="43" hidden="1">#REF!</definedName>
    <definedName name="XRefActiveRow" localSheetId="44" hidden="1">#REF!</definedName>
    <definedName name="XRefActiveRow" localSheetId="45" hidden="1">#REF!</definedName>
    <definedName name="XRefActiveRow" localSheetId="46" hidden="1">#REF!</definedName>
    <definedName name="XRefActiveRow" localSheetId="47" hidden="1">#REF!</definedName>
    <definedName name="XRefActiveRow" localSheetId="48" hidden="1">#REF!</definedName>
    <definedName name="XRefActiveRow" localSheetId="49" hidden="1">#REF!</definedName>
    <definedName name="XRefActiveRow" localSheetId="26" hidden="1">#REF!</definedName>
    <definedName name="XRefActiveRow" localSheetId="27" hidden="1">#REF!</definedName>
    <definedName name="XRefActiveRow" localSheetId="28" hidden="1">#REF!</definedName>
    <definedName name="XRefActiveRow" localSheetId="29" hidden="1">#REF!</definedName>
    <definedName name="XRefActiveRow" localSheetId="30" hidden="1">#REF!</definedName>
    <definedName name="XRefActiveRow" localSheetId="31" hidden="1">#REF!</definedName>
    <definedName name="XRefActiveRow" localSheetId="32" hidden="1">#REF!</definedName>
    <definedName name="XRefActiveRow" localSheetId="24" hidden="1">#REF!</definedName>
    <definedName name="XRefActiveRow" hidden="1">#REF!</definedName>
    <definedName name="XRefColumnsCount" hidden="1">10</definedName>
    <definedName name="XRefCopy1" localSheetId="20" hidden="1">#REF!</definedName>
    <definedName name="XRefCopy1" localSheetId="9" hidden="1">#REF!</definedName>
    <definedName name="XRefCopy1" localSheetId="22" hidden="1">#REF!</definedName>
    <definedName name="XRefCopy1" localSheetId="21" hidden="1">#REF!</definedName>
    <definedName name="XRefCopy1" localSheetId="23" hidden="1">#REF!</definedName>
    <definedName name="XRefCopy1" localSheetId="15" hidden="1">#REF!</definedName>
    <definedName name="XRefCopy1" localSheetId="17" hidden="1">#REF!</definedName>
    <definedName name="XRefCopy1" localSheetId="33" hidden="1">#REF!</definedName>
    <definedName name="XRefCopy1" localSheetId="34" hidden="1">#REF!</definedName>
    <definedName name="XRefCopy1" localSheetId="35" hidden="1">#REF!</definedName>
    <definedName name="XRefCopy1" localSheetId="36" hidden="1">#REF!</definedName>
    <definedName name="XRefCopy1" localSheetId="37" hidden="1">#REF!</definedName>
    <definedName name="XRefCopy1" localSheetId="38" hidden="1">#REF!</definedName>
    <definedName name="XRefCopy1" localSheetId="39" hidden="1">#REF!</definedName>
    <definedName name="XRefCopy1" localSheetId="40" hidden="1">#REF!</definedName>
    <definedName name="XRefCopy1" localSheetId="41" hidden="1">#REF!</definedName>
    <definedName name="XRefCopy1" localSheetId="42" hidden="1">#REF!</definedName>
    <definedName name="XRefCopy1" localSheetId="25" hidden="1">#REF!</definedName>
    <definedName name="XRefCopy1" localSheetId="43" hidden="1">#REF!</definedName>
    <definedName name="XRefCopy1" localSheetId="44" hidden="1">#REF!</definedName>
    <definedName name="XRefCopy1" localSheetId="45" hidden="1">#REF!</definedName>
    <definedName name="XRefCopy1" localSheetId="46" hidden="1">#REF!</definedName>
    <definedName name="XRefCopy1" localSheetId="47" hidden="1">#REF!</definedName>
    <definedName name="XRefCopy1" localSheetId="48" hidden="1">#REF!</definedName>
    <definedName name="XRefCopy1" localSheetId="49" hidden="1">#REF!</definedName>
    <definedName name="XRefCopy1" localSheetId="26" hidden="1">#REF!</definedName>
    <definedName name="XRefCopy1" localSheetId="27" hidden="1">#REF!</definedName>
    <definedName name="XRefCopy1" localSheetId="28" hidden="1">#REF!</definedName>
    <definedName name="XRefCopy1" localSheetId="29" hidden="1">#REF!</definedName>
    <definedName name="XRefCopy1" localSheetId="30" hidden="1">#REF!</definedName>
    <definedName name="XRefCopy1" localSheetId="31" hidden="1">#REF!</definedName>
    <definedName name="XRefCopy1" localSheetId="32" hidden="1">#REF!</definedName>
    <definedName name="XRefCopy1" localSheetId="24" hidden="1">#REF!</definedName>
    <definedName name="XRefCopy1" hidden="1">#REF!</definedName>
    <definedName name="XRefCopy10" localSheetId="15" hidden="1">#REF!</definedName>
    <definedName name="XRefCopy10" localSheetId="49" hidden="1">#REF!</definedName>
    <definedName name="XRefCopy10" localSheetId="30" hidden="1">#REF!</definedName>
    <definedName name="XRefCopy10" hidden="1">#REF!</definedName>
    <definedName name="XRefCopy100" localSheetId="49" hidden="1">#REF!</definedName>
    <definedName name="XRefCopy100" hidden="1">#REF!</definedName>
    <definedName name="XRefCopy101" hidden="1">#REF!</definedName>
    <definedName name="XRefCopy102" hidden="1">#REF!</definedName>
    <definedName name="XRefCopy103" hidden="1">#REF!</definedName>
    <definedName name="XRefCopy104" hidden="1">#REF!</definedName>
    <definedName name="XRefCopy10Row" localSheetId="15" hidden="1">#REF!</definedName>
    <definedName name="XRefCopy10Row" hidden="1">#REF!</definedName>
    <definedName name="XRefCopy11" hidden="1">#REF!</definedName>
    <definedName name="XRefCopy118" hidden="1">#REF!</definedName>
    <definedName name="XRefCopy119" hidden="1">#REF!</definedName>
    <definedName name="XRefCopy11Row" localSheetId="15" hidden="1">#REF!</definedName>
    <definedName name="XRefCopy11Row" hidden="1">#REF!</definedName>
    <definedName name="XRefCopy12" hidden="1">#REF!</definedName>
    <definedName name="XRefCopy120" hidden="1">#REF!</definedName>
    <definedName name="XRefCopy121" hidden="1">#REF!</definedName>
    <definedName name="XRefCopy122" hidden="1">#REF!</definedName>
    <definedName name="XRefCopy128Row" localSheetId="20" hidden="1">[96]XREF!#REF!</definedName>
    <definedName name="XRefCopy128Row" localSheetId="9" hidden="1">[96]XREF!#REF!</definedName>
    <definedName name="XRefCopy128Row" localSheetId="22" hidden="1">[96]XREF!#REF!</definedName>
    <definedName name="XRefCopy128Row" localSheetId="21" hidden="1">[96]XREF!#REF!</definedName>
    <definedName name="XRefCopy128Row" localSheetId="23" hidden="1">[96]XREF!#REF!</definedName>
    <definedName name="XRefCopy128Row" localSheetId="15" hidden="1">[96]XREF!#REF!</definedName>
    <definedName name="XRefCopy128Row" localSheetId="17" hidden="1">[96]XREF!#REF!</definedName>
    <definedName name="XRefCopy128Row" localSheetId="33" hidden="1">[96]XREF!#REF!</definedName>
    <definedName name="XRefCopy128Row" localSheetId="34" hidden="1">[96]XREF!#REF!</definedName>
    <definedName name="XRefCopy128Row" localSheetId="35" hidden="1">[96]XREF!#REF!</definedName>
    <definedName name="XRefCopy128Row" localSheetId="36" hidden="1">[96]XREF!#REF!</definedName>
    <definedName name="XRefCopy128Row" localSheetId="37" hidden="1">[96]XREF!#REF!</definedName>
    <definedName name="XRefCopy128Row" localSheetId="38" hidden="1">[96]XREF!#REF!</definedName>
    <definedName name="XRefCopy128Row" localSheetId="39" hidden="1">[96]XREF!#REF!</definedName>
    <definedName name="XRefCopy128Row" localSheetId="40" hidden="1">[96]XREF!#REF!</definedName>
    <definedName name="XRefCopy128Row" localSheetId="41" hidden="1">[96]XREF!#REF!</definedName>
    <definedName name="XRefCopy128Row" localSheetId="42" hidden="1">[96]XREF!#REF!</definedName>
    <definedName name="XRefCopy128Row" localSheetId="25" hidden="1">[96]XREF!#REF!</definedName>
    <definedName name="XRefCopy128Row" localSheetId="43" hidden="1">[96]XREF!#REF!</definedName>
    <definedName name="XRefCopy128Row" localSheetId="44" hidden="1">[96]XREF!#REF!</definedName>
    <definedName name="XRefCopy128Row" localSheetId="45" hidden="1">[96]XREF!#REF!</definedName>
    <definedName name="XRefCopy128Row" localSheetId="46" hidden="1">[96]XREF!#REF!</definedName>
    <definedName name="XRefCopy128Row" localSheetId="47" hidden="1">[96]XREF!#REF!</definedName>
    <definedName name="XRefCopy128Row" localSheetId="48" hidden="1">[96]XREF!#REF!</definedName>
    <definedName name="XRefCopy128Row" localSheetId="49" hidden="1">[96]XREF!#REF!</definedName>
    <definedName name="XRefCopy128Row" localSheetId="26" hidden="1">[96]XREF!#REF!</definedName>
    <definedName name="XRefCopy128Row" localSheetId="27" hidden="1">[96]XREF!#REF!</definedName>
    <definedName name="XRefCopy128Row" localSheetId="28" hidden="1">[96]XREF!#REF!</definedName>
    <definedName name="XRefCopy128Row" localSheetId="29" hidden="1">[96]XREF!#REF!</definedName>
    <definedName name="XRefCopy128Row" localSheetId="30" hidden="1">[96]XREF!#REF!</definedName>
    <definedName name="XRefCopy128Row" localSheetId="31" hidden="1">[96]XREF!#REF!</definedName>
    <definedName name="XRefCopy128Row" localSheetId="32" hidden="1">[96]XREF!#REF!</definedName>
    <definedName name="XRefCopy128Row" localSheetId="24" hidden="1">[96]XREF!#REF!</definedName>
    <definedName name="XRefCopy128Row" hidden="1">[96]XREF!#REF!</definedName>
    <definedName name="XRefCopy12Row" localSheetId="20" hidden="1">[99]XREF!#REF!</definedName>
    <definedName name="XRefCopy12Row" localSheetId="9" hidden="1">[99]XREF!#REF!</definedName>
    <definedName name="XRefCopy12Row" localSheetId="22" hidden="1">[99]XREF!#REF!</definedName>
    <definedName name="XRefCopy12Row" localSheetId="21" hidden="1">[99]XREF!#REF!</definedName>
    <definedName name="XRefCopy12Row" localSheetId="23" hidden="1">[99]XREF!#REF!</definedName>
    <definedName name="XRefCopy12Row" localSheetId="15" hidden="1">[99]XREF!#REF!</definedName>
    <definedName name="XRefCopy12Row" localSheetId="17" hidden="1">[99]XREF!#REF!</definedName>
    <definedName name="XRefCopy12Row" localSheetId="33" hidden="1">[99]XREF!#REF!</definedName>
    <definedName name="XRefCopy12Row" localSheetId="34" hidden="1">[99]XREF!#REF!</definedName>
    <definedName name="XRefCopy12Row" localSheetId="35" hidden="1">[99]XREF!#REF!</definedName>
    <definedName name="XRefCopy12Row" localSheetId="36" hidden="1">[99]XREF!#REF!</definedName>
    <definedName name="XRefCopy12Row" localSheetId="37" hidden="1">[99]XREF!#REF!</definedName>
    <definedName name="XRefCopy12Row" localSheetId="38" hidden="1">[99]XREF!#REF!</definedName>
    <definedName name="XRefCopy12Row" localSheetId="39" hidden="1">[99]XREF!#REF!</definedName>
    <definedName name="XRefCopy12Row" localSheetId="40" hidden="1">[99]XREF!#REF!</definedName>
    <definedName name="XRefCopy12Row" localSheetId="41" hidden="1">[99]XREF!#REF!</definedName>
    <definedName name="XRefCopy12Row" localSheetId="42" hidden="1">[99]XREF!#REF!</definedName>
    <definedName name="XRefCopy12Row" localSheetId="25" hidden="1">[99]XREF!#REF!</definedName>
    <definedName name="XRefCopy12Row" localSheetId="43" hidden="1">[99]XREF!#REF!</definedName>
    <definedName name="XRefCopy12Row" localSheetId="44" hidden="1">[99]XREF!#REF!</definedName>
    <definedName name="XRefCopy12Row" localSheetId="45" hidden="1">[99]XREF!#REF!</definedName>
    <definedName name="XRefCopy12Row" localSheetId="46" hidden="1">[99]XREF!#REF!</definedName>
    <definedName name="XRefCopy12Row" localSheetId="47" hidden="1">[99]XREF!#REF!</definedName>
    <definedName name="XRefCopy12Row" localSheetId="48" hidden="1">[99]XREF!#REF!</definedName>
    <definedName name="XRefCopy12Row" localSheetId="49" hidden="1">[99]XREF!#REF!</definedName>
    <definedName name="XRefCopy12Row" localSheetId="26" hidden="1">[99]XREF!#REF!</definedName>
    <definedName name="XRefCopy12Row" localSheetId="27" hidden="1">[99]XREF!#REF!</definedName>
    <definedName name="XRefCopy12Row" localSheetId="28" hidden="1">[99]XREF!#REF!</definedName>
    <definedName name="XRefCopy12Row" localSheetId="29" hidden="1">[99]XREF!#REF!</definedName>
    <definedName name="XRefCopy12Row" localSheetId="30" hidden="1">[99]XREF!#REF!</definedName>
    <definedName name="XRefCopy12Row" localSheetId="31" hidden="1">[99]XREF!#REF!</definedName>
    <definedName name="XRefCopy12Row" localSheetId="32" hidden="1">[99]XREF!#REF!</definedName>
    <definedName name="XRefCopy12Row" localSheetId="24" hidden="1">[99]XREF!#REF!</definedName>
    <definedName name="XRefCopy12Row" hidden="1">[99]XREF!#REF!</definedName>
    <definedName name="XRefCopy13" localSheetId="20" hidden="1">#REF!</definedName>
    <definedName name="XRefCopy13" localSheetId="9" hidden="1">#REF!</definedName>
    <definedName name="XRefCopy13" localSheetId="22" hidden="1">#REF!</definedName>
    <definedName name="XRefCopy13" localSheetId="21" hidden="1">#REF!</definedName>
    <definedName name="XRefCopy13" localSheetId="23" hidden="1">#REF!</definedName>
    <definedName name="XRefCopy13" localSheetId="15" hidden="1">#REF!</definedName>
    <definedName name="XRefCopy13" localSheetId="17" hidden="1">#REF!</definedName>
    <definedName name="XRefCopy13" localSheetId="33" hidden="1">#REF!</definedName>
    <definedName name="XRefCopy13" localSheetId="34" hidden="1">#REF!</definedName>
    <definedName name="XRefCopy13" localSheetId="35" hidden="1">#REF!</definedName>
    <definedName name="XRefCopy13" localSheetId="36" hidden="1">#REF!</definedName>
    <definedName name="XRefCopy13" localSheetId="37" hidden="1">#REF!</definedName>
    <definedName name="XRefCopy13" localSheetId="38" hidden="1">#REF!</definedName>
    <definedName name="XRefCopy13" localSheetId="39" hidden="1">#REF!</definedName>
    <definedName name="XRefCopy13" localSheetId="40" hidden="1">#REF!</definedName>
    <definedName name="XRefCopy13" localSheetId="41" hidden="1">#REF!</definedName>
    <definedName name="XRefCopy13" localSheetId="42" hidden="1">#REF!</definedName>
    <definedName name="XRefCopy13" localSheetId="25" hidden="1">#REF!</definedName>
    <definedName name="XRefCopy13" localSheetId="43" hidden="1">#REF!</definedName>
    <definedName name="XRefCopy13" localSheetId="44" hidden="1">#REF!</definedName>
    <definedName name="XRefCopy13" localSheetId="45" hidden="1">#REF!</definedName>
    <definedName name="XRefCopy13" localSheetId="46" hidden="1">#REF!</definedName>
    <definedName name="XRefCopy13" localSheetId="47" hidden="1">#REF!</definedName>
    <definedName name="XRefCopy13" localSheetId="48" hidden="1">#REF!</definedName>
    <definedName name="XRefCopy13" localSheetId="49" hidden="1">#REF!</definedName>
    <definedName name="XRefCopy13" localSheetId="26" hidden="1">#REF!</definedName>
    <definedName name="XRefCopy13" localSheetId="27" hidden="1">#REF!</definedName>
    <definedName name="XRefCopy13" localSheetId="28" hidden="1">#REF!</definedName>
    <definedName name="XRefCopy13" localSheetId="29" hidden="1">#REF!</definedName>
    <definedName name="XRefCopy13" localSheetId="30" hidden="1">#REF!</definedName>
    <definedName name="XRefCopy13" localSheetId="31" hidden="1">#REF!</definedName>
    <definedName name="XRefCopy13" localSheetId="32" hidden="1">#REF!</definedName>
    <definedName name="XRefCopy13" localSheetId="24" hidden="1">#REF!</definedName>
    <definedName name="XRefCopy13" hidden="1">#REF!</definedName>
    <definedName name="XRefCopy13Row" localSheetId="15" hidden="1">#REF!</definedName>
    <definedName name="XRefCopy13Row" localSheetId="49" hidden="1">#REF!</definedName>
    <definedName name="XRefCopy13Row" localSheetId="30" hidden="1">#REF!</definedName>
    <definedName name="XRefCopy13Row" hidden="1">#REF!</definedName>
    <definedName name="XRefCopy14" localSheetId="49" hidden="1">#REF!</definedName>
    <definedName name="XRefCopy14" hidden="1">#REF!</definedName>
    <definedName name="XRefCopy14Row" localSheetId="15" hidden="1">#REF!</definedName>
    <definedName name="XRefCopy14Row" hidden="1">#REF!</definedName>
    <definedName name="XRefCopy15" localSheetId="20" hidden="1">'[13]Aguin. Sueldos '!#REF!</definedName>
    <definedName name="XRefCopy15" localSheetId="9" hidden="1">'[13]Aguin. Sueldos '!#REF!</definedName>
    <definedName name="XRefCopy15" localSheetId="22" hidden="1">'[13]Aguin. Sueldos '!#REF!</definedName>
    <definedName name="XRefCopy15" localSheetId="21" hidden="1">'[13]Aguin. Sueldos '!#REF!</definedName>
    <definedName name="XRefCopy15" localSheetId="23" hidden="1">'[13]Aguin. Sueldos '!#REF!</definedName>
    <definedName name="XRefCopy15" localSheetId="15" hidden="1">'[13]Aguin. Sueldos '!#REF!</definedName>
    <definedName name="XRefCopy15" localSheetId="17" hidden="1">'[13]Aguin. Sueldos '!#REF!</definedName>
    <definedName name="XRefCopy15" localSheetId="33" hidden="1">'[13]Aguin. Sueldos '!#REF!</definedName>
    <definedName name="XRefCopy15" localSheetId="34" hidden="1">'[13]Aguin. Sueldos '!#REF!</definedName>
    <definedName name="XRefCopy15" localSheetId="35" hidden="1">'[13]Aguin. Sueldos '!#REF!</definedName>
    <definedName name="XRefCopy15" localSheetId="36" hidden="1">'[13]Aguin. Sueldos '!#REF!</definedName>
    <definedName name="XRefCopy15" localSheetId="37" hidden="1">'[13]Aguin. Sueldos '!#REF!</definedName>
    <definedName name="XRefCopy15" localSheetId="38" hidden="1">'[13]Aguin. Sueldos '!#REF!</definedName>
    <definedName name="XRefCopy15" localSheetId="39" hidden="1">'[13]Aguin. Sueldos '!#REF!</definedName>
    <definedName name="XRefCopy15" localSheetId="40" hidden="1">'[13]Aguin. Sueldos '!#REF!</definedName>
    <definedName name="XRefCopy15" localSheetId="41" hidden="1">'[13]Aguin. Sueldos '!#REF!</definedName>
    <definedName name="XRefCopy15" localSheetId="42" hidden="1">'[13]Aguin. Sueldos '!#REF!</definedName>
    <definedName name="XRefCopy15" localSheetId="25" hidden="1">'[13]Aguin. Sueldos '!#REF!</definedName>
    <definedName name="XRefCopy15" localSheetId="43" hidden="1">'[13]Aguin. Sueldos '!#REF!</definedName>
    <definedName name="XRefCopy15" localSheetId="44" hidden="1">'[13]Aguin. Sueldos '!#REF!</definedName>
    <definedName name="XRefCopy15" localSheetId="45" hidden="1">'[13]Aguin. Sueldos '!#REF!</definedName>
    <definedName name="XRefCopy15" localSheetId="46" hidden="1">'[13]Aguin. Sueldos '!#REF!</definedName>
    <definedName name="XRefCopy15" localSheetId="47" hidden="1">'[13]Aguin. Sueldos '!#REF!</definedName>
    <definedName name="XRefCopy15" localSheetId="48" hidden="1">'[13]Aguin. Sueldos '!#REF!</definedName>
    <definedName name="XRefCopy15" localSheetId="49" hidden="1">'[13]Aguin. Sueldos '!#REF!</definedName>
    <definedName name="XRefCopy15" localSheetId="26" hidden="1">'[13]Aguin. Sueldos '!#REF!</definedName>
    <definedName name="XRefCopy15" localSheetId="27" hidden="1">'[13]Aguin. Sueldos '!#REF!</definedName>
    <definedName name="XRefCopy15" localSheetId="28" hidden="1">'[13]Aguin. Sueldos '!#REF!</definedName>
    <definedName name="XRefCopy15" localSheetId="29" hidden="1">'[13]Aguin. Sueldos '!#REF!</definedName>
    <definedName name="XRefCopy15" localSheetId="30" hidden="1">'[13]Aguin. Sueldos '!#REF!</definedName>
    <definedName name="XRefCopy15" localSheetId="31" hidden="1">'[13]Aguin. Sueldos '!#REF!</definedName>
    <definedName name="XRefCopy15" localSheetId="32" hidden="1">'[13]Aguin. Sueldos '!#REF!</definedName>
    <definedName name="XRefCopy15" localSheetId="24" hidden="1">'[13]Aguin. Sueldos '!#REF!</definedName>
    <definedName name="XRefCopy15" hidden="1">'[13]Aguin. Sueldos '!#REF!</definedName>
    <definedName name="XRefCopy15Row" localSheetId="20" hidden="1">#REF!</definedName>
    <definedName name="XRefCopy15Row" localSheetId="9" hidden="1">#REF!</definedName>
    <definedName name="XRefCopy15Row" localSheetId="22" hidden="1">#REF!</definedName>
    <definedName name="XRefCopy15Row" localSheetId="21" hidden="1">#REF!</definedName>
    <definedName name="XRefCopy15Row" localSheetId="23" hidden="1">#REF!</definedName>
    <definedName name="XRefCopy15Row" localSheetId="15" hidden="1">#REF!</definedName>
    <definedName name="XRefCopy15Row" localSheetId="17" hidden="1">#REF!</definedName>
    <definedName name="XRefCopy15Row" localSheetId="33" hidden="1">#REF!</definedName>
    <definedName name="XRefCopy15Row" localSheetId="34" hidden="1">#REF!</definedName>
    <definedName name="XRefCopy15Row" localSheetId="35" hidden="1">#REF!</definedName>
    <definedName name="XRefCopy15Row" localSheetId="36" hidden="1">#REF!</definedName>
    <definedName name="XRefCopy15Row" localSheetId="37" hidden="1">#REF!</definedName>
    <definedName name="XRefCopy15Row" localSheetId="38" hidden="1">#REF!</definedName>
    <definedName name="XRefCopy15Row" localSheetId="39" hidden="1">#REF!</definedName>
    <definedName name="XRefCopy15Row" localSheetId="40" hidden="1">#REF!</definedName>
    <definedName name="XRefCopy15Row" localSheetId="41" hidden="1">#REF!</definedName>
    <definedName name="XRefCopy15Row" localSheetId="42" hidden="1">#REF!</definedName>
    <definedName name="XRefCopy15Row" localSheetId="25" hidden="1">#REF!</definedName>
    <definedName name="XRefCopy15Row" localSheetId="43" hidden="1">#REF!</definedName>
    <definedName name="XRefCopy15Row" localSheetId="44" hidden="1">#REF!</definedName>
    <definedName name="XRefCopy15Row" localSheetId="45" hidden="1">#REF!</definedName>
    <definedName name="XRefCopy15Row" localSheetId="46" hidden="1">#REF!</definedName>
    <definedName name="XRefCopy15Row" localSheetId="47" hidden="1">#REF!</definedName>
    <definedName name="XRefCopy15Row" localSheetId="48" hidden="1">#REF!</definedName>
    <definedName name="XRefCopy15Row" localSheetId="49" hidden="1">#REF!</definedName>
    <definedName name="XRefCopy15Row" localSheetId="26" hidden="1">#REF!</definedName>
    <definedName name="XRefCopy15Row" localSheetId="27" hidden="1">#REF!</definedName>
    <definedName name="XRefCopy15Row" localSheetId="28" hidden="1">#REF!</definedName>
    <definedName name="XRefCopy15Row" localSheetId="29" hidden="1">#REF!</definedName>
    <definedName name="XRefCopy15Row" localSheetId="30" hidden="1">#REF!</definedName>
    <definedName name="XRefCopy15Row" localSheetId="31" hidden="1">#REF!</definedName>
    <definedName name="XRefCopy15Row" localSheetId="32" hidden="1">#REF!</definedName>
    <definedName name="XRefCopy15Row" localSheetId="24" hidden="1">#REF!</definedName>
    <definedName name="XRefCopy15Row" hidden="1">#REF!</definedName>
    <definedName name="XRefCopy16" localSheetId="20" hidden="1">'[100]Prov. Circularizados'!#REF!</definedName>
    <definedName name="XRefCopy16" localSheetId="9" hidden="1">'[100]Prov. Circularizados'!#REF!</definedName>
    <definedName name="XRefCopy16" localSheetId="22" hidden="1">'[100]Prov. Circularizados'!#REF!</definedName>
    <definedName name="XRefCopy16" localSheetId="21" hidden="1">'[100]Prov. Circularizados'!#REF!</definedName>
    <definedName name="XRefCopy16" localSheetId="23" hidden="1">'[100]Prov. Circularizados'!#REF!</definedName>
    <definedName name="XRefCopy16" localSheetId="15" hidden="1">'[100]Prov. Circularizados'!#REF!</definedName>
    <definedName name="XRefCopy16" localSheetId="17" hidden="1">'[100]Prov. Circularizados'!#REF!</definedName>
    <definedName name="XRefCopy16" localSheetId="33" hidden="1">'[100]Prov. Circularizados'!#REF!</definedName>
    <definedName name="XRefCopy16" localSheetId="34" hidden="1">'[100]Prov. Circularizados'!#REF!</definedName>
    <definedName name="XRefCopy16" localSheetId="35" hidden="1">'[100]Prov. Circularizados'!#REF!</definedName>
    <definedName name="XRefCopy16" localSheetId="36" hidden="1">'[100]Prov. Circularizados'!#REF!</definedName>
    <definedName name="XRefCopy16" localSheetId="37" hidden="1">'[100]Prov. Circularizados'!#REF!</definedName>
    <definedName name="XRefCopy16" localSheetId="38" hidden="1">'[100]Prov. Circularizados'!#REF!</definedName>
    <definedName name="XRefCopy16" localSheetId="39" hidden="1">'[100]Prov. Circularizados'!#REF!</definedName>
    <definedName name="XRefCopy16" localSheetId="40" hidden="1">'[100]Prov. Circularizados'!#REF!</definedName>
    <definedName name="XRefCopy16" localSheetId="41" hidden="1">'[100]Prov. Circularizados'!#REF!</definedName>
    <definedName name="XRefCopy16" localSheetId="42" hidden="1">'[100]Prov. Circularizados'!#REF!</definedName>
    <definedName name="XRefCopy16" localSheetId="25" hidden="1">'[100]Prov. Circularizados'!#REF!</definedName>
    <definedName name="XRefCopy16" localSheetId="43" hidden="1">'[100]Prov. Circularizados'!#REF!</definedName>
    <definedName name="XRefCopy16" localSheetId="44" hidden="1">'[100]Prov. Circularizados'!#REF!</definedName>
    <definedName name="XRefCopy16" localSheetId="45" hidden="1">'[100]Prov. Circularizados'!#REF!</definedName>
    <definedName name="XRefCopy16" localSheetId="46" hidden="1">'[100]Prov. Circularizados'!#REF!</definedName>
    <definedName name="XRefCopy16" localSheetId="47" hidden="1">'[100]Prov. Circularizados'!#REF!</definedName>
    <definedName name="XRefCopy16" localSheetId="48" hidden="1">'[100]Prov. Circularizados'!#REF!</definedName>
    <definedName name="XRefCopy16" localSheetId="49" hidden="1">'[100]Prov. Circularizados'!#REF!</definedName>
    <definedName name="XRefCopy16" localSheetId="26" hidden="1">'[100]Prov. Circularizados'!#REF!</definedName>
    <definedName name="XRefCopy16" localSheetId="27" hidden="1">'[100]Prov. Circularizados'!#REF!</definedName>
    <definedName name="XRefCopy16" localSheetId="28" hidden="1">'[100]Prov. Circularizados'!#REF!</definedName>
    <definedName name="XRefCopy16" localSheetId="29" hidden="1">'[100]Prov. Circularizados'!#REF!</definedName>
    <definedName name="XRefCopy16" localSheetId="30" hidden="1">'[100]Prov. Circularizados'!#REF!</definedName>
    <definedName name="XRefCopy16" localSheetId="31" hidden="1">'[100]Prov. Circularizados'!#REF!</definedName>
    <definedName name="XRefCopy16" localSheetId="32" hidden="1">'[100]Prov. Circularizados'!#REF!</definedName>
    <definedName name="XRefCopy16" localSheetId="24" hidden="1">'[100]Prov. Circularizados'!#REF!</definedName>
    <definedName name="XRefCopy16" hidden="1">'[100]Prov. Circularizados'!#REF!</definedName>
    <definedName name="XRefCopy16Row" localSheetId="20" hidden="1">#REF!</definedName>
    <definedName name="XRefCopy16Row" localSheetId="9" hidden="1">#REF!</definedName>
    <definedName name="XRefCopy16Row" localSheetId="22" hidden="1">#REF!</definedName>
    <definedName name="XRefCopy16Row" localSheetId="21" hidden="1">#REF!</definedName>
    <definedName name="XRefCopy16Row" localSheetId="23" hidden="1">#REF!</definedName>
    <definedName name="XRefCopy16Row" localSheetId="17" hidden="1">#REF!</definedName>
    <definedName name="XRefCopy16Row" localSheetId="33" hidden="1">#REF!</definedName>
    <definedName name="XRefCopy16Row" localSheetId="34" hidden="1">#REF!</definedName>
    <definedName name="XRefCopy16Row" localSheetId="35" hidden="1">#REF!</definedName>
    <definedName name="XRefCopy16Row" localSheetId="36" hidden="1">#REF!</definedName>
    <definedName name="XRefCopy16Row" localSheetId="37" hidden="1">#REF!</definedName>
    <definedName name="XRefCopy16Row" localSheetId="38" hidden="1">#REF!</definedName>
    <definedName name="XRefCopy16Row" localSheetId="39" hidden="1">#REF!</definedName>
    <definedName name="XRefCopy16Row" localSheetId="40" hidden="1">#REF!</definedName>
    <definedName name="XRefCopy16Row" localSheetId="41" hidden="1">#REF!</definedName>
    <definedName name="XRefCopy16Row" localSheetId="42" hidden="1">#REF!</definedName>
    <definedName name="XRefCopy16Row" localSheetId="25" hidden="1">#REF!</definedName>
    <definedName name="XRefCopy16Row" localSheetId="43" hidden="1">#REF!</definedName>
    <definedName name="XRefCopy16Row" localSheetId="44" hidden="1">#REF!</definedName>
    <definedName name="XRefCopy16Row" localSheetId="45" hidden="1">#REF!</definedName>
    <definedName name="XRefCopy16Row" localSheetId="46" hidden="1">#REF!</definedName>
    <definedName name="XRefCopy16Row" localSheetId="47" hidden="1">#REF!</definedName>
    <definedName name="XRefCopy16Row" localSheetId="48" hidden="1">#REF!</definedName>
    <definedName name="XRefCopy16Row" localSheetId="49" hidden="1">#REF!</definedName>
    <definedName name="XRefCopy16Row" localSheetId="26" hidden="1">#REF!</definedName>
    <definedName name="XRefCopy16Row" localSheetId="27" hidden="1">#REF!</definedName>
    <definedName name="XRefCopy16Row" localSheetId="28" hidden="1">#REF!</definedName>
    <definedName name="XRefCopy16Row" localSheetId="29" hidden="1">#REF!</definedName>
    <definedName name="XRefCopy16Row" localSheetId="30" hidden="1">#REF!</definedName>
    <definedName name="XRefCopy16Row" localSheetId="31" hidden="1">#REF!</definedName>
    <definedName name="XRefCopy16Row" localSheetId="32" hidden="1">#REF!</definedName>
    <definedName name="XRefCopy16Row" localSheetId="24" hidden="1">#REF!</definedName>
    <definedName name="XRefCopy16Row" hidden="1">#REF!</definedName>
    <definedName name="XRefCopy17" localSheetId="20" hidden="1">#REF!</definedName>
    <definedName name="XRefCopy17" localSheetId="9" hidden="1">#REF!</definedName>
    <definedName name="XRefCopy17" localSheetId="22" hidden="1">#REF!</definedName>
    <definedName name="XRefCopy17" localSheetId="21" hidden="1">#REF!</definedName>
    <definedName name="XRefCopy17" localSheetId="23" hidden="1">#REF!</definedName>
    <definedName name="XRefCopy17" localSheetId="17" hidden="1">#REF!</definedName>
    <definedName name="XRefCopy17" localSheetId="33" hidden="1">#REF!</definedName>
    <definedName name="XRefCopy17" localSheetId="34" hidden="1">#REF!</definedName>
    <definedName name="XRefCopy17" localSheetId="35" hidden="1">#REF!</definedName>
    <definedName name="XRefCopy17" localSheetId="36" hidden="1">#REF!</definedName>
    <definedName name="XRefCopy17" localSheetId="37" hidden="1">#REF!</definedName>
    <definedName name="XRefCopy17" localSheetId="38" hidden="1">#REF!</definedName>
    <definedName name="XRefCopy17" localSheetId="39" hidden="1">#REF!</definedName>
    <definedName name="XRefCopy17" localSheetId="40" hidden="1">#REF!</definedName>
    <definedName name="XRefCopy17" localSheetId="41" hidden="1">#REF!</definedName>
    <definedName name="XRefCopy17" localSheetId="42" hidden="1">#REF!</definedName>
    <definedName name="XRefCopy17" localSheetId="25" hidden="1">#REF!</definedName>
    <definedName name="XRefCopy17" localSheetId="43" hidden="1">#REF!</definedName>
    <definedName name="XRefCopy17" localSheetId="44" hidden="1">#REF!</definedName>
    <definedName name="XRefCopy17" localSheetId="45" hidden="1">#REF!</definedName>
    <definedName name="XRefCopy17" localSheetId="46" hidden="1">#REF!</definedName>
    <definedName name="XRefCopy17" localSheetId="47" hidden="1">#REF!</definedName>
    <definedName name="XRefCopy17" localSheetId="48" hidden="1">#REF!</definedName>
    <definedName name="XRefCopy17" localSheetId="49" hidden="1">#REF!</definedName>
    <definedName name="XRefCopy17" localSheetId="26" hidden="1">#REF!</definedName>
    <definedName name="XRefCopy17" localSheetId="27" hidden="1">#REF!</definedName>
    <definedName name="XRefCopy17" localSheetId="28" hidden="1">#REF!</definedName>
    <definedName name="XRefCopy17" localSheetId="29" hidden="1">#REF!</definedName>
    <definedName name="XRefCopy17" localSheetId="30" hidden="1">#REF!</definedName>
    <definedName name="XRefCopy17" localSheetId="31" hidden="1">#REF!</definedName>
    <definedName name="XRefCopy17" localSheetId="32" hidden="1">#REF!</definedName>
    <definedName name="XRefCopy17" localSheetId="24" hidden="1">#REF!</definedName>
    <definedName name="XRefCopy17" hidden="1">#REF!</definedName>
    <definedName name="XRefCopy17Row" localSheetId="20" hidden="1">#REF!</definedName>
    <definedName name="XRefCopy17Row" localSheetId="9" hidden="1">#REF!</definedName>
    <definedName name="XRefCopy17Row" localSheetId="22" hidden="1">#REF!</definedName>
    <definedName name="XRefCopy17Row" localSheetId="21" hidden="1">#REF!</definedName>
    <definedName name="XRefCopy17Row" localSheetId="23" hidden="1">#REF!</definedName>
    <definedName name="XRefCopy17Row" localSheetId="17" hidden="1">#REF!</definedName>
    <definedName name="XRefCopy17Row" localSheetId="33" hidden="1">#REF!</definedName>
    <definedName name="XRefCopy17Row" localSheetId="34" hidden="1">#REF!</definedName>
    <definedName name="XRefCopy17Row" localSheetId="35" hidden="1">#REF!</definedName>
    <definedName name="XRefCopy17Row" localSheetId="36" hidden="1">#REF!</definedName>
    <definedName name="XRefCopy17Row" localSheetId="37" hidden="1">#REF!</definedName>
    <definedName name="XRefCopy17Row" localSheetId="38" hidden="1">#REF!</definedName>
    <definedName name="XRefCopy17Row" localSheetId="39" hidden="1">#REF!</definedName>
    <definedName name="XRefCopy17Row" localSheetId="40" hidden="1">#REF!</definedName>
    <definedName name="XRefCopy17Row" localSheetId="41" hidden="1">#REF!</definedName>
    <definedName name="XRefCopy17Row" localSheetId="42" hidden="1">#REF!</definedName>
    <definedName name="XRefCopy17Row" localSheetId="25" hidden="1">#REF!</definedName>
    <definedName name="XRefCopy17Row" localSheetId="43" hidden="1">#REF!</definedName>
    <definedName name="XRefCopy17Row" localSheetId="44" hidden="1">#REF!</definedName>
    <definedName name="XRefCopy17Row" localSheetId="45" hidden="1">#REF!</definedName>
    <definedName name="XRefCopy17Row" localSheetId="46" hidden="1">#REF!</definedName>
    <definedName name="XRefCopy17Row" localSheetId="47" hidden="1">#REF!</definedName>
    <definedName name="XRefCopy17Row" localSheetId="48" hidden="1">#REF!</definedName>
    <definedName name="XRefCopy17Row" localSheetId="49" hidden="1">#REF!</definedName>
    <definedName name="XRefCopy17Row" localSheetId="26" hidden="1">#REF!</definedName>
    <definedName name="XRefCopy17Row" localSheetId="27" hidden="1">#REF!</definedName>
    <definedName name="XRefCopy17Row" localSheetId="28" hidden="1">#REF!</definedName>
    <definedName name="XRefCopy17Row" localSheetId="29" hidden="1">#REF!</definedName>
    <definedName name="XRefCopy17Row" localSheetId="30" hidden="1">#REF!</definedName>
    <definedName name="XRefCopy17Row" localSheetId="31" hidden="1">#REF!</definedName>
    <definedName name="XRefCopy17Row" localSheetId="32" hidden="1">#REF!</definedName>
    <definedName name="XRefCopy17Row" localSheetId="24" hidden="1">#REF!</definedName>
    <definedName name="XRefCopy17Row" hidden="1">#REF!</definedName>
    <definedName name="XRefCopy18" hidden="1">#REF!</definedName>
    <definedName name="XRefCopy18Row" localSheetId="15" hidden="1">#REF!</definedName>
    <definedName name="XRefCopy18Row" hidden="1">#REF!</definedName>
    <definedName name="XRefCopy19" hidden="1">#REF!</definedName>
    <definedName name="XRefCopy19Row" localSheetId="15" hidden="1">#REF!</definedName>
    <definedName name="XRefCopy19Row" hidden="1">#REF!</definedName>
    <definedName name="XRefCopy1Row" hidden="1">#REF!</definedName>
    <definedName name="XRefCopy2" hidden="1">#REF!</definedName>
    <definedName name="XRefCopy20" localSheetId="15"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localSheetId="1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0" hidden="1">'[101]Selección de Cuentas'!#REF!</definedName>
    <definedName name="XRefCopy42" localSheetId="9" hidden="1">'[101]Selección de Cuentas'!#REF!</definedName>
    <definedName name="XRefCopy42" localSheetId="22" hidden="1">'[101]Selección de Cuentas'!#REF!</definedName>
    <definedName name="XRefCopy42" localSheetId="21" hidden="1">'[101]Selección de Cuentas'!#REF!</definedName>
    <definedName name="XRefCopy42" localSheetId="23" hidden="1">'[101]Selección de Cuentas'!#REF!</definedName>
    <definedName name="XRefCopy42" localSheetId="15" hidden="1">'[101]Selección de Cuentas'!#REF!</definedName>
    <definedName name="XRefCopy42" localSheetId="17" hidden="1">'[101]Selección de Cuentas'!#REF!</definedName>
    <definedName name="XRefCopy42" localSheetId="33" hidden="1">'[101]Selección de Cuentas'!#REF!</definedName>
    <definedName name="XRefCopy42" localSheetId="34" hidden="1">'[101]Selección de Cuentas'!#REF!</definedName>
    <definedName name="XRefCopy42" localSheetId="35" hidden="1">'[101]Selección de Cuentas'!#REF!</definedName>
    <definedName name="XRefCopy42" localSheetId="36" hidden="1">'[101]Selección de Cuentas'!#REF!</definedName>
    <definedName name="XRefCopy42" localSheetId="37" hidden="1">'[101]Selección de Cuentas'!#REF!</definedName>
    <definedName name="XRefCopy42" localSheetId="38" hidden="1">'[101]Selección de Cuentas'!#REF!</definedName>
    <definedName name="XRefCopy42" localSheetId="39" hidden="1">'[101]Selección de Cuentas'!#REF!</definedName>
    <definedName name="XRefCopy42" localSheetId="40" hidden="1">'[101]Selección de Cuentas'!#REF!</definedName>
    <definedName name="XRefCopy42" localSheetId="41" hidden="1">'[101]Selección de Cuentas'!#REF!</definedName>
    <definedName name="XRefCopy42" localSheetId="42" hidden="1">'[101]Selección de Cuentas'!#REF!</definedName>
    <definedName name="XRefCopy42" localSheetId="25" hidden="1">'[101]Selección de Cuentas'!#REF!</definedName>
    <definedName name="XRefCopy42" localSheetId="43" hidden="1">'[101]Selección de Cuentas'!#REF!</definedName>
    <definedName name="XRefCopy42" localSheetId="44" hidden="1">'[101]Selección de Cuentas'!#REF!</definedName>
    <definedName name="XRefCopy42" localSheetId="45" hidden="1">'[101]Selección de Cuentas'!#REF!</definedName>
    <definedName name="XRefCopy42" localSheetId="46" hidden="1">'[101]Selección de Cuentas'!#REF!</definedName>
    <definedName name="XRefCopy42" localSheetId="47" hidden="1">'[101]Selección de Cuentas'!#REF!</definedName>
    <definedName name="XRefCopy42" localSheetId="48" hidden="1">'[101]Selección de Cuentas'!#REF!</definedName>
    <definedName name="XRefCopy42" localSheetId="49" hidden="1">'[101]Selección de Cuentas'!#REF!</definedName>
    <definedName name="XRefCopy42" localSheetId="26" hidden="1">'[101]Selección de Cuentas'!#REF!</definedName>
    <definedName name="XRefCopy42" localSheetId="27" hidden="1">'[101]Selección de Cuentas'!#REF!</definedName>
    <definedName name="XRefCopy42" localSheetId="28" hidden="1">'[101]Selección de Cuentas'!#REF!</definedName>
    <definedName name="XRefCopy42" localSheetId="29" hidden="1">'[101]Selección de Cuentas'!#REF!</definedName>
    <definedName name="XRefCopy42" localSheetId="30" hidden="1">'[101]Selección de Cuentas'!#REF!</definedName>
    <definedName name="XRefCopy42" localSheetId="31" hidden="1">'[101]Selección de Cuentas'!#REF!</definedName>
    <definedName name="XRefCopy42" localSheetId="32" hidden="1">'[101]Selección de Cuentas'!#REF!</definedName>
    <definedName name="XRefCopy42" localSheetId="24" hidden="1">'[101]Selección de Cuentas'!#REF!</definedName>
    <definedName name="XRefCopy42" hidden="1">'[101]Selección de Cuentas'!#REF!</definedName>
    <definedName name="XRefCopy42Row" localSheetId="20" hidden="1">#REF!</definedName>
    <definedName name="XRefCopy42Row" localSheetId="9" hidden="1">#REF!</definedName>
    <definedName name="XRefCopy42Row" localSheetId="22" hidden="1">#REF!</definedName>
    <definedName name="XRefCopy42Row" localSheetId="21" hidden="1">#REF!</definedName>
    <definedName name="XRefCopy42Row" localSheetId="23" hidden="1">#REF!</definedName>
    <definedName name="XRefCopy42Row" localSheetId="17" hidden="1">#REF!</definedName>
    <definedName name="XRefCopy42Row" localSheetId="33" hidden="1">#REF!</definedName>
    <definedName name="XRefCopy42Row" localSheetId="34" hidden="1">#REF!</definedName>
    <definedName name="XRefCopy42Row" localSheetId="35" hidden="1">#REF!</definedName>
    <definedName name="XRefCopy42Row" localSheetId="36" hidden="1">#REF!</definedName>
    <definedName name="XRefCopy42Row" localSheetId="37" hidden="1">#REF!</definedName>
    <definedName name="XRefCopy42Row" localSheetId="38" hidden="1">#REF!</definedName>
    <definedName name="XRefCopy42Row" localSheetId="39" hidden="1">#REF!</definedName>
    <definedName name="XRefCopy42Row" localSheetId="40" hidden="1">#REF!</definedName>
    <definedName name="XRefCopy42Row" localSheetId="41" hidden="1">#REF!</definedName>
    <definedName name="XRefCopy42Row" localSheetId="42" hidden="1">#REF!</definedName>
    <definedName name="XRefCopy42Row" localSheetId="25" hidden="1">#REF!</definedName>
    <definedName name="XRefCopy42Row" localSheetId="43" hidden="1">#REF!</definedName>
    <definedName name="XRefCopy42Row" localSheetId="44" hidden="1">#REF!</definedName>
    <definedName name="XRefCopy42Row" localSheetId="45" hidden="1">#REF!</definedName>
    <definedName name="XRefCopy42Row" localSheetId="46" hidden="1">#REF!</definedName>
    <definedName name="XRefCopy42Row" localSheetId="47" hidden="1">#REF!</definedName>
    <definedName name="XRefCopy42Row" localSheetId="48" hidden="1">#REF!</definedName>
    <definedName name="XRefCopy42Row" localSheetId="49" hidden="1">#REF!</definedName>
    <definedName name="XRefCopy42Row" localSheetId="26" hidden="1">#REF!</definedName>
    <definedName name="XRefCopy42Row" localSheetId="27" hidden="1">#REF!</definedName>
    <definedName name="XRefCopy42Row" localSheetId="28" hidden="1">#REF!</definedName>
    <definedName name="XRefCopy42Row" localSheetId="29" hidden="1">#REF!</definedName>
    <definedName name="XRefCopy42Row" localSheetId="30" hidden="1">#REF!</definedName>
    <definedName name="XRefCopy42Row" localSheetId="31" hidden="1">#REF!</definedName>
    <definedName name="XRefCopy42Row" localSheetId="32" hidden="1">#REF!</definedName>
    <definedName name="XRefCopy42Row" localSheetId="24" hidden="1">#REF!</definedName>
    <definedName name="XRefCopy42Row" hidden="1">#REF!</definedName>
    <definedName name="XRefCopy43" localSheetId="20" hidden="1">'[101]Selección de Cuentas'!#REF!</definedName>
    <definedName name="XRefCopy43" localSheetId="9" hidden="1">'[101]Selección de Cuentas'!#REF!</definedName>
    <definedName name="XRefCopy43" localSheetId="22" hidden="1">'[101]Selección de Cuentas'!#REF!</definedName>
    <definedName name="XRefCopy43" localSheetId="21" hidden="1">'[101]Selección de Cuentas'!#REF!</definedName>
    <definedName name="XRefCopy43" localSheetId="23" hidden="1">'[101]Selección de Cuentas'!#REF!</definedName>
    <definedName name="XRefCopy43" localSheetId="15" hidden="1">'[101]Selección de Cuentas'!#REF!</definedName>
    <definedName name="XRefCopy43" localSheetId="17" hidden="1">'[101]Selección de Cuentas'!#REF!</definedName>
    <definedName name="XRefCopy43" localSheetId="33" hidden="1">'[101]Selección de Cuentas'!#REF!</definedName>
    <definedName name="XRefCopy43" localSheetId="34" hidden="1">'[101]Selección de Cuentas'!#REF!</definedName>
    <definedName name="XRefCopy43" localSheetId="35" hidden="1">'[101]Selección de Cuentas'!#REF!</definedName>
    <definedName name="XRefCopy43" localSheetId="36" hidden="1">'[101]Selección de Cuentas'!#REF!</definedName>
    <definedName name="XRefCopy43" localSheetId="37" hidden="1">'[101]Selección de Cuentas'!#REF!</definedName>
    <definedName name="XRefCopy43" localSheetId="38" hidden="1">'[101]Selección de Cuentas'!#REF!</definedName>
    <definedName name="XRefCopy43" localSheetId="39" hidden="1">'[101]Selección de Cuentas'!#REF!</definedName>
    <definedName name="XRefCopy43" localSheetId="40" hidden="1">'[101]Selección de Cuentas'!#REF!</definedName>
    <definedName name="XRefCopy43" localSheetId="41" hidden="1">'[101]Selección de Cuentas'!#REF!</definedName>
    <definedName name="XRefCopy43" localSheetId="42" hidden="1">'[101]Selección de Cuentas'!#REF!</definedName>
    <definedName name="XRefCopy43" localSheetId="25" hidden="1">'[101]Selección de Cuentas'!#REF!</definedName>
    <definedName name="XRefCopy43" localSheetId="43" hidden="1">'[101]Selección de Cuentas'!#REF!</definedName>
    <definedName name="XRefCopy43" localSheetId="44" hidden="1">'[101]Selección de Cuentas'!#REF!</definedName>
    <definedName name="XRefCopy43" localSheetId="45" hidden="1">'[101]Selección de Cuentas'!#REF!</definedName>
    <definedName name="XRefCopy43" localSheetId="46" hidden="1">'[101]Selección de Cuentas'!#REF!</definedName>
    <definedName name="XRefCopy43" localSheetId="47" hidden="1">'[101]Selección de Cuentas'!#REF!</definedName>
    <definedName name="XRefCopy43" localSheetId="48" hidden="1">'[101]Selección de Cuentas'!#REF!</definedName>
    <definedName name="XRefCopy43" localSheetId="49" hidden="1">'[101]Selección de Cuentas'!#REF!</definedName>
    <definedName name="XRefCopy43" localSheetId="26" hidden="1">'[101]Selección de Cuentas'!#REF!</definedName>
    <definedName name="XRefCopy43" localSheetId="27" hidden="1">'[101]Selección de Cuentas'!#REF!</definedName>
    <definedName name="XRefCopy43" localSheetId="28" hidden="1">'[101]Selección de Cuentas'!#REF!</definedName>
    <definedName name="XRefCopy43" localSheetId="29" hidden="1">'[101]Selección de Cuentas'!#REF!</definedName>
    <definedName name="XRefCopy43" localSheetId="30" hidden="1">'[101]Selección de Cuentas'!#REF!</definedName>
    <definedName name="XRefCopy43" localSheetId="31" hidden="1">'[101]Selección de Cuentas'!#REF!</definedName>
    <definedName name="XRefCopy43" localSheetId="32" hidden="1">'[101]Selección de Cuentas'!#REF!</definedName>
    <definedName name="XRefCopy43" localSheetId="24" hidden="1">'[101]Selección de Cuentas'!#REF!</definedName>
    <definedName name="XRefCopy43" hidden="1">'[101]Selección de Cuentas'!#REF!</definedName>
    <definedName name="XRefCopy43Row" localSheetId="20" hidden="1">#REF!</definedName>
    <definedName name="XRefCopy43Row" localSheetId="9" hidden="1">#REF!</definedName>
    <definedName name="XRefCopy43Row" localSheetId="22" hidden="1">#REF!</definedName>
    <definedName name="XRefCopy43Row" localSheetId="21" hidden="1">#REF!</definedName>
    <definedName name="XRefCopy43Row" localSheetId="23" hidden="1">#REF!</definedName>
    <definedName name="XRefCopy43Row" localSheetId="17" hidden="1">#REF!</definedName>
    <definedName name="XRefCopy43Row" localSheetId="33" hidden="1">#REF!</definedName>
    <definedName name="XRefCopy43Row" localSheetId="34" hidden="1">#REF!</definedName>
    <definedName name="XRefCopy43Row" localSheetId="35" hidden="1">#REF!</definedName>
    <definedName name="XRefCopy43Row" localSheetId="36" hidden="1">#REF!</definedName>
    <definedName name="XRefCopy43Row" localSheetId="37" hidden="1">#REF!</definedName>
    <definedName name="XRefCopy43Row" localSheetId="38" hidden="1">#REF!</definedName>
    <definedName name="XRefCopy43Row" localSheetId="39" hidden="1">#REF!</definedName>
    <definedName name="XRefCopy43Row" localSheetId="40" hidden="1">#REF!</definedName>
    <definedName name="XRefCopy43Row" localSheetId="41" hidden="1">#REF!</definedName>
    <definedName name="XRefCopy43Row" localSheetId="42" hidden="1">#REF!</definedName>
    <definedName name="XRefCopy43Row" localSheetId="25" hidden="1">#REF!</definedName>
    <definedName name="XRefCopy43Row" localSheetId="43" hidden="1">#REF!</definedName>
    <definedName name="XRefCopy43Row" localSheetId="44" hidden="1">#REF!</definedName>
    <definedName name="XRefCopy43Row" localSheetId="45" hidden="1">#REF!</definedName>
    <definedName name="XRefCopy43Row" localSheetId="46" hidden="1">#REF!</definedName>
    <definedName name="XRefCopy43Row" localSheetId="47" hidden="1">#REF!</definedName>
    <definedName name="XRefCopy43Row" localSheetId="48" hidden="1">#REF!</definedName>
    <definedName name="XRefCopy43Row" localSheetId="49" hidden="1">#REF!</definedName>
    <definedName name="XRefCopy43Row" localSheetId="26" hidden="1">#REF!</definedName>
    <definedName name="XRefCopy43Row" localSheetId="27" hidden="1">#REF!</definedName>
    <definedName name="XRefCopy43Row" localSheetId="28" hidden="1">#REF!</definedName>
    <definedName name="XRefCopy43Row" localSheetId="29" hidden="1">#REF!</definedName>
    <definedName name="XRefCopy43Row" localSheetId="30" hidden="1">#REF!</definedName>
    <definedName name="XRefCopy43Row" localSheetId="31" hidden="1">#REF!</definedName>
    <definedName name="XRefCopy43Row" localSheetId="32" hidden="1">#REF!</definedName>
    <definedName name="XRefCopy43Row" localSheetId="24" hidden="1">#REF!</definedName>
    <definedName name="XRefCopy43Row" hidden="1">#REF!</definedName>
    <definedName name="XRefCopy44" localSheetId="20" hidden="1">'[101]Selección de Cuentas'!#REF!</definedName>
    <definedName name="XRefCopy44" localSheetId="9" hidden="1">'[101]Selección de Cuentas'!#REF!</definedName>
    <definedName name="XRefCopy44" localSheetId="22" hidden="1">'[101]Selección de Cuentas'!#REF!</definedName>
    <definedName name="XRefCopy44" localSheetId="21" hidden="1">'[101]Selección de Cuentas'!#REF!</definedName>
    <definedName name="XRefCopy44" localSheetId="23" hidden="1">'[101]Selección de Cuentas'!#REF!</definedName>
    <definedName name="XRefCopy44" localSheetId="15" hidden="1">'[101]Selección de Cuentas'!#REF!</definedName>
    <definedName name="XRefCopy44" localSheetId="17" hidden="1">'[101]Selección de Cuentas'!#REF!</definedName>
    <definedName name="XRefCopy44" localSheetId="33" hidden="1">'[101]Selección de Cuentas'!#REF!</definedName>
    <definedName name="XRefCopy44" localSheetId="34" hidden="1">'[101]Selección de Cuentas'!#REF!</definedName>
    <definedName name="XRefCopy44" localSheetId="35" hidden="1">'[101]Selección de Cuentas'!#REF!</definedName>
    <definedName name="XRefCopy44" localSheetId="36" hidden="1">'[101]Selección de Cuentas'!#REF!</definedName>
    <definedName name="XRefCopy44" localSheetId="37" hidden="1">'[101]Selección de Cuentas'!#REF!</definedName>
    <definedName name="XRefCopy44" localSheetId="38" hidden="1">'[101]Selección de Cuentas'!#REF!</definedName>
    <definedName name="XRefCopy44" localSheetId="39" hidden="1">'[101]Selección de Cuentas'!#REF!</definedName>
    <definedName name="XRefCopy44" localSheetId="40" hidden="1">'[101]Selección de Cuentas'!#REF!</definedName>
    <definedName name="XRefCopy44" localSheetId="41" hidden="1">'[101]Selección de Cuentas'!#REF!</definedName>
    <definedName name="XRefCopy44" localSheetId="42" hidden="1">'[101]Selección de Cuentas'!#REF!</definedName>
    <definedName name="XRefCopy44" localSheetId="25" hidden="1">'[101]Selección de Cuentas'!#REF!</definedName>
    <definedName name="XRefCopy44" localSheetId="43" hidden="1">'[101]Selección de Cuentas'!#REF!</definedName>
    <definedName name="XRefCopy44" localSheetId="44" hidden="1">'[101]Selección de Cuentas'!#REF!</definedName>
    <definedName name="XRefCopy44" localSheetId="45" hidden="1">'[101]Selección de Cuentas'!#REF!</definedName>
    <definedName name="XRefCopy44" localSheetId="46" hidden="1">'[101]Selección de Cuentas'!#REF!</definedName>
    <definedName name="XRefCopy44" localSheetId="47" hidden="1">'[101]Selección de Cuentas'!#REF!</definedName>
    <definedName name="XRefCopy44" localSheetId="48" hidden="1">'[101]Selección de Cuentas'!#REF!</definedName>
    <definedName name="XRefCopy44" localSheetId="49" hidden="1">'[101]Selección de Cuentas'!#REF!</definedName>
    <definedName name="XRefCopy44" localSheetId="26" hidden="1">'[101]Selección de Cuentas'!#REF!</definedName>
    <definedName name="XRefCopy44" localSheetId="27" hidden="1">'[101]Selección de Cuentas'!#REF!</definedName>
    <definedName name="XRefCopy44" localSheetId="28" hidden="1">'[101]Selección de Cuentas'!#REF!</definedName>
    <definedName name="XRefCopy44" localSheetId="29" hidden="1">'[101]Selección de Cuentas'!#REF!</definedName>
    <definedName name="XRefCopy44" localSheetId="30" hidden="1">'[101]Selección de Cuentas'!#REF!</definedName>
    <definedName name="XRefCopy44" localSheetId="31" hidden="1">'[101]Selección de Cuentas'!#REF!</definedName>
    <definedName name="XRefCopy44" localSheetId="32" hidden="1">'[101]Selección de Cuentas'!#REF!</definedName>
    <definedName name="XRefCopy44" localSheetId="24" hidden="1">'[101]Selección de Cuentas'!#REF!</definedName>
    <definedName name="XRefCopy44" hidden="1">'[101]Selección de Cuentas'!#REF!</definedName>
    <definedName name="XRefCopy44Row" localSheetId="20" hidden="1">#REF!</definedName>
    <definedName name="XRefCopy44Row" localSheetId="9" hidden="1">#REF!</definedName>
    <definedName name="XRefCopy44Row" localSheetId="22" hidden="1">#REF!</definedName>
    <definedName name="XRefCopy44Row" localSheetId="21" hidden="1">#REF!</definedName>
    <definedName name="XRefCopy44Row" localSheetId="23" hidden="1">#REF!</definedName>
    <definedName name="XRefCopy44Row" localSheetId="17" hidden="1">#REF!</definedName>
    <definedName name="XRefCopy44Row" localSheetId="33" hidden="1">#REF!</definedName>
    <definedName name="XRefCopy44Row" localSheetId="34" hidden="1">#REF!</definedName>
    <definedName name="XRefCopy44Row" localSheetId="35" hidden="1">#REF!</definedName>
    <definedName name="XRefCopy44Row" localSheetId="36" hidden="1">#REF!</definedName>
    <definedName name="XRefCopy44Row" localSheetId="37" hidden="1">#REF!</definedName>
    <definedName name="XRefCopy44Row" localSheetId="38" hidden="1">#REF!</definedName>
    <definedName name="XRefCopy44Row" localSheetId="39" hidden="1">#REF!</definedName>
    <definedName name="XRefCopy44Row" localSheetId="40" hidden="1">#REF!</definedName>
    <definedName name="XRefCopy44Row" localSheetId="41" hidden="1">#REF!</definedName>
    <definedName name="XRefCopy44Row" localSheetId="42" hidden="1">#REF!</definedName>
    <definedName name="XRefCopy44Row" localSheetId="25" hidden="1">#REF!</definedName>
    <definedName name="XRefCopy44Row" localSheetId="43" hidden="1">#REF!</definedName>
    <definedName name="XRefCopy44Row" localSheetId="44" hidden="1">#REF!</definedName>
    <definedName name="XRefCopy44Row" localSheetId="45" hidden="1">#REF!</definedName>
    <definedName name="XRefCopy44Row" localSheetId="46" hidden="1">#REF!</definedName>
    <definedName name="XRefCopy44Row" localSheetId="47" hidden="1">#REF!</definedName>
    <definedName name="XRefCopy44Row" localSheetId="48" hidden="1">#REF!</definedName>
    <definedName name="XRefCopy44Row" localSheetId="49" hidden="1">#REF!</definedName>
    <definedName name="XRefCopy44Row" localSheetId="26" hidden="1">#REF!</definedName>
    <definedName name="XRefCopy44Row" localSheetId="27" hidden="1">#REF!</definedName>
    <definedName name="XRefCopy44Row" localSheetId="28" hidden="1">#REF!</definedName>
    <definedName name="XRefCopy44Row" localSheetId="29" hidden="1">#REF!</definedName>
    <definedName name="XRefCopy44Row" localSheetId="30" hidden="1">#REF!</definedName>
    <definedName name="XRefCopy44Row" localSheetId="31" hidden="1">#REF!</definedName>
    <definedName name="XRefCopy44Row" localSheetId="32" hidden="1">#REF!</definedName>
    <definedName name="XRefCopy44Row" localSheetId="24" hidden="1">#REF!</definedName>
    <definedName name="XRefCopy44Row" hidden="1">#REF!</definedName>
    <definedName name="XRefCopy45" localSheetId="20" hidden="1">'[101]Selección de Cuentas'!#REF!</definedName>
    <definedName name="XRefCopy45" localSheetId="9" hidden="1">'[101]Selección de Cuentas'!#REF!</definedName>
    <definedName name="XRefCopy45" localSheetId="22" hidden="1">'[101]Selección de Cuentas'!#REF!</definedName>
    <definedName name="XRefCopy45" localSheetId="21" hidden="1">'[101]Selección de Cuentas'!#REF!</definedName>
    <definedName name="XRefCopy45" localSheetId="23" hidden="1">'[101]Selección de Cuentas'!#REF!</definedName>
    <definedName name="XRefCopy45" localSheetId="15" hidden="1">'[101]Selección de Cuentas'!#REF!</definedName>
    <definedName name="XRefCopy45" localSheetId="17" hidden="1">'[101]Selección de Cuentas'!#REF!</definedName>
    <definedName name="XRefCopy45" localSheetId="33" hidden="1">'[101]Selección de Cuentas'!#REF!</definedName>
    <definedName name="XRefCopy45" localSheetId="34" hidden="1">'[101]Selección de Cuentas'!#REF!</definedName>
    <definedName name="XRefCopy45" localSheetId="35" hidden="1">'[101]Selección de Cuentas'!#REF!</definedName>
    <definedName name="XRefCopy45" localSheetId="36" hidden="1">'[101]Selección de Cuentas'!#REF!</definedName>
    <definedName name="XRefCopy45" localSheetId="37" hidden="1">'[101]Selección de Cuentas'!#REF!</definedName>
    <definedName name="XRefCopy45" localSheetId="38" hidden="1">'[101]Selección de Cuentas'!#REF!</definedName>
    <definedName name="XRefCopy45" localSheetId="39" hidden="1">'[101]Selección de Cuentas'!#REF!</definedName>
    <definedName name="XRefCopy45" localSheetId="40" hidden="1">'[101]Selección de Cuentas'!#REF!</definedName>
    <definedName name="XRefCopy45" localSheetId="41" hidden="1">'[101]Selección de Cuentas'!#REF!</definedName>
    <definedName name="XRefCopy45" localSheetId="42" hidden="1">'[101]Selección de Cuentas'!#REF!</definedName>
    <definedName name="XRefCopy45" localSheetId="25" hidden="1">'[101]Selección de Cuentas'!#REF!</definedName>
    <definedName name="XRefCopy45" localSheetId="43" hidden="1">'[101]Selección de Cuentas'!#REF!</definedName>
    <definedName name="XRefCopy45" localSheetId="44" hidden="1">'[101]Selección de Cuentas'!#REF!</definedName>
    <definedName name="XRefCopy45" localSheetId="45" hidden="1">'[101]Selección de Cuentas'!#REF!</definedName>
    <definedName name="XRefCopy45" localSheetId="46" hidden="1">'[101]Selección de Cuentas'!#REF!</definedName>
    <definedName name="XRefCopy45" localSheetId="47" hidden="1">'[101]Selección de Cuentas'!#REF!</definedName>
    <definedName name="XRefCopy45" localSheetId="48" hidden="1">'[101]Selección de Cuentas'!#REF!</definedName>
    <definedName name="XRefCopy45" localSheetId="49" hidden="1">'[101]Selección de Cuentas'!#REF!</definedName>
    <definedName name="XRefCopy45" localSheetId="26" hidden="1">'[101]Selección de Cuentas'!#REF!</definedName>
    <definedName name="XRefCopy45" localSheetId="27" hidden="1">'[101]Selección de Cuentas'!#REF!</definedName>
    <definedName name="XRefCopy45" localSheetId="28" hidden="1">'[101]Selección de Cuentas'!#REF!</definedName>
    <definedName name="XRefCopy45" localSheetId="29" hidden="1">'[101]Selección de Cuentas'!#REF!</definedName>
    <definedName name="XRefCopy45" localSheetId="30" hidden="1">'[101]Selección de Cuentas'!#REF!</definedName>
    <definedName name="XRefCopy45" localSheetId="31" hidden="1">'[101]Selección de Cuentas'!#REF!</definedName>
    <definedName name="XRefCopy45" localSheetId="32" hidden="1">'[101]Selección de Cuentas'!#REF!</definedName>
    <definedName name="XRefCopy45" localSheetId="24" hidden="1">'[101]Selección de Cuentas'!#REF!</definedName>
    <definedName name="XRefCopy45" hidden="1">'[101]Selección de Cuentas'!#REF!</definedName>
    <definedName name="XRefCopy45Row" localSheetId="20" hidden="1">#REF!</definedName>
    <definedName name="XRefCopy45Row" localSheetId="9" hidden="1">#REF!</definedName>
    <definedName name="XRefCopy45Row" localSheetId="22" hidden="1">#REF!</definedName>
    <definedName name="XRefCopy45Row" localSheetId="21" hidden="1">#REF!</definedName>
    <definedName name="XRefCopy45Row" localSheetId="23" hidden="1">#REF!</definedName>
    <definedName name="XRefCopy45Row" localSheetId="17" hidden="1">#REF!</definedName>
    <definedName name="XRefCopy45Row" localSheetId="33" hidden="1">#REF!</definedName>
    <definedName name="XRefCopy45Row" localSheetId="34" hidden="1">#REF!</definedName>
    <definedName name="XRefCopy45Row" localSheetId="35" hidden="1">#REF!</definedName>
    <definedName name="XRefCopy45Row" localSheetId="36" hidden="1">#REF!</definedName>
    <definedName name="XRefCopy45Row" localSheetId="37" hidden="1">#REF!</definedName>
    <definedName name="XRefCopy45Row" localSheetId="38" hidden="1">#REF!</definedName>
    <definedName name="XRefCopy45Row" localSheetId="39" hidden="1">#REF!</definedName>
    <definedName name="XRefCopy45Row" localSheetId="40" hidden="1">#REF!</definedName>
    <definedName name="XRefCopy45Row" localSheetId="41" hidden="1">#REF!</definedName>
    <definedName name="XRefCopy45Row" localSheetId="42" hidden="1">#REF!</definedName>
    <definedName name="XRefCopy45Row" localSheetId="25" hidden="1">#REF!</definedName>
    <definedName name="XRefCopy45Row" localSheetId="43" hidden="1">#REF!</definedName>
    <definedName name="XRefCopy45Row" localSheetId="44" hidden="1">#REF!</definedName>
    <definedName name="XRefCopy45Row" localSheetId="45" hidden="1">#REF!</definedName>
    <definedName name="XRefCopy45Row" localSheetId="46" hidden="1">#REF!</definedName>
    <definedName name="XRefCopy45Row" localSheetId="47" hidden="1">#REF!</definedName>
    <definedName name="XRefCopy45Row" localSheetId="48" hidden="1">#REF!</definedName>
    <definedName name="XRefCopy45Row" localSheetId="49" hidden="1">#REF!</definedName>
    <definedName name="XRefCopy45Row" localSheetId="26" hidden="1">#REF!</definedName>
    <definedName name="XRefCopy45Row" localSheetId="27" hidden="1">#REF!</definedName>
    <definedName name="XRefCopy45Row" localSheetId="28" hidden="1">#REF!</definedName>
    <definedName name="XRefCopy45Row" localSheetId="29" hidden="1">#REF!</definedName>
    <definedName name="XRefCopy45Row" localSheetId="30" hidden="1">#REF!</definedName>
    <definedName name="XRefCopy45Row" localSheetId="31" hidden="1">#REF!</definedName>
    <definedName name="XRefCopy45Row" localSheetId="32" hidden="1">#REF!</definedName>
    <definedName name="XRefCopy45Row" localSheetId="24" hidden="1">#REF!</definedName>
    <definedName name="XRefCopy45Row" hidden="1">#REF!</definedName>
    <definedName name="XRefCopy46" localSheetId="20" hidden="1">'[101]Selección de Cuentas'!#REF!</definedName>
    <definedName name="XRefCopy46" localSheetId="9" hidden="1">'[101]Selección de Cuentas'!#REF!</definedName>
    <definedName name="XRefCopy46" localSheetId="22" hidden="1">'[101]Selección de Cuentas'!#REF!</definedName>
    <definedName name="XRefCopy46" localSheetId="21" hidden="1">'[101]Selección de Cuentas'!#REF!</definedName>
    <definedName name="XRefCopy46" localSheetId="23" hidden="1">'[101]Selección de Cuentas'!#REF!</definedName>
    <definedName name="XRefCopy46" localSheetId="15" hidden="1">'[101]Selección de Cuentas'!#REF!</definedName>
    <definedName name="XRefCopy46" localSheetId="17" hidden="1">'[101]Selección de Cuentas'!#REF!</definedName>
    <definedName name="XRefCopy46" localSheetId="33" hidden="1">'[101]Selección de Cuentas'!#REF!</definedName>
    <definedName name="XRefCopy46" localSheetId="34" hidden="1">'[101]Selección de Cuentas'!#REF!</definedName>
    <definedName name="XRefCopy46" localSheetId="35" hidden="1">'[101]Selección de Cuentas'!#REF!</definedName>
    <definedName name="XRefCopy46" localSheetId="36" hidden="1">'[101]Selección de Cuentas'!#REF!</definedName>
    <definedName name="XRefCopy46" localSheetId="37" hidden="1">'[101]Selección de Cuentas'!#REF!</definedName>
    <definedName name="XRefCopy46" localSheetId="38" hidden="1">'[101]Selección de Cuentas'!#REF!</definedName>
    <definedName name="XRefCopy46" localSheetId="39" hidden="1">'[101]Selección de Cuentas'!#REF!</definedName>
    <definedName name="XRefCopy46" localSheetId="40" hidden="1">'[101]Selección de Cuentas'!#REF!</definedName>
    <definedName name="XRefCopy46" localSheetId="41" hidden="1">'[101]Selección de Cuentas'!#REF!</definedName>
    <definedName name="XRefCopy46" localSheetId="42" hidden="1">'[101]Selección de Cuentas'!#REF!</definedName>
    <definedName name="XRefCopy46" localSheetId="25" hidden="1">'[101]Selección de Cuentas'!#REF!</definedName>
    <definedName name="XRefCopy46" localSheetId="43" hidden="1">'[101]Selección de Cuentas'!#REF!</definedName>
    <definedName name="XRefCopy46" localSheetId="44" hidden="1">'[101]Selección de Cuentas'!#REF!</definedName>
    <definedName name="XRefCopy46" localSheetId="45" hidden="1">'[101]Selección de Cuentas'!#REF!</definedName>
    <definedName name="XRefCopy46" localSheetId="46" hidden="1">'[101]Selección de Cuentas'!#REF!</definedName>
    <definedName name="XRefCopy46" localSheetId="47" hidden="1">'[101]Selección de Cuentas'!#REF!</definedName>
    <definedName name="XRefCopy46" localSheetId="48" hidden="1">'[101]Selección de Cuentas'!#REF!</definedName>
    <definedName name="XRefCopy46" localSheetId="49" hidden="1">'[101]Selección de Cuentas'!#REF!</definedName>
    <definedName name="XRefCopy46" localSheetId="26" hidden="1">'[101]Selección de Cuentas'!#REF!</definedName>
    <definedName name="XRefCopy46" localSheetId="27" hidden="1">'[101]Selección de Cuentas'!#REF!</definedName>
    <definedName name="XRefCopy46" localSheetId="28" hidden="1">'[101]Selección de Cuentas'!#REF!</definedName>
    <definedName name="XRefCopy46" localSheetId="29" hidden="1">'[101]Selección de Cuentas'!#REF!</definedName>
    <definedName name="XRefCopy46" localSheetId="30" hidden="1">'[101]Selección de Cuentas'!#REF!</definedName>
    <definedName name="XRefCopy46" localSheetId="31" hidden="1">'[101]Selección de Cuentas'!#REF!</definedName>
    <definedName name="XRefCopy46" localSheetId="32" hidden="1">'[101]Selección de Cuentas'!#REF!</definedName>
    <definedName name="XRefCopy46" localSheetId="24" hidden="1">'[101]Selección de Cuentas'!#REF!</definedName>
    <definedName name="XRefCopy46" hidden="1">'[101]Selección de Cuentas'!#REF!</definedName>
    <definedName name="XRefCopy46Row" localSheetId="20" hidden="1">#REF!</definedName>
    <definedName name="XRefCopy46Row" localSheetId="9" hidden="1">#REF!</definedName>
    <definedName name="XRefCopy46Row" localSheetId="22" hidden="1">#REF!</definedName>
    <definedName name="XRefCopy46Row" localSheetId="21" hidden="1">#REF!</definedName>
    <definedName name="XRefCopy46Row" localSheetId="23" hidden="1">#REF!</definedName>
    <definedName name="XRefCopy46Row" localSheetId="17" hidden="1">#REF!</definedName>
    <definedName name="XRefCopy46Row" localSheetId="33" hidden="1">#REF!</definedName>
    <definedName name="XRefCopy46Row" localSheetId="34" hidden="1">#REF!</definedName>
    <definedName name="XRefCopy46Row" localSheetId="35" hidden="1">#REF!</definedName>
    <definedName name="XRefCopy46Row" localSheetId="36" hidden="1">#REF!</definedName>
    <definedName name="XRefCopy46Row" localSheetId="37" hidden="1">#REF!</definedName>
    <definedName name="XRefCopy46Row" localSheetId="38" hidden="1">#REF!</definedName>
    <definedName name="XRefCopy46Row" localSheetId="39" hidden="1">#REF!</definedName>
    <definedName name="XRefCopy46Row" localSheetId="40" hidden="1">#REF!</definedName>
    <definedName name="XRefCopy46Row" localSheetId="41" hidden="1">#REF!</definedName>
    <definedName name="XRefCopy46Row" localSheetId="42" hidden="1">#REF!</definedName>
    <definedName name="XRefCopy46Row" localSheetId="25" hidden="1">#REF!</definedName>
    <definedName name="XRefCopy46Row" localSheetId="43" hidden="1">#REF!</definedName>
    <definedName name="XRefCopy46Row" localSheetId="44" hidden="1">#REF!</definedName>
    <definedName name="XRefCopy46Row" localSheetId="45" hidden="1">#REF!</definedName>
    <definedName name="XRefCopy46Row" localSheetId="46" hidden="1">#REF!</definedName>
    <definedName name="XRefCopy46Row" localSheetId="47" hidden="1">#REF!</definedName>
    <definedName name="XRefCopy46Row" localSheetId="48" hidden="1">#REF!</definedName>
    <definedName name="XRefCopy46Row" localSheetId="49" hidden="1">#REF!</definedName>
    <definedName name="XRefCopy46Row" localSheetId="26" hidden="1">#REF!</definedName>
    <definedName name="XRefCopy46Row" localSheetId="27" hidden="1">#REF!</definedName>
    <definedName name="XRefCopy46Row" localSheetId="28" hidden="1">#REF!</definedName>
    <definedName name="XRefCopy46Row" localSheetId="29" hidden="1">#REF!</definedName>
    <definedName name="XRefCopy46Row" localSheetId="30" hidden="1">#REF!</definedName>
    <definedName name="XRefCopy46Row" localSheetId="31" hidden="1">#REF!</definedName>
    <definedName name="XRefCopy46Row" localSheetId="32" hidden="1">#REF!</definedName>
    <definedName name="XRefCopy46Row" localSheetId="24" hidden="1">#REF!</definedName>
    <definedName name="XRefCopy46Row" hidden="1">#REF!</definedName>
    <definedName name="XRefCopy47" localSheetId="20" hidden="1">'[101]Selección de Cuentas'!#REF!</definedName>
    <definedName name="XRefCopy47" localSheetId="9" hidden="1">'[101]Selección de Cuentas'!#REF!</definedName>
    <definedName name="XRefCopy47" localSheetId="22" hidden="1">'[101]Selección de Cuentas'!#REF!</definedName>
    <definedName name="XRefCopy47" localSheetId="21" hidden="1">'[101]Selección de Cuentas'!#REF!</definedName>
    <definedName name="XRefCopy47" localSheetId="23" hidden="1">'[101]Selección de Cuentas'!#REF!</definedName>
    <definedName name="XRefCopy47" localSheetId="15" hidden="1">'[101]Selección de Cuentas'!#REF!</definedName>
    <definedName name="XRefCopy47" localSheetId="17" hidden="1">'[101]Selección de Cuentas'!#REF!</definedName>
    <definedName name="XRefCopy47" localSheetId="33" hidden="1">'[101]Selección de Cuentas'!#REF!</definedName>
    <definedName name="XRefCopy47" localSheetId="34" hidden="1">'[101]Selección de Cuentas'!#REF!</definedName>
    <definedName name="XRefCopy47" localSheetId="35" hidden="1">'[101]Selección de Cuentas'!#REF!</definedName>
    <definedName name="XRefCopy47" localSheetId="36" hidden="1">'[101]Selección de Cuentas'!#REF!</definedName>
    <definedName name="XRefCopy47" localSheetId="37" hidden="1">'[101]Selección de Cuentas'!#REF!</definedName>
    <definedName name="XRefCopy47" localSheetId="38" hidden="1">'[101]Selección de Cuentas'!#REF!</definedName>
    <definedName name="XRefCopy47" localSheetId="39" hidden="1">'[101]Selección de Cuentas'!#REF!</definedName>
    <definedName name="XRefCopy47" localSheetId="40" hidden="1">'[101]Selección de Cuentas'!#REF!</definedName>
    <definedName name="XRefCopy47" localSheetId="41" hidden="1">'[101]Selección de Cuentas'!#REF!</definedName>
    <definedName name="XRefCopy47" localSheetId="42" hidden="1">'[101]Selección de Cuentas'!#REF!</definedName>
    <definedName name="XRefCopy47" localSheetId="25" hidden="1">'[101]Selección de Cuentas'!#REF!</definedName>
    <definedName name="XRefCopy47" localSheetId="43" hidden="1">'[101]Selección de Cuentas'!#REF!</definedName>
    <definedName name="XRefCopy47" localSheetId="44" hidden="1">'[101]Selección de Cuentas'!#REF!</definedName>
    <definedName name="XRefCopy47" localSheetId="45" hidden="1">'[101]Selección de Cuentas'!#REF!</definedName>
    <definedName name="XRefCopy47" localSheetId="46" hidden="1">'[101]Selección de Cuentas'!#REF!</definedName>
    <definedName name="XRefCopy47" localSheetId="47" hidden="1">'[101]Selección de Cuentas'!#REF!</definedName>
    <definedName name="XRefCopy47" localSheetId="48" hidden="1">'[101]Selección de Cuentas'!#REF!</definedName>
    <definedName name="XRefCopy47" localSheetId="49" hidden="1">'[101]Selección de Cuentas'!#REF!</definedName>
    <definedName name="XRefCopy47" localSheetId="26" hidden="1">'[101]Selección de Cuentas'!#REF!</definedName>
    <definedName name="XRefCopy47" localSheetId="27" hidden="1">'[101]Selección de Cuentas'!#REF!</definedName>
    <definedName name="XRefCopy47" localSheetId="28" hidden="1">'[101]Selección de Cuentas'!#REF!</definedName>
    <definedName name="XRefCopy47" localSheetId="29" hidden="1">'[101]Selección de Cuentas'!#REF!</definedName>
    <definedName name="XRefCopy47" localSheetId="30" hidden="1">'[101]Selección de Cuentas'!#REF!</definedName>
    <definedName name="XRefCopy47" localSheetId="31" hidden="1">'[101]Selección de Cuentas'!#REF!</definedName>
    <definedName name="XRefCopy47" localSheetId="32" hidden="1">'[101]Selección de Cuentas'!#REF!</definedName>
    <definedName name="XRefCopy47" localSheetId="24" hidden="1">'[101]Selección de Cuentas'!#REF!</definedName>
    <definedName name="XRefCopy47" hidden="1">'[101]Selección de Cuentas'!#REF!</definedName>
    <definedName name="XRefCopy47Row" localSheetId="20" hidden="1">#REF!</definedName>
    <definedName name="XRefCopy47Row" localSheetId="9" hidden="1">#REF!</definedName>
    <definedName name="XRefCopy47Row" localSheetId="22" hidden="1">#REF!</definedName>
    <definedName name="XRefCopy47Row" localSheetId="21" hidden="1">#REF!</definedName>
    <definedName name="XRefCopy47Row" localSheetId="23" hidden="1">#REF!</definedName>
    <definedName name="XRefCopy47Row" localSheetId="17" hidden="1">#REF!</definedName>
    <definedName name="XRefCopy47Row" localSheetId="33" hidden="1">#REF!</definedName>
    <definedName name="XRefCopy47Row" localSheetId="34" hidden="1">#REF!</definedName>
    <definedName name="XRefCopy47Row" localSheetId="35" hidden="1">#REF!</definedName>
    <definedName name="XRefCopy47Row" localSheetId="36" hidden="1">#REF!</definedName>
    <definedName name="XRefCopy47Row" localSheetId="37" hidden="1">#REF!</definedName>
    <definedName name="XRefCopy47Row" localSheetId="38" hidden="1">#REF!</definedName>
    <definedName name="XRefCopy47Row" localSheetId="39" hidden="1">#REF!</definedName>
    <definedName name="XRefCopy47Row" localSheetId="40" hidden="1">#REF!</definedName>
    <definedName name="XRefCopy47Row" localSheetId="41" hidden="1">#REF!</definedName>
    <definedName name="XRefCopy47Row" localSheetId="42" hidden="1">#REF!</definedName>
    <definedName name="XRefCopy47Row" localSheetId="25" hidden="1">#REF!</definedName>
    <definedName name="XRefCopy47Row" localSheetId="43" hidden="1">#REF!</definedName>
    <definedName name="XRefCopy47Row" localSheetId="44" hidden="1">#REF!</definedName>
    <definedName name="XRefCopy47Row" localSheetId="45" hidden="1">#REF!</definedName>
    <definedName name="XRefCopy47Row" localSheetId="46" hidden="1">#REF!</definedName>
    <definedName name="XRefCopy47Row" localSheetId="47" hidden="1">#REF!</definedName>
    <definedName name="XRefCopy47Row" localSheetId="48" hidden="1">#REF!</definedName>
    <definedName name="XRefCopy47Row" localSheetId="49" hidden="1">#REF!</definedName>
    <definedName name="XRefCopy47Row" localSheetId="26" hidden="1">#REF!</definedName>
    <definedName name="XRefCopy47Row" localSheetId="27" hidden="1">#REF!</definedName>
    <definedName name="XRefCopy47Row" localSheetId="28" hidden="1">#REF!</definedName>
    <definedName name="XRefCopy47Row" localSheetId="29" hidden="1">#REF!</definedName>
    <definedName name="XRefCopy47Row" localSheetId="30" hidden="1">#REF!</definedName>
    <definedName name="XRefCopy47Row" localSheetId="31" hidden="1">#REF!</definedName>
    <definedName name="XRefCopy47Row" localSheetId="32" hidden="1">#REF!</definedName>
    <definedName name="XRefCopy47Row" localSheetId="24" hidden="1">#REF!</definedName>
    <definedName name="XRefCopy47Row" hidden="1">#REF!</definedName>
    <definedName name="XRefCopy48" localSheetId="20" hidden="1">'[101]Selección de Cuentas'!#REF!</definedName>
    <definedName name="XRefCopy48" localSheetId="9" hidden="1">'[101]Selección de Cuentas'!#REF!</definedName>
    <definedName name="XRefCopy48" localSheetId="22" hidden="1">'[101]Selección de Cuentas'!#REF!</definedName>
    <definedName name="XRefCopy48" localSheetId="21" hidden="1">'[101]Selección de Cuentas'!#REF!</definedName>
    <definedName name="XRefCopy48" localSheetId="23" hidden="1">'[101]Selección de Cuentas'!#REF!</definedName>
    <definedName name="XRefCopy48" localSheetId="15" hidden="1">'[101]Selección de Cuentas'!#REF!</definedName>
    <definedName name="XRefCopy48" localSheetId="17" hidden="1">'[101]Selección de Cuentas'!#REF!</definedName>
    <definedName name="XRefCopy48" localSheetId="33" hidden="1">'[101]Selección de Cuentas'!#REF!</definedName>
    <definedName name="XRefCopy48" localSheetId="34" hidden="1">'[101]Selección de Cuentas'!#REF!</definedName>
    <definedName name="XRefCopy48" localSheetId="35" hidden="1">'[101]Selección de Cuentas'!#REF!</definedName>
    <definedName name="XRefCopy48" localSheetId="36" hidden="1">'[101]Selección de Cuentas'!#REF!</definedName>
    <definedName name="XRefCopy48" localSheetId="37" hidden="1">'[101]Selección de Cuentas'!#REF!</definedName>
    <definedName name="XRefCopy48" localSheetId="38" hidden="1">'[101]Selección de Cuentas'!#REF!</definedName>
    <definedName name="XRefCopy48" localSheetId="39" hidden="1">'[101]Selección de Cuentas'!#REF!</definedName>
    <definedName name="XRefCopy48" localSheetId="40" hidden="1">'[101]Selección de Cuentas'!#REF!</definedName>
    <definedName name="XRefCopy48" localSheetId="41" hidden="1">'[101]Selección de Cuentas'!#REF!</definedName>
    <definedName name="XRefCopy48" localSheetId="42" hidden="1">'[101]Selección de Cuentas'!#REF!</definedName>
    <definedName name="XRefCopy48" localSheetId="25" hidden="1">'[101]Selección de Cuentas'!#REF!</definedName>
    <definedName name="XRefCopy48" localSheetId="43" hidden="1">'[101]Selección de Cuentas'!#REF!</definedName>
    <definedName name="XRefCopy48" localSheetId="44" hidden="1">'[101]Selección de Cuentas'!#REF!</definedName>
    <definedName name="XRefCopy48" localSheetId="45" hidden="1">'[101]Selección de Cuentas'!#REF!</definedName>
    <definedName name="XRefCopy48" localSheetId="46" hidden="1">'[101]Selección de Cuentas'!#REF!</definedName>
    <definedName name="XRefCopy48" localSheetId="47" hidden="1">'[101]Selección de Cuentas'!#REF!</definedName>
    <definedName name="XRefCopy48" localSheetId="48" hidden="1">'[101]Selección de Cuentas'!#REF!</definedName>
    <definedName name="XRefCopy48" localSheetId="49" hidden="1">'[101]Selección de Cuentas'!#REF!</definedName>
    <definedName name="XRefCopy48" localSheetId="26" hidden="1">'[101]Selección de Cuentas'!#REF!</definedName>
    <definedName name="XRefCopy48" localSheetId="27" hidden="1">'[101]Selección de Cuentas'!#REF!</definedName>
    <definedName name="XRefCopy48" localSheetId="28" hidden="1">'[101]Selección de Cuentas'!#REF!</definedName>
    <definedName name="XRefCopy48" localSheetId="29" hidden="1">'[101]Selección de Cuentas'!#REF!</definedName>
    <definedName name="XRefCopy48" localSheetId="30" hidden="1">'[101]Selección de Cuentas'!#REF!</definedName>
    <definedName name="XRefCopy48" localSheetId="31" hidden="1">'[101]Selección de Cuentas'!#REF!</definedName>
    <definedName name="XRefCopy48" localSheetId="32" hidden="1">'[101]Selección de Cuentas'!#REF!</definedName>
    <definedName name="XRefCopy48" localSheetId="24" hidden="1">'[101]Selección de Cuentas'!#REF!</definedName>
    <definedName name="XRefCopy48" hidden="1">'[101]Selección de Cuentas'!#REF!</definedName>
    <definedName name="XRefCopy48Row" localSheetId="20" hidden="1">#REF!</definedName>
    <definedName name="XRefCopy48Row" localSheetId="9" hidden="1">#REF!</definedName>
    <definedName name="XRefCopy48Row" localSheetId="22" hidden="1">#REF!</definedName>
    <definedName name="XRefCopy48Row" localSheetId="21" hidden="1">#REF!</definedName>
    <definedName name="XRefCopy48Row" localSheetId="23" hidden="1">#REF!</definedName>
    <definedName name="XRefCopy48Row" localSheetId="17" hidden="1">#REF!</definedName>
    <definedName name="XRefCopy48Row" localSheetId="33" hidden="1">#REF!</definedName>
    <definedName name="XRefCopy48Row" localSheetId="34" hidden="1">#REF!</definedName>
    <definedName name="XRefCopy48Row" localSheetId="35" hidden="1">#REF!</definedName>
    <definedName name="XRefCopy48Row" localSheetId="36" hidden="1">#REF!</definedName>
    <definedName name="XRefCopy48Row" localSheetId="37" hidden="1">#REF!</definedName>
    <definedName name="XRefCopy48Row" localSheetId="38" hidden="1">#REF!</definedName>
    <definedName name="XRefCopy48Row" localSheetId="39" hidden="1">#REF!</definedName>
    <definedName name="XRefCopy48Row" localSheetId="40" hidden="1">#REF!</definedName>
    <definedName name="XRefCopy48Row" localSheetId="41" hidden="1">#REF!</definedName>
    <definedName name="XRefCopy48Row" localSheetId="42" hidden="1">#REF!</definedName>
    <definedName name="XRefCopy48Row" localSheetId="25" hidden="1">#REF!</definedName>
    <definedName name="XRefCopy48Row" localSheetId="43" hidden="1">#REF!</definedName>
    <definedName name="XRefCopy48Row" localSheetId="44" hidden="1">#REF!</definedName>
    <definedName name="XRefCopy48Row" localSheetId="45" hidden="1">#REF!</definedName>
    <definedName name="XRefCopy48Row" localSheetId="46" hidden="1">#REF!</definedName>
    <definedName name="XRefCopy48Row" localSheetId="47" hidden="1">#REF!</definedName>
    <definedName name="XRefCopy48Row" localSheetId="48" hidden="1">#REF!</definedName>
    <definedName name="XRefCopy48Row" localSheetId="49" hidden="1">#REF!</definedName>
    <definedName name="XRefCopy48Row" localSheetId="26" hidden="1">#REF!</definedName>
    <definedName name="XRefCopy48Row" localSheetId="27" hidden="1">#REF!</definedName>
    <definedName name="XRefCopy48Row" localSheetId="28" hidden="1">#REF!</definedName>
    <definedName name="XRefCopy48Row" localSheetId="29" hidden="1">#REF!</definedName>
    <definedName name="XRefCopy48Row" localSheetId="30" hidden="1">#REF!</definedName>
    <definedName name="XRefCopy48Row" localSheetId="31" hidden="1">#REF!</definedName>
    <definedName name="XRefCopy48Row" localSheetId="32" hidden="1">#REF!</definedName>
    <definedName name="XRefCopy48Row" localSheetId="24" hidden="1">#REF!</definedName>
    <definedName name="XRefCopy48Row" hidden="1">#REF!</definedName>
    <definedName name="XRefCopy49" localSheetId="20" hidden="1">'[101]Selección de Cuentas'!#REF!</definedName>
    <definedName name="XRefCopy49" localSheetId="9" hidden="1">'[101]Selección de Cuentas'!#REF!</definedName>
    <definedName name="XRefCopy49" localSheetId="22" hidden="1">'[101]Selección de Cuentas'!#REF!</definedName>
    <definedName name="XRefCopy49" localSheetId="21" hidden="1">'[101]Selección de Cuentas'!#REF!</definedName>
    <definedName name="XRefCopy49" localSheetId="23" hidden="1">'[101]Selección de Cuentas'!#REF!</definedName>
    <definedName name="XRefCopy49" localSheetId="15" hidden="1">'[101]Selección de Cuentas'!#REF!</definedName>
    <definedName name="XRefCopy49" localSheetId="17" hidden="1">'[101]Selección de Cuentas'!#REF!</definedName>
    <definedName name="XRefCopy49" localSheetId="33" hidden="1">'[101]Selección de Cuentas'!#REF!</definedName>
    <definedName name="XRefCopy49" localSheetId="34" hidden="1">'[101]Selección de Cuentas'!#REF!</definedName>
    <definedName name="XRefCopy49" localSheetId="35" hidden="1">'[101]Selección de Cuentas'!#REF!</definedName>
    <definedName name="XRefCopy49" localSheetId="36" hidden="1">'[101]Selección de Cuentas'!#REF!</definedName>
    <definedName name="XRefCopy49" localSheetId="37" hidden="1">'[101]Selección de Cuentas'!#REF!</definedName>
    <definedName name="XRefCopy49" localSheetId="38" hidden="1">'[101]Selección de Cuentas'!#REF!</definedName>
    <definedName name="XRefCopy49" localSheetId="39" hidden="1">'[101]Selección de Cuentas'!#REF!</definedName>
    <definedName name="XRefCopy49" localSheetId="40" hidden="1">'[101]Selección de Cuentas'!#REF!</definedName>
    <definedName name="XRefCopy49" localSheetId="41" hidden="1">'[101]Selección de Cuentas'!#REF!</definedName>
    <definedName name="XRefCopy49" localSheetId="42" hidden="1">'[101]Selección de Cuentas'!#REF!</definedName>
    <definedName name="XRefCopy49" localSheetId="25" hidden="1">'[101]Selección de Cuentas'!#REF!</definedName>
    <definedName name="XRefCopy49" localSheetId="43" hidden="1">'[101]Selección de Cuentas'!#REF!</definedName>
    <definedName name="XRefCopy49" localSheetId="44" hidden="1">'[101]Selección de Cuentas'!#REF!</definedName>
    <definedName name="XRefCopy49" localSheetId="45" hidden="1">'[101]Selección de Cuentas'!#REF!</definedName>
    <definedName name="XRefCopy49" localSheetId="46" hidden="1">'[101]Selección de Cuentas'!#REF!</definedName>
    <definedName name="XRefCopy49" localSheetId="47" hidden="1">'[101]Selección de Cuentas'!#REF!</definedName>
    <definedName name="XRefCopy49" localSheetId="48" hidden="1">'[101]Selección de Cuentas'!#REF!</definedName>
    <definedName name="XRefCopy49" localSheetId="49" hidden="1">'[101]Selección de Cuentas'!#REF!</definedName>
    <definedName name="XRefCopy49" localSheetId="26" hidden="1">'[101]Selección de Cuentas'!#REF!</definedName>
    <definedName name="XRefCopy49" localSheetId="27" hidden="1">'[101]Selección de Cuentas'!#REF!</definedName>
    <definedName name="XRefCopy49" localSheetId="28" hidden="1">'[101]Selección de Cuentas'!#REF!</definedName>
    <definedName name="XRefCopy49" localSheetId="29" hidden="1">'[101]Selección de Cuentas'!#REF!</definedName>
    <definedName name="XRefCopy49" localSheetId="30" hidden="1">'[101]Selección de Cuentas'!#REF!</definedName>
    <definedName name="XRefCopy49" localSheetId="31" hidden="1">'[101]Selección de Cuentas'!#REF!</definedName>
    <definedName name="XRefCopy49" localSheetId="32" hidden="1">'[101]Selección de Cuentas'!#REF!</definedName>
    <definedName name="XRefCopy49" localSheetId="24" hidden="1">'[101]Selección de Cuentas'!#REF!</definedName>
    <definedName name="XRefCopy49" hidden="1">'[101]Selección de Cuentas'!#REF!</definedName>
    <definedName name="XRefCopy49Row" localSheetId="20" hidden="1">#REF!</definedName>
    <definedName name="XRefCopy49Row" localSheetId="9" hidden="1">#REF!</definedName>
    <definedName name="XRefCopy49Row" localSheetId="22" hidden="1">#REF!</definedName>
    <definedName name="XRefCopy49Row" localSheetId="21" hidden="1">#REF!</definedName>
    <definedName name="XRefCopy49Row" localSheetId="23" hidden="1">#REF!</definedName>
    <definedName name="XRefCopy49Row" localSheetId="17" hidden="1">#REF!</definedName>
    <definedName name="XRefCopy49Row" localSheetId="33" hidden="1">#REF!</definedName>
    <definedName name="XRefCopy49Row" localSheetId="34" hidden="1">#REF!</definedName>
    <definedName name="XRefCopy49Row" localSheetId="35" hidden="1">#REF!</definedName>
    <definedName name="XRefCopy49Row" localSheetId="36" hidden="1">#REF!</definedName>
    <definedName name="XRefCopy49Row" localSheetId="37" hidden="1">#REF!</definedName>
    <definedName name="XRefCopy49Row" localSheetId="38" hidden="1">#REF!</definedName>
    <definedName name="XRefCopy49Row" localSheetId="39" hidden="1">#REF!</definedName>
    <definedName name="XRefCopy49Row" localSheetId="40" hidden="1">#REF!</definedName>
    <definedName name="XRefCopy49Row" localSheetId="41" hidden="1">#REF!</definedName>
    <definedName name="XRefCopy49Row" localSheetId="42" hidden="1">#REF!</definedName>
    <definedName name="XRefCopy49Row" localSheetId="25" hidden="1">#REF!</definedName>
    <definedName name="XRefCopy49Row" localSheetId="43" hidden="1">#REF!</definedName>
    <definedName name="XRefCopy49Row" localSheetId="44" hidden="1">#REF!</definedName>
    <definedName name="XRefCopy49Row" localSheetId="45" hidden="1">#REF!</definedName>
    <definedName name="XRefCopy49Row" localSheetId="46" hidden="1">#REF!</definedName>
    <definedName name="XRefCopy49Row" localSheetId="47" hidden="1">#REF!</definedName>
    <definedName name="XRefCopy49Row" localSheetId="48" hidden="1">#REF!</definedName>
    <definedName name="XRefCopy49Row" localSheetId="49" hidden="1">#REF!</definedName>
    <definedName name="XRefCopy49Row" localSheetId="26" hidden="1">#REF!</definedName>
    <definedName name="XRefCopy49Row" localSheetId="27" hidden="1">#REF!</definedName>
    <definedName name="XRefCopy49Row" localSheetId="28" hidden="1">#REF!</definedName>
    <definedName name="XRefCopy49Row" localSheetId="29" hidden="1">#REF!</definedName>
    <definedName name="XRefCopy49Row" localSheetId="30" hidden="1">#REF!</definedName>
    <definedName name="XRefCopy49Row" localSheetId="31" hidden="1">#REF!</definedName>
    <definedName name="XRefCopy49Row" localSheetId="32" hidden="1">#REF!</definedName>
    <definedName name="XRefCopy49Row" localSheetId="24" hidden="1">#REF!</definedName>
    <definedName name="XRefCopy49Row" hidden="1">#REF!</definedName>
    <definedName name="XRefCopy4Row" localSheetId="20" hidden="1">#REF!</definedName>
    <definedName name="XRefCopy4Row" localSheetId="9" hidden="1">#REF!</definedName>
    <definedName name="XRefCopy4Row" localSheetId="22" hidden="1">#REF!</definedName>
    <definedName name="XRefCopy4Row" localSheetId="21" hidden="1">#REF!</definedName>
    <definedName name="XRefCopy4Row" localSheetId="23" hidden="1">#REF!</definedName>
    <definedName name="XRefCopy4Row" localSheetId="17" hidden="1">#REF!</definedName>
    <definedName name="XRefCopy4Row" localSheetId="33" hidden="1">#REF!</definedName>
    <definedName name="XRefCopy4Row" localSheetId="34" hidden="1">#REF!</definedName>
    <definedName name="XRefCopy4Row" localSheetId="35" hidden="1">#REF!</definedName>
    <definedName name="XRefCopy4Row" localSheetId="36" hidden="1">#REF!</definedName>
    <definedName name="XRefCopy4Row" localSheetId="37" hidden="1">#REF!</definedName>
    <definedName name="XRefCopy4Row" localSheetId="38" hidden="1">#REF!</definedName>
    <definedName name="XRefCopy4Row" localSheetId="39" hidden="1">#REF!</definedName>
    <definedName name="XRefCopy4Row" localSheetId="40" hidden="1">#REF!</definedName>
    <definedName name="XRefCopy4Row" localSheetId="41" hidden="1">#REF!</definedName>
    <definedName name="XRefCopy4Row" localSheetId="42" hidden="1">#REF!</definedName>
    <definedName name="XRefCopy4Row" localSheetId="25" hidden="1">#REF!</definedName>
    <definedName name="XRefCopy4Row" localSheetId="43" hidden="1">#REF!</definedName>
    <definedName name="XRefCopy4Row" localSheetId="44" hidden="1">#REF!</definedName>
    <definedName name="XRefCopy4Row" localSheetId="45" hidden="1">#REF!</definedName>
    <definedName name="XRefCopy4Row" localSheetId="46" hidden="1">#REF!</definedName>
    <definedName name="XRefCopy4Row" localSheetId="47" hidden="1">#REF!</definedName>
    <definedName name="XRefCopy4Row" localSheetId="48" hidden="1">#REF!</definedName>
    <definedName name="XRefCopy4Row" localSheetId="49" hidden="1">#REF!</definedName>
    <definedName name="XRefCopy4Row" localSheetId="26" hidden="1">#REF!</definedName>
    <definedName name="XRefCopy4Row" localSheetId="27" hidden="1">#REF!</definedName>
    <definedName name="XRefCopy4Row" localSheetId="28" hidden="1">#REF!</definedName>
    <definedName name="XRefCopy4Row" localSheetId="29" hidden="1">#REF!</definedName>
    <definedName name="XRefCopy4Row" localSheetId="30" hidden="1">#REF!</definedName>
    <definedName name="XRefCopy4Row" localSheetId="31" hidden="1">#REF!</definedName>
    <definedName name="XRefCopy4Row" localSheetId="32" hidden="1">#REF!</definedName>
    <definedName name="XRefCopy4Row" localSheetId="24" hidden="1">#REF!</definedName>
    <definedName name="XRefCopy4Row" hidden="1">#REF!</definedName>
    <definedName name="XRefCopy5" localSheetId="20" hidden="1">[99]Sheet1!#REF!</definedName>
    <definedName name="XRefCopy5" localSheetId="9" hidden="1">[99]Sheet1!#REF!</definedName>
    <definedName name="XRefCopy5" localSheetId="22" hidden="1">[99]Sheet1!#REF!</definedName>
    <definedName name="XRefCopy5" localSheetId="21" hidden="1">[99]Sheet1!#REF!</definedName>
    <definedName name="XRefCopy5" localSheetId="23" hidden="1">[99]Sheet1!#REF!</definedName>
    <definedName name="XRefCopy5" localSheetId="15" hidden="1">[99]Sheet1!#REF!</definedName>
    <definedName name="XRefCopy5" localSheetId="17" hidden="1">[99]Sheet1!#REF!</definedName>
    <definedName name="XRefCopy5" localSheetId="33" hidden="1">[99]Sheet1!#REF!</definedName>
    <definedName name="XRefCopy5" localSheetId="34" hidden="1">[99]Sheet1!#REF!</definedName>
    <definedName name="XRefCopy5" localSheetId="35" hidden="1">[99]Sheet1!#REF!</definedName>
    <definedName name="XRefCopy5" localSheetId="36" hidden="1">[99]Sheet1!#REF!</definedName>
    <definedName name="XRefCopy5" localSheetId="37" hidden="1">[99]Sheet1!#REF!</definedName>
    <definedName name="XRefCopy5" localSheetId="38" hidden="1">[99]Sheet1!#REF!</definedName>
    <definedName name="XRefCopy5" localSheetId="39" hidden="1">[99]Sheet1!#REF!</definedName>
    <definedName name="XRefCopy5" localSheetId="40" hidden="1">[99]Sheet1!#REF!</definedName>
    <definedName name="XRefCopy5" localSheetId="41" hidden="1">[99]Sheet1!#REF!</definedName>
    <definedName name="XRefCopy5" localSheetId="42" hidden="1">[99]Sheet1!#REF!</definedName>
    <definedName name="XRefCopy5" localSheetId="25" hidden="1">[99]Sheet1!#REF!</definedName>
    <definedName name="XRefCopy5" localSheetId="43" hidden="1">[99]Sheet1!#REF!</definedName>
    <definedName name="XRefCopy5" localSheetId="44" hidden="1">[99]Sheet1!#REF!</definedName>
    <definedName name="XRefCopy5" localSheetId="45" hidden="1">[99]Sheet1!#REF!</definedName>
    <definedName name="XRefCopy5" localSheetId="46" hidden="1">[99]Sheet1!#REF!</definedName>
    <definedName name="XRefCopy5" localSheetId="47" hidden="1">[99]Sheet1!#REF!</definedName>
    <definedName name="XRefCopy5" localSheetId="48" hidden="1">[99]Sheet1!#REF!</definedName>
    <definedName name="XRefCopy5" localSheetId="49" hidden="1">[99]Sheet1!#REF!</definedName>
    <definedName name="XRefCopy5" localSheetId="26" hidden="1">[99]Sheet1!#REF!</definedName>
    <definedName name="XRefCopy5" localSheetId="27" hidden="1">[99]Sheet1!#REF!</definedName>
    <definedName name="XRefCopy5" localSheetId="28" hidden="1">[99]Sheet1!#REF!</definedName>
    <definedName name="XRefCopy5" localSheetId="29" hidden="1">[99]Sheet1!#REF!</definedName>
    <definedName name="XRefCopy5" localSheetId="30" hidden="1">[99]Sheet1!#REF!</definedName>
    <definedName name="XRefCopy5" localSheetId="31" hidden="1">[99]Sheet1!#REF!</definedName>
    <definedName name="XRefCopy5" localSheetId="32" hidden="1">[99]Sheet1!#REF!</definedName>
    <definedName name="XRefCopy5" localSheetId="24" hidden="1">[99]Sheet1!#REF!</definedName>
    <definedName name="XRefCopy5" hidden="1">[99]Sheet1!#REF!</definedName>
    <definedName name="XRefCopy50" localSheetId="20" hidden="1">'[101]Selección de Cuentas'!#REF!</definedName>
    <definedName name="XRefCopy50" localSheetId="9" hidden="1">'[101]Selección de Cuentas'!#REF!</definedName>
    <definedName name="XRefCopy50" localSheetId="22" hidden="1">'[101]Selección de Cuentas'!#REF!</definedName>
    <definedName name="XRefCopy50" localSheetId="21" hidden="1">'[101]Selección de Cuentas'!#REF!</definedName>
    <definedName name="XRefCopy50" localSheetId="23" hidden="1">'[101]Selección de Cuentas'!#REF!</definedName>
    <definedName name="XRefCopy50" localSheetId="15" hidden="1">'[101]Selección de Cuentas'!#REF!</definedName>
    <definedName name="XRefCopy50" localSheetId="17" hidden="1">'[101]Selección de Cuentas'!#REF!</definedName>
    <definedName name="XRefCopy50" localSheetId="33" hidden="1">'[101]Selección de Cuentas'!#REF!</definedName>
    <definedName name="XRefCopy50" localSheetId="34" hidden="1">'[101]Selección de Cuentas'!#REF!</definedName>
    <definedName name="XRefCopy50" localSheetId="35" hidden="1">'[101]Selección de Cuentas'!#REF!</definedName>
    <definedName name="XRefCopy50" localSheetId="36" hidden="1">'[101]Selección de Cuentas'!#REF!</definedName>
    <definedName name="XRefCopy50" localSheetId="37" hidden="1">'[101]Selección de Cuentas'!#REF!</definedName>
    <definedName name="XRefCopy50" localSheetId="38" hidden="1">'[101]Selección de Cuentas'!#REF!</definedName>
    <definedName name="XRefCopy50" localSheetId="39" hidden="1">'[101]Selección de Cuentas'!#REF!</definedName>
    <definedName name="XRefCopy50" localSheetId="40" hidden="1">'[101]Selección de Cuentas'!#REF!</definedName>
    <definedName name="XRefCopy50" localSheetId="41" hidden="1">'[101]Selección de Cuentas'!#REF!</definedName>
    <definedName name="XRefCopy50" localSheetId="42" hidden="1">'[101]Selección de Cuentas'!#REF!</definedName>
    <definedName name="XRefCopy50" localSheetId="25" hidden="1">'[101]Selección de Cuentas'!#REF!</definedName>
    <definedName name="XRefCopy50" localSheetId="43" hidden="1">'[101]Selección de Cuentas'!#REF!</definedName>
    <definedName name="XRefCopy50" localSheetId="44" hidden="1">'[101]Selección de Cuentas'!#REF!</definedName>
    <definedName name="XRefCopy50" localSheetId="45" hidden="1">'[101]Selección de Cuentas'!#REF!</definedName>
    <definedName name="XRefCopy50" localSheetId="46" hidden="1">'[101]Selección de Cuentas'!#REF!</definedName>
    <definedName name="XRefCopy50" localSheetId="47" hidden="1">'[101]Selección de Cuentas'!#REF!</definedName>
    <definedName name="XRefCopy50" localSheetId="48" hidden="1">'[101]Selección de Cuentas'!#REF!</definedName>
    <definedName name="XRefCopy50" localSheetId="49" hidden="1">'[101]Selección de Cuentas'!#REF!</definedName>
    <definedName name="XRefCopy50" localSheetId="26" hidden="1">'[101]Selección de Cuentas'!#REF!</definedName>
    <definedName name="XRefCopy50" localSheetId="27" hidden="1">'[101]Selección de Cuentas'!#REF!</definedName>
    <definedName name="XRefCopy50" localSheetId="28" hidden="1">'[101]Selección de Cuentas'!#REF!</definedName>
    <definedName name="XRefCopy50" localSheetId="29" hidden="1">'[101]Selección de Cuentas'!#REF!</definedName>
    <definedName name="XRefCopy50" localSheetId="30" hidden="1">'[101]Selección de Cuentas'!#REF!</definedName>
    <definedName name="XRefCopy50" localSheetId="31" hidden="1">'[101]Selección de Cuentas'!#REF!</definedName>
    <definedName name="XRefCopy50" localSheetId="32" hidden="1">'[101]Selección de Cuentas'!#REF!</definedName>
    <definedName name="XRefCopy50" localSheetId="24" hidden="1">'[101]Selección de Cuentas'!#REF!</definedName>
    <definedName name="XRefCopy50" hidden="1">'[101]Selección de Cuentas'!#REF!</definedName>
    <definedName name="XRefCopy50Row" localSheetId="20" hidden="1">#REF!</definedName>
    <definedName name="XRefCopy50Row" localSheetId="9" hidden="1">#REF!</definedName>
    <definedName name="XRefCopy50Row" localSheetId="22" hidden="1">#REF!</definedName>
    <definedName name="XRefCopy50Row" localSheetId="21" hidden="1">#REF!</definedName>
    <definedName name="XRefCopy50Row" localSheetId="23" hidden="1">#REF!</definedName>
    <definedName name="XRefCopy50Row" localSheetId="17" hidden="1">#REF!</definedName>
    <definedName name="XRefCopy50Row" localSheetId="33" hidden="1">#REF!</definedName>
    <definedName name="XRefCopy50Row" localSheetId="34" hidden="1">#REF!</definedName>
    <definedName name="XRefCopy50Row" localSheetId="35" hidden="1">#REF!</definedName>
    <definedName name="XRefCopy50Row" localSheetId="36" hidden="1">#REF!</definedName>
    <definedName name="XRefCopy50Row" localSheetId="37" hidden="1">#REF!</definedName>
    <definedName name="XRefCopy50Row" localSheetId="38" hidden="1">#REF!</definedName>
    <definedName name="XRefCopy50Row" localSheetId="39" hidden="1">#REF!</definedName>
    <definedName name="XRefCopy50Row" localSheetId="40" hidden="1">#REF!</definedName>
    <definedName name="XRefCopy50Row" localSheetId="41" hidden="1">#REF!</definedName>
    <definedName name="XRefCopy50Row" localSheetId="42" hidden="1">#REF!</definedName>
    <definedName name="XRefCopy50Row" localSheetId="25" hidden="1">#REF!</definedName>
    <definedName name="XRefCopy50Row" localSheetId="43" hidden="1">#REF!</definedName>
    <definedName name="XRefCopy50Row" localSheetId="44" hidden="1">#REF!</definedName>
    <definedName name="XRefCopy50Row" localSheetId="45" hidden="1">#REF!</definedName>
    <definedName name="XRefCopy50Row" localSheetId="46" hidden="1">#REF!</definedName>
    <definedName name="XRefCopy50Row" localSheetId="47" hidden="1">#REF!</definedName>
    <definedName name="XRefCopy50Row" localSheetId="48" hidden="1">#REF!</definedName>
    <definedName name="XRefCopy50Row" localSheetId="49" hidden="1">#REF!</definedName>
    <definedName name="XRefCopy50Row" localSheetId="26" hidden="1">#REF!</definedName>
    <definedName name="XRefCopy50Row" localSheetId="27" hidden="1">#REF!</definedName>
    <definedName name="XRefCopy50Row" localSheetId="28" hidden="1">#REF!</definedName>
    <definedName name="XRefCopy50Row" localSheetId="29" hidden="1">#REF!</definedName>
    <definedName name="XRefCopy50Row" localSheetId="30" hidden="1">#REF!</definedName>
    <definedName name="XRefCopy50Row" localSheetId="31" hidden="1">#REF!</definedName>
    <definedName name="XRefCopy50Row" localSheetId="32" hidden="1">#REF!</definedName>
    <definedName name="XRefCopy50Row" localSheetId="24" hidden="1">#REF!</definedName>
    <definedName name="XRefCopy50Row" hidden="1">#REF!</definedName>
    <definedName name="XRefCopy51" localSheetId="20" hidden="1">'[101]Selección de Cuentas'!#REF!</definedName>
    <definedName name="XRefCopy51" localSheetId="9" hidden="1">'[101]Selección de Cuentas'!#REF!</definedName>
    <definedName name="XRefCopy51" localSheetId="22" hidden="1">'[101]Selección de Cuentas'!#REF!</definedName>
    <definedName name="XRefCopy51" localSheetId="21" hidden="1">'[101]Selección de Cuentas'!#REF!</definedName>
    <definedName name="XRefCopy51" localSheetId="23" hidden="1">'[101]Selección de Cuentas'!#REF!</definedName>
    <definedName name="XRefCopy51" localSheetId="15" hidden="1">'[101]Selección de Cuentas'!#REF!</definedName>
    <definedName name="XRefCopy51" localSheetId="17" hidden="1">'[101]Selección de Cuentas'!#REF!</definedName>
    <definedName name="XRefCopy51" localSheetId="33" hidden="1">'[101]Selección de Cuentas'!#REF!</definedName>
    <definedName name="XRefCopy51" localSheetId="34" hidden="1">'[101]Selección de Cuentas'!#REF!</definedName>
    <definedName name="XRefCopy51" localSheetId="35" hidden="1">'[101]Selección de Cuentas'!#REF!</definedName>
    <definedName name="XRefCopy51" localSheetId="36" hidden="1">'[101]Selección de Cuentas'!#REF!</definedName>
    <definedName name="XRefCopy51" localSheetId="37" hidden="1">'[101]Selección de Cuentas'!#REF!</definedName>
    <definedName name="XRefCopy51" localSheetId="38" hidden="1">'[101]Selección de Cuentas'!#REF!</definedName>
    <definedName name="XRefCopy51" localSheetId="39" hidden="1">'[101]Selección de Cuentas'!#REF!</definedName>
    <definedName name="XRefCopy51" localSheetId="40" hidden="1">'[101]Selección de Cuentas'!#REF!</definedName>
    <definedName name="XRefCopy51" localSheetId="41" hidden="1">'[101]Selección de Cuentas'!#REF!</definedName>
    <definedName name="XRefCopy51" localSheetId="42" hidden="1">'[101]Selección de Cuentas'!#REF!</definedName>
    <definedName name="XRefCopy51" localSheetId="25" hidden="1">'[101]Selección de Cuentas'!#REF!</definedName>
    <definedName name="XRefCopy51" localSheetId="43" hidden="1">'[101]Selección de Cuentas'!#REF!</definedName>
    <definedName name="XRefCopy51" localSheetId="44" hidden="1">'[101]Selección de Cuentas'!#REF!</definedName>
    <definedName name="XRefCopy51" localSheetId="45" hidden="1">'[101]Selección de Cuentas'!#REF!</definedName>
    <definedName name="XRefCopy51" localSheetId="46" hidden="1">'[101]Selección de Cuentas'!#REF!</definedName>
    <definedName name="XRefCopy51" localSheetId="47" hidden="1">'[101]Selección de Cuentas'!#REF!</definedName>
    <definedName name="XRefCopy51" localSheetId="48" hidden="1">'[101]Selección de Cuentas'!#REF!</definedName>
    <definedName name="XRefCopy51" localSheetId="49" hidden="1">'[101]Selección de Cuentas'!#REF!</definedName>
    <definedName name="XRefCopy51" localSheetId="26" hidden="1">'[101]Selección de Cuentas'!#REF!</definedName>
    <definedName name="XRefCopy51" localSheetId="27" hidden="1">'[101]Selección de Cuentas'!#REF!</definedName>
    <definedName name="XRefCopy51" localSheetId="28" hidden="1">'[101]Selección de Cuentas'!#REF!</definedName>
    <definedName name="XRefCopy51" localSheetId="29" hidden="1">'[101]Selección de Cuentas'!#REF!</definedName>
    <definedName name="XRefCopy51" localSheetId="30" hidden="1">'[101]Selección de Cuentas'!#REF!</definedName>
    <definedName name="XRefCopy51" localSheetId="31" hidden="1">'[101]Selección de Cuentas'!#REF!</definedName>
    <definedName name="XRefCopy51" localSheetId="32" hidden="1">'[101]Selección de Cuentas'!#REF!</definedName>
    <definedName name="XRefCopy51" localSheetId="24" hidden="1">'[101]Selección de Cuentas'!#REF!</definedName>
    <definedName name="XRefCopy51" hidden="1">'[101]Selección de Cuentas'!#REF!</definedName>
    <definedName name="XRefCopy51Row" localSheetId="20" hidden="1">#REF!</definedName>
    <definedName name="XRefCopy51Row" localSheetId="9" hidden="1">#REF!</definedName>
    <definedName name="XRefCopy51Row" localSheetId="22" hidden="1">#REF!</definedName>
    <definedName name="XRefCopy51Row" localSheetId="21" hidden="1">#REF!</definedName>
    <definedName name="XRefCopy51Row" localSheetId="23" hidden="1">#REF!</definedName>
    <definedName name="XRefCopy51Row" localSheetId="17" hidden="1">#REF!</definedName>
    <definedName name="XRefCopy51Row" localSheetId="33" hidden="1">#REF!</definedName>
    <definedName name="XRefCopy51Row" localSheetId="34" hidden="1">#REF!</definedName>
    <definedName name="XRefCopy51Row" localSheetId="35" hidden="1">#REF!</definedName>
    <definedName name="XRefCopy51Row" localSheetId="36" hidden="1">#REF!</definedName>
    <definedName name="XRefCopy51Row" localSheetId="37" hidden="1">#REF!</definedName>
    <definedName name="XRefCopy51Row" localSheetId="38" hidden="1">#REF!</definedName>
    <definedName name="XRefCopy51Row" localSheetId="39" hidden="1">#REF!</definedName>
    <definedName name="XRefCopy51Row" localSheetId="40" hidden="1">#REF!</definedName>
    <definedName name="XRefCopy51Row" localSheetId="41" hidden="1">#REF!</definedName>
    <definedName name="XRefCopy51Row" localSheetId="42" hidden="1">#REF!</definedName>
    <definedName name="XRefCopy51Row" localSheetId="25" hidden="1">#REF!</definedName>
    <definedName name="XRefCopy51Row" localSheetId="43" hidden="1">#REF!</definedName>
    <definedName name="XRefCopy51Row" localSheetId="44" hidden="1">#REF!</definedName>
    <definedName name="XRefCopy51Row" localSheetId="45" hidden="1">#REF!</definedName>
    <definedName name="XRefCopy51Row" localSheetId="46" hidden="1">#REF!</definedName>
    <definedName name="XRefCopy51Row" localSheetId="47" hidden="1">#REF!</definedName>
    <definedName name="XRefCopy51Row" localSheetId="48" hidden="1">#REF!</definedName>
    <definedName name="XRefCopy51Row" localSheetId="49" hidden="1">#REF!</definedName>
    <definedName name="XRefCopy51Row" localSheetId="26" hidden="1">#REF!</definedName>
    <definedName name="XRefCopy51Row" localSheetId="27" hidden="1">#REF!</definedName>
    <definedName name="XRefCopy51Row" localSheetId="28" hidden="1">#REF!</definedName>
    <definedName name="XRefCopy51Row" localSheetId="29" hidden="1">#REF!</definedName>
    <definedName name="XRefCopy51Row" localSheetId="30" hidden="1">#REF!</definedName>
    <definedName name="XRefCopy51Row" localSheetId="31" hidden="1">#REF!</definedName>
    <definedName name="XRefCopy51Row" localSheetId="32" hidden="1">#REF!</definedName>
    <definedName name="XRefCopy51Row" localSheetId="24" hidden="1">#REF!</definedName>
    <definedName name="XRefCopy51Row" hidden="1">#REF!</definedName>
    <definedName name="XRefCopy52" localSheetId="20" hidden="1">'[101]Selección de Cuentas'!#REF!</definedName>
    <definedName name="XRefCopy52" localSheetId="9" hidden="1">'[101]Selección de Cuentas'!#REF!</definedName>
    <definedName name="XRefCopy52" localSheetId="22" hidden="1">'[101]Selección de Cuentas'!#REF!</definedName>
    <definedName name="XRefCopy52" localSheetId="21" hidden="1">'[101]Selección de Cuentas'!#REF!</definedName>
    <definedName name="XRefCopy52" localSheetId="23" hidden="1">'[101]Selección de Cuentas'!#REF!</definedName>
    <definedName name="XRefCopy52" localSheetId="15" hidden="1">'[101]Selección de Cuentas'!#REF!</definedName>
    <definedName name="XRefCopy52" localSheetId="17" hidden="1">'[101]Selección de Cuentas'!#REF!</definedName>
    <definedName name="XRefCopy52" localSheetId="33" hidden="1">'[101]Selección de Cuentas'!#REF!</definedName>
    <definedName name="XRefCopy52" localSheetId="34" hidden="1">'[101]Selección de Cuentas'!#REF!</definedName>
    <definedName name="XRefCopy52" localSheetId="35" hidden="1">'[101]Selección de Cuentas'!#REF!</definedName>
    <definedName name="XRefCopy52" localSheetId="36" hidden="1">'[101]Selección de Cuentas'!#REF!</definedName>
    <definedName name="XRefCopy52" localSheetId="37" hidden="1">'[101]Selección de Cuentas'!#REF!</definedName>
    <definedName name="XRefCopy52" localSheetId="38" hidden="1">'[101]Selección de Cuentas'!#REF!</definedName>
    <definedName name="XRefCopy52" localSheetId="39" hidden="1">'[101]Selección de Cuentas'!#REF!</definedName>
    <definedName name="XRefCopy52" localSheetId="40" hidden="1">'[101]Selección de Cuentas'!#REF!</definedName>
    <definedName name="XRefCopy52" localSheetId="41" hidden="1">'[101]Selección de Cuentas'!#REF!</definedName>
    <definedName name="XRefCopy52" localSheetId="42" hidden="1">'[101]Selección de Cuentas'!#REF!</definedName>
    <definedName name="XRefCopy52" localSheetId="25" hidden="1">'[101]Selección de Cuentas'!#REF!</definedName>
    <definedName name="XRefCopy52" localSheetId="43" hidden="1">'[101]Selección de Cuentas'!#REF!</definedName>
    <definedName name="XRefCopy52" localSheetId="44" hidden="1">'[101]Selección de Cuentas'!#REF!</definedName>
    <definedName name="XRefCopy52" localSheetId="45" hidden="1">'[101]Selección de Cuentas'!#REF!</definedName>
    <definedName name="XRefCopy52" localSheetId="46" hidden="1">'[101]Selección de Cuentas'!#REF!</definedName>
    <definedName name="XRefCopy52" localSheetId="47" hidden="1">'[101]Selección de Cuentas'!#REF!</definedName>
    <definedName name="XRefCopy52" localSheetId="48" hidden="1">'[101]Selección de Cuentas'!#REF!</definedName>
    <definedName name="XRefCopy52" localSheetId="49" hidden="1">'[101]Selección de Cuentas'!#REF!</definedName>
    <definedName name="XRefCopy52" localSheetId="26" hidden="1">'[101]Selección de Cuentas'!#REF!</definedName>
    <definedName name="XRefCopy52" localSheetId="27" hidden="1">'[101]Selección de Cuentas'!#REF!</definedName>
    <definedName name="XRefCopy52" localSheetId="28" hidden="1">'[101]Selección de Cuentas'!#REF!</definedName>
    <definedName name="XRefCopy52" localSheetId="29" hidden="1">'[101]Selección de Cuentas'!#REF!</definedName>
    <definedName name="XRefCopy52" localSheetId="30" hidden="1">'[101]Selección de Cuentas'!#REF!</definedName>
    <definedName name="XRefCopy52" localSheetId="31" hidden="1">'[101]Selección de Cuentas'!#REF!</definedName>
    <definedName name="XRefCopy52" localSheetId="32" hidden="1">'[101]Selección de Cuentas'!#REF!</definedName>
    <definedName name="XRefCopy52" localSheetId="24" hidden="1">'[101]Selección de Cuentas'!#REF!</definedName>
    <definedName name="XRefCopy52" hidden="1">'[101]Selección de Cuentas'!#REF!</definedName>
    <definedName name="XRefCopy52Row" localSheetId="20" hidden="1">#REF!</definedName>
    <definedName name="XRefCopy52Row" localSheetId="9" hidden="1">#REF!</definedName>
    <definedName name="XRefCopy52Row" localSheetId="22" hidden="1">#REF!</definedName>
    <definedName name="XRefCopy52Row" localSheetId="21" hidden="1">#REF!</definedName>
    <definedName name="XRefCopy52Row" localSheetId="23" hidden="1">#REF!</definedName>
    <definedName name="XRefCopy52Row" localSheetId="17" hidden="1">#REF!</definedName>
    <definedName name="XRefCopy52Row" localSheetId="33" hidden="1">#REF!</definedName>
    <definedName name="XRefCopy52Row" localSheetId="34" hidden="1">#REF!</definedName>
    <definedName name="XRefCopy52Row" localSheetId="35" hidden="1">#REF!</definedName>
    <definedName name="XRefCopy52Row" localSheetId="36" hidden="1">#REF!</definedName>
    <definedName name="XRefCopy52Row" localSheetId="37" hidden="1">#REF!</definedName>
    <definedName name="XRefCopy52Row" localSheetId="38" hidden="1">#REF!</definedName>
    <definedName name="XRefCopy52Row" localSheetId="39" hidden="1">#REF!</definedName>
    <definedName name="XRefCopy52Row" localSheetId="40" hidden="1">#REF!</definedName>
    <definedName name="XRefCopy52Row" localSheetId="41" hidden="1">#REF!</definedName>
    <definedName name="XRefCopy52Row" localSheetId="42" hidden="1">#REF!</definedName>
    <definedName name="XRefCopy52Row" localSheetId="25" hidden="1">#REF!</definedName>
    <definedName name="XRefCopy52Row" localSheetId="43" hidden="1">#REF!</definedName>
    <definedName name="XRefCopy52Row" localSheetId="44" hidden="1">#REF!</definedName>
    <definedName name="XRefCopy52Row" localSheetId="45" hidden="1">#REF!</definedName>
    <definedName name="XRefCopy52Row" localSheetId="46" hidden="1">#REF!</definedName>
    <definedName name="XRefCopy52Row" localSheetId="47" hidden="1">#REF!</definedName>
    <definedName name="XRefCopy52Row" localSheetId="48" hidden="1">#REF!</definedName>
    <definedName name="XRefCopy52Row" localSheetId="49" hidden="1">#REF!</definedName>
    <definedName name="XRefCopy52Row" localSheetId="26" hidden="1">#REF!</definedName>
    <definedName name="XRefCopy52Row" localSheetId="27" hidden="1">#REF!</definedName>
    <definedName name="XRefCopy52Row" localSheetId="28" hidden="1">#REF!</definedName>
    <definedName name="XRefCopy52Row" localSheetId="29" hidden="1">#REF!</definedName>
    <definedName name="XRefCopy52Row" localSheetId="30" hidden="1">#REF!</definedName>
    <definedName name="XRefCopy52Row" localSheetId="31" hidden="1">#REF!</definedName>
    <definedName name="XRefCopy52Row" localSheetId="32" hidden="1">#REF!</definedName>
    <definedName name="XRefCopy52Row" localSheetId="24" hidden="1">#REF!</definedName>
    <definedName name="XRefCopy52Row" hidden="1">#REF!</definedName>
    <definedName name="XRefCopy53Row" localSheetId="20" hidden="1">#REF!</definedName>
    <definedName name="XRefCopy53Row" localSheetId="9" hidden="1">#REF!</definedName>
    <definedName name="XRefCopy53Row" localSheetId="22" hidden="1">#REF!</definedName>
    <definedName name="XRefCopy53Row" localSheetId="21" hidden="1">#REF!</definedName>
    <definedName name="XRefCopy53Row" localSheetId="23" hidden="1">#REF!</definedName>
    <definedName name="XRefCopy53Row" localSheetId="17" hidden="1">#REF!</definedName>
    <definedName name="XRefCopy53Row" localSheetId="33" hidden="1">#REF!</definedName>
    <definedName name="XRefCopy53Row" localSheetId="34" hidden="1">#REF!</definedName>
    <definedName name="XRefCopy53Row" localSheetId="35" hidden="1">#REF!</definedName>
    <definedName name="XRefCopy53Row" localSheetId="36" hidden="1">#REF!</definedName>
    <definedName name="XRefCopy53Row" localSheetId="37" hidden="1">#REF!</definedName>
    <definedName name="XRefCopy53Row" localSheetId="38" hidden="1">#REF!</definedName>
    <definedName name="XRefCopy53Row" localSheetId="39" hidden="1">#REF!</definedName>
    <definedName name="XRefCopy53Row" localSheetId="40" hidden="1">#REF!</definedName>
    <definedName name="XRefCopy53Row" localSheetId="41" hidden="1">#REF!</definedName>
    <definedName name="XRefCopy53Row" localSheetId="42" hidden="1">#REF!</definedName>
    <definedName name="XRefCopy53Row" localSheetId="25" hidden="1">#REF!</definedName>
    <definedName name="XRefCopy53Row" localSheetId="43" hidden="1">#REF!</definedName>
    <definedName name="XRefCopy53Row" localSheetId="44" hidden="1">#REF!</definedName>
    <definedName name="XRefCopy53Row" localSheetId="45" hidden="1">#REF!</definedName>
    <definedName name="XRefCopy53Row" localSheetId="46" hidden="1">#REF!</definedName>
    <definedName name="XRefCopy53Row" localSheetId="47" hidden="1">#REF!</definedName>
    <definedName name="XRefCopy53Row" localSheetId="48" hidden="1">#REF!</definedName>
    <definedName name="XRefCopy53Row" localSheetId="49" hidden="1">#REF!</definedName>
    <definedName name="XRefCopy53Row" localSheetId="26" hidden="1">#REF!</definedName>
    <definedName name="XRefCopy53Row" localSheetId="27" hidden="1">#REF!</definedName>
    <definedName name="XRefCopy53Row" localSheetId="28" hidden="1">#REF!</definedName>
    <definedName name="XRefCopy53Row" localSheetId="29" hidden="1">#REF!</definedName>
    <definedName name="XRefCopy53Row" localSheetId="30" hidden="1">#REF!</definedName>
    <definedName name="XRefCopy53Row" localSheetId="31" hidden="1">#REF!</definedName>
    <definedName name="XRefCopy53Row" localSheetId="32" hidden="1">#REF!</definedName>
    <definedName name="XRefCopy53Row" localSheetId="24" hidden="1">#REF!</definedName>
    <definedName name="XRefCopy53Row" hidden="1">#REF!</definedName>
    <definedName name="XRefCopy54Row" localSheetId="15" hidden="1">#REF!</definedName>
    <definedName name="XRefCopy54Row" localSheetId="49" hidden="1">#REF!</definedName>
    <definedName name="XRefCopy54Row" hidden="1">#REF!</definedName>
    <definedName name="XRefCopy5Row" hidden="1">#REF!</definedName>
    <definedName name="XRefCopy6" localSheetId="15" hidden="1">#REF!</definedName>
    <definedName name="XRefCopy6" hidden="1">#REF!</definedName>
    <definedName name="XRefCopy67Row" localSheetId="15" hidden="1">#REF!</definedName>
    <definedName name="XRefCopy67Row" hidden="1">#REF!</definedName>
    <definedName name="XRefCopy6Row" hidden="1">#REF!</definedName>
    <definedName name="XRefCopy7" localSheetId="15" hidden="1">#REF!</definedName>
    <definedName name="XRefCopy7" hidden="1">#REF!</definedName>
    <definedName name="XRefCopy74Row" hidden="1">#REF!</definedName>
    <definedName name="XRefCopy78Row" hidden="1">#REF!</definedName>
    <definedName name="XRefCopy79Row" hidden="1">#REF!</definedName>
    <definedName name="XRefCopy7Row" localSheetId="15" hidden="1">#REF!</definedName>
    <definedName name="XRefCopy7Row" hidden="1">#REF!</definedName>
    <definedName name="XRefCopy8" localSheetId="15" hidden="1">#REF!</definedName>
    <definedName name="XRefCopy8" hidden="1">#REF!</definedName>
    <definedName name="XRefCopy80" localSheetId="20" hidden="1">'[90]Recal. Sueldos y Aguinaldos'!#REF!</definedName>
    <definedName name="XRefCopy80" localSheetId="9" hidden="1">'[90]Recal. Sueldos y Aguinaldos'!#REF!</definedName>
    <definedName name="XRefCopy80" localSheetId="22" hidden="1">'[90]Recal. Sueldos y Aguinaldos'!#REF!</definedName>
    <definedName name="XRefCopy80" localSheetId="21" hidden="1">'[90]Recal. Sueldos y Aguinaldos'!#REF!</definedName>
    <definedName name="XRefCopy80" localSheetId="23" hidden="1">'[90]Recal. Sueldos y Aguinaldos'!#REF!</definedName>
    <definedName name="XRefCopy80" localSheetId="15" hidden="1">'[90]Recal. Sueldos y Aguinaldos'!#REF!</definedName>
    <definedName name="XRefCopy80" localSheetId="17" hidden="1">'[90]Recal. Sueldos y Aguinaldos'!#REF!</definedName>
    <definedName name="XRefCopy80" localSheetId="33" hidden="1">'[90]Recal. Sueldos y Aguinaldos'!#REF!</definedName>
    <definedName name="XRefCopy80" localSheetId="34" hidden="1">'[90]Recal. Sueldos y Aguinaldos'!#REF!</definedName>
    <definedName name="XRefCopy80" localSheetId="35" hidden="1">'[90]Recal. Sueldos y Aguinaldos'!#REF!</definedName>
    <definedName name="XRefCopy80" localSheetId="36" hidden="1">'[90]Recal. Sueldos y Aguinaldos'!#REF!</definedName>
    <definedName name="XRefCopy80" localSheetId="37" hidden="1">'[90]Recal. Sueldos y Aguinaldos'!#REF!</definedName>
    <definedName name="XRefCopy80" localSheetId="38" hidden="1">'[90]Recal. Sueldos y Aguinaldos'!#REF!</definedName>
    <definedName name="XRefCopy80" localSheetId="39" hidden="1">'[90]Recal. Sueldos y Aguinaldos'!#REF!</definedName>
    <definedName name="XRefCopy80" localSheetId="40" hidden="1">'[90]Recal. Sueldos y Aguinaldos'!#REF!</definedName>
    <definedName name="XRefCopy80" localSheetId="41" hidden="1">'[90]Recal. Sueldos y Aguinaldos'!#REF!</definedName>
    <definedName name="XRefCopy80" localSheetId="42" hidden="1">'[90]Recal. Sueldos y Aguinaldos'!#REF!</definedName>
    <definedName name="XRefCopy80" localSheetId="25" hidden="1">'[90]Recal. Sueldos y Aguinaldos'!#REF!</definedName>
    <definedName name="XRefCopy80" localSheetId="43" hidden="1">'[90]Recal. Sueldos y Aguinaldos'!#REF!</definedName>
    <definedName name="XRefCopy80" localSheetId="44" hidden="1">'[90]Recal. Sueldos y Aguinaldos'!#REF!</definedName>
    <definedName name="XRefCopy80" localSheetId="45" hidden="1">'[90]Recal. Sueldos y Aguinaldos'!#REF!</definedName>
    <definedName name="XRefCopy80" localSheetId="46" hidden="1">'[90]Recal. Sueldos y Aguinaldos'!#REF!</definedName>
    <definedName name="XRefCopy80" localSheetId="47" hidden="1">'[90]Recal. Sueldos y Aguinaldos'!#REF!</definedName>
    <definedName name="XRefCopy80" localSheetId="48" hidden="1">'[90]Recal. Sueldos y Aguinaldos'!#REF!</definedName>
    <definedName name="XRefCopy80" localSheetId="49" hidden="1">'[90]Recal. Sueldos y Aguinaldos'!#REF!</definedName>
    <definedName name="XRefCopy80" localSheetId="26" hidden="1">'[90]Recal. Sueldos y Aguinaldos'!#REF!</definedName>
    <definedName name="XRefCopy80" localSheetId="27" hidden="1">'[90]Recal. Sueldos y Aguinaldos'!#REF!</definedName>
    <definedName name="XRefCopy80" localSheetId="28" hidden="1">'[90]Recal. Sueldos y Aguinaldos'!#REF!</definedName>
    <definedName name="XRefCopy80" localSheetId="29" hidden="1">'[90]Recal. Sueldos y Aguinaldos'!#REF!</definedName>
    <definedName name="XRefCopy80" localSheetId="30" hidden="1">'[90]Recal. Sueldos y Aguinaldos'!#REF!</definedName>
    <definedName name="XRefCopy80" localSheetId="31" hidden="1">'[90]Recal. Sueldos y Aguinaldos'!#REF!</definedName>
    <definedName name="XRefCopy80" localSheetId="32" hidden="1">'[90]Recal. Sueldos y Aguinaldos'!#REF!</definedName>
    <definedName name="XRefCopy80" localSheetId="24" hidden="1">'[90]Recal. Sueldos y Aguinaldos'!#REF!</definedName>
    <definedName name="XRefCopy80" hidden="1">'[90]Recal. Sueldos y Aguinaldos'!#REF!</definedName>
    <definedName name="XRefCopy80Row" localSheetId="20" hidden="1">#REF!</definedName>
    <definedName name="XRefCopy80Row" localSheetId="9" hidden="1">#REF!</definedName>
    <definedName name="XRefCopy80Row" localSheetId="22" hidden="1">#REF!</definedName>
    <definedName name="XRefCopy80Row" localSheetId="21" hidden="1">#REF!</definedName>
    <definedName name="XRefCopy80Row" localSheetId="23" hidden="1">#REF!</definedName>
    <definedName name="XRefCopy80Row" localSheetId="17" hidden="1">#REF!</definedName>
    <definedName name="XRefCopy80Row" localSheetId="33" hidden="1">#REF!</definedName>
    <definedName name="XRefCopy80Row" localSheetId="34" hidden="1">#REF!</definedName>
    <definedName name="XRefCopy80Row" localSheetId="35" hidden="1">#REF!</definedName>
    <definedName name="XRefCopy80Row" localSheetId="36" hidden="1">#REF!</definedName>
    <definedName name="XRefCopy80Row" localSheetId="37" hidden="1">#REF!</definedName>
    <definedName name="XRefCopy80Row" localSheetId="38" hidden="1">#REF!</definedName>
    <definedName name="XRefCopy80Row" localSheetId="39" hidden="1">#REF!</definedName>
    <definedName name="XRefCopy80Row" localSheetId="40" hidden="1">#REF!</definedName>
    <definedName name="XRefCopy80Row" localSheetId="41" hidden="1">#REF!</definedName>
    <definedName name="XRefCopy80Row" localSheetId="42" hidden="1">#REF!</definedName>
    <definedName name="XRefCopy80Row" localSheetId="25" hidden="1">#REF!</definedName>
    <definedName name="XRefCopy80Row" localSheetId="43" hidden="1">#REF!</definedName>
    <definedName name="XRefCopy80Row" localSheetId="44" hidden="1">#REF!</definedName>
    <definedName name="XRefCopy80Row" localSheetId="45" hidden="1">#REF!</definedName>
    <definedName name="XRefCopy80Row" localSheetId="46" hidden="1">#REF!</definedName>
    <definedName name="XRefCopy80Row" localSheetId="47" hidden="1">#REF!</definedName>
    <definedName name="XRefCopy80Row" localSheetId="48" hidden="1">#REF!</definedName>
    <definedName name="XRefCopy80Row" localSheetId="49" hidden="1">#REF!</definedName>
    <definedName name="XRefCopy80Row" localSheetId="26" hidden="1">#REF!</definedName>
    <definedName name="XRefCopy80Row" localSheetId="27" hidden="1">#REF!</definedName>
    <definedName name="XRefCopy80Row" localSheetId="28" hidden="1">#REF!</definedName>
    <definedName name="XRefCopy80Row" localSheetId="29" hidden="1">#REF!</definedName>
    <definedName name="XRefCopy80Row" localSheetId="30" hidden="1">#REF!</definedName>
    <definedName name="XRefCopy80Row" localSheetId="31" hidden="1">#REF!</definedName>
    <definedName name="XRefCopy80Row" localSheetId="32" hidden="1">#REF!</definedName>
    <definedName name="XRefCopy80Row" localSheetId="24" hidden="1">#REF!</definedName>
    <definedName name="XRefCopy80Row" hidden="1">#REF!</definedName>
    <definedName name="XRefCopy81Row" localSheetId="20" hidden="1">#REF!</definedName>
    <definedName name="XRefCopy81Row" localSheetId="9" hidden="1">#REF!</definedName>
    <definedName name="XRefCopy81Row" localSheetId="22" hidden="1">#REF!</definedName>
    <definedName name="XRefCopy81Row" localSheetId="21" hidden="1">#REF!</definedName>
    <definedName name="XRefCopy81Row" localSheetId="23" hidden="1">#REF!</definedName>
    <definedName name="XRefCopy81Row" localSheetId="17" hidden="1">#REF!</definedName>
    <definedName name="XRefCopy81Row" localSheetId="33" hidden="1">#REF!</definedName>
    <definedName name="XRefCopy81Row" localSheetId="34" hidden="1">#REF!</definedName>
    <definedName name="XRefCopy81Row" localSheetId="35" hidden="1">#REF!</definedName>
    <definedName name="XRefCopy81Row" localSheetId="36" hidden="1">#REF!</definedName>
    <definedName name="XRefCopy81Row" localSheetId="37" hidden="1">#REF!</definedName>
    <definedName name="XRefCopy81Row" localSheetId="38" hidden="1">#REF!</definedName>
    <definedName name="XRefCopy81Row" localSheetId="39" hidden="1">#REF!</definedName>
    <definedName name="XRefCopy81Row" localSheetId="40" hidden="1">#REF!</definedName>
    <definedName name="XRefCopy81Row" localSheetId="41" hidden="1">#REF!</definedName>
    <definedName name="XRefCopy81Row" localSheetId="42" hidden="1">#REF!</definedName>
    <definedName name="XRefCopy81Row" localSheetId="25" hidden="1">#REF!</definedName>
    <definedName name="XRefCopy81Row" localSheetId="43" hidden="1">#REF!</definedName>
    <definedName name="XRefCopy81Row" localSheetId="44" hidden="1">#REF!</definedName>
    <definedName name="XRefCopy81Row" localSheetId="45" hidden="1">#REF!</definedName>
    <definedName name="XRefCopy81Row" localSheetId="46" hidden="1">#REF!</definedName>
    <definedName name="XRefCopy81Row" localSheetId="47" hidden="1">#REF!</definedName>
    <definedName name="XRefCopy81Row" localSheetId="48" hidden="1">#REF!</definedName>
    <definedName name="XRefCopy81Row" localSheetId="49" hidden="1">#REF!</definedName>
    <definedName name="XRefCopy81Row" localSheetId="26" hidden="1">#REF!</definedName>
    <definedName name="XRefCopy81Row" localSheetId="27" hidden="1">#REF!</definedName>
    <definedName name="XRefCopy81Row" localSheetId="28" hidden="1">#REF!</definedName>
    <definedName name="XRefCopy81Row" localSheetId="29" hidden="1">#REF!</definedName>
    <definedName name="XRefCopy81Row" localSheetId="30" hidden="1">#REF!</definedName>
    <definedName name="XRefCopy81Row" localSheetId="31" hidden="1">#REF!</definedName>
    <definedName name="XRefCopy81Row" localSheetId="32" hidden="1">#REF!</definedName>
    <definedName name="XRefCopy81Row" localSheetId="24" hidden="1">#REF!</definedName>
    <definedName name="XRefCopy81Row" hidden="1">#REF!</definedName>
    <definedName name="XRefCopy82Row" localSheetId="20" hidden="1">#REF!</definedName>
    <definedName name="XRefCopy82Row" localSheetId="9" hidden="1">#REF!</definedName>
    <definedName name="XRefCopy82Row" localSheetId="22" hidden="1">#REF!</definedName>
    <definedName name="XRefCopy82Row" localSheetId="21" hidden="1">#REF!</definedName>
    <definedName name="XRefCopy82Row" localSheetId="23" hidden="1">#REF!</definedName>
    <definedName name="XRefCopy82Row" localSheetId="17" hidden="1">#REF!</definedName>
    <definedName name="XRefCopy82Row" localSheetId="33" hidden="1">#REF!</definedName>
    <definedName name="XRefCopy82Row" localSheetId="34" hidden="1">#REF!</definedName>
    <definedName name="XRefCopy82Row" localSheetId="35" hidden="1">#REF!</definedName>
    <definedName name="XRefCopy82Row" localSheetId="36" hidden="1">#REF!</definedName>
    <definedName name="XRefCopy82Row" localSheetId="37" hidden="1">#REF!</definedName>
    <definedName name="XRefCopy82Row" localSheetId="38" hidden="1">#REF!</definedName>
    <definedName name="XRefCopy82Row" localSheetId="39" hidden="1">#REF!</definedName>
    <definedName name="XRefCopy82Row" localSheetId="40" hidden="1">#REF!</definedName>
    <definedName name="XRefCopy82Row" localSheetId="41" hidden="1">#REF!</definedName>
    <definedName name="XRefCopy82Row" localSheetId="42" hidden="1">#REF!</definedName>
    <definedName name="XRefCopy82Row" localSheetId="25" hidden="1">#REF!</definedName>
    <definedName name="XRefCopy82Row" localSheetId="43" hidden="1">#REF!</definedName>
    <definedName name="XRefCopy82Row" localSheetId="44" hidden="1">#REF!</definedName>
    <definedName name="XRefCopy82Row" localSheetId="45" hidden="1">#REF!</definedName>
    <definedName name="XRefCopy82Row" localSheetId="46" hidden="1">#REF!</definedName>
    <definedName name="XRefCopy82Row" localSheetId="47" hidden="1">#REF!</definedName>
    <definedName name="XRefCopy82Row" localSheetId="48" hidden="1">#REF!</definedName>
    <definedName name="XRefCopy82Row" localSheetId="49" hidden="1">#REF!</definedName>
    <definedName name="XRefCopy82Row" localSheetId="26" hidden="1">#REF!</definedName>
    <definedName name="XRefCopy82Row" localSheetId="27" hidden="1">#REF!</definedName>
    <definedName name="XRefCopy82Row" localSheetId="28" hidden="1">#REF!</definedName>
    <definedName name="XRefCopy82Row" localSheetId="29" hidden="1">#REF!</definedName>
    <definedName name="XRefCopy82Row" localSheetId="30" hidden="1">#REF!</definedName>
    <definedName name="XRefCopy82Row" localSheetId="31" hidden="1">#REF!</definedName>
    <definedName name="XRefCopy82Row" localSheetId="32" hidden="1">#REF!</definedName>
    <definedName name="XRefCopy82Row" localSheetId="24" hidden="1">#REF!</definedName>
    <definedName name="XRefCopy82Row" hidden="1">#REF!</definedName>
    <definedName name="XRefCopy84" localSheetId="20" hidden="1">'[90]Recal. Cargas Sociales'!#REF!</definedName>
    <definedName name="XRefCopy84" localSheetId="9" hidden="1">'[90]Recal. Cargas Sociales'!#REF!</definedName>
    <definedName name="XRefCopy84" localSheetId="22" hidden="1">'[90]Recal. Cargas Sociales'!#REF!</definedName>
    <definedName name="XRefCopy84" localSheetId="21" hidden="1">'[90]Recal. Cargas Sociales'!#REF!</definedName>
    <definedName name="XRefCopy84" localSheetId="23" hidden="1">'[90]Recal. Cargas Sociales'!#REF!</definedName>
    <definedName name="XRefCopy84" localSheetId="15" hidden="1">'[90]Recal. Cargas Sociales'!#REF!</definedName>
    <definedName name="XRefCopy84" localSheetId="17" hidden="1">'[90]Recal. Cargas Sociales'!#REF!</definedName>
    <definedName name="XRefCopy84" localSheetId="33" hidden="1">'[90]Recal. Cargas Sociales'!#REF!</definedName>
    <definedName name="XRefCopy84" localSheetId="34" hidden="1">'[90]Recal. Cargas Sociales'!#REF!</definedName>
    <definedName name="XRefCopy84" localSheetId="35" hidden="1">'[90]Recal. Cargas Sociales'!#REF!</definedName>
    <definedName name="XRefCopy84" localSheetId="36" hidden="1">'[90]Recal. Cargas Sociales'!#REF!</definedName>
    <definedName name="XRefCopy84" localSheetId="37" hidden="1">'[90]Recal. Cargas Sociales'!#REF!</definedName>
    <definedName name="XRefCopy84" localSheetId="38" hidden="1">'[90]Recal. Cargas Sociales'!#REF!</definedName>
    <definedName name="XRefCopy84" localSheetId="39" hidden="1">'[90]Recal. Cargas Sociales'!#REF!</definedName>
    <definedName name="XRefCopy84" localSheetId="40" hidden="1">'[90]Recal. Cargas Sociales'!#REF!</definedName>
    <definedName name="XRefCopy84" localSheetId="41" hidden="1">'[90]Recal. Cargas Sociales'!#REF!</definedName>
    <definedName name="XRefCopy84" localSheetId="42" hidden="1">'[90]Recal. Cargas Sociales'!#REF!</definedName>
    <definedName name="XRefCopy84" localSheetId="25" hidden="1">'[90]Recal. Cargas Sociales'!#REF!</definedName>
    <definedName name="XRefCopy84" localSheetId="43" hidden="1">'[90]Recal. Cargas Sociales'!#REF!</definedName>
    <definedName name="XRefCopy84" localSheetId="44" hidden="1">'[90]Recal. Cargas Sociales'!#REF!</definedName>
    <definedName name="XRefCopy84" localSheetId="45" hidden="1">'[90]Recal. Cargas Sociales'!#REF!</definedName>
    <definedName name="XRefCopy84" localSheetId="46" hidden="1">'[90]Recal. Cargas Sociales'!#REF!</definedName>
    <definedName name="XRefCopy84" localSheetId="47" hidden="1">'[90]Recal. Cargas Sociales'!#REF!</definedName>
    <definedName name="XRefCopy84" localSheetId="48" hidden="1">'[90]Recal. Cargas Sociales'!#REF!</definedName>
    <definedName name="XRefCopy84" localSheetId="49" hidden="1">'[90]Recal. Cargas Sociales'!#REF!</definedName>
    <definedName name="XRefCopy84" localSheetId="26" hidden="1">'[90]Recal. Cargas Sociales'!#REF!</definedName>
    <definedName name="XRefCopy84" localSheetId="27" hidden="1">'[90]Recal. Cargas Sociales'!#REF!</definedName>
    <definedName name="XRefCopy84" localSheetId="28" hidden="1">'[90]Recal. Cargas Sociales'!#REF!</definedName>
    <definedName name="XRefCopy84" localSheetId="29" hidden="1">'[90]Recal. Cargas Sociales'!#REF!</definedName>
    <definedName name="XRefCopy84" localSheetId="30" hidden="1">'[90]Recal. Cargas Sociales'!#REF!</definedName>
    <definedName name="XRefCopy84" localSheetId="31" hidden="1">'[90]Recal. Cargas Sociales'!#REF!</definedName>
    <definedName name="XRefCopy84" localSheetId="32" hidden="1">'[90]Recal. Cargas Sociales'!#REF!</definedName>
    <definedName name="XRefCopy84" localSheetId="24" hidden="1">'[90]Recal. Cargas Sociales'!#REF!</definedName>
    <definedName name="XRefCopy84" hidden="1">'[90]Recal. Cargas Sociales'!#REF!</definedName>
    <definedName name="XRefCopy84Row" localSheetId="20" hidden="1">#REF!</definedName>
    <definedName name="XRefCopy84Row" localSheetId="9" hidden="1">#REF!</definedName>
    <definedName name="XRefCopy84Row" localSheetId="22" hidden="1">#REF!</definedName>
    <definedName name="XRefCopy84Row" localSheetId="21" hidden="1">#REF!</definedName>
    <definedName name="XRefCopy84Row" localSheetId="23" hidden="1">#REF!</definedName>
    <definedName name="XRefCopy84Row" localSheetId="17" hidden="1">#REF!</definedName>
    <definedName name="XRefCopy84Row" localSheetId="33" hidden="1">#REF!</definedName>
    <definedName name="XRefCopy84Row" localSheetId="34" hidden="1">#REF!</definedName>
    <definedName name="XRefCopy84Row" localSheetId="35" hidden="1">#REF!</definedName>
    <definedName name="XRefCopy84Row" localSheetId="36" hidden="1">#REF!</definedName>
    <definedName name="XRefCopy84Row" localSheetId="37" hidden="1">#REF!</definedName>
    <definedName name="XRefCopy84Row" localSheetId="38" hidden="1">#REF!</definedName>
    <definedName name="XRefCopy84Row" localSheetId="39" hidden="1">#REF!</definedName>
    <definedName name="XRefCopy84Row" localSheetId="40" hidden="1">#REF!</definedName>
    <definedName name="XRefCopy84Row" localSheetId="41" hidden="1">#REF!</definedName>
    <definedName name="XRefCopy84Row" localSheetId="42" hidden="1">#REF!</definedName>
    <definedName name="XRefCopy84Row" localSheetId="25" hidden="1">#REF!</definedName>
    <definedName name="XRefCopy84Row" localSheetId="43" hidden="1">#REF!</definedName>
    <definedName name="XRefCopy84Row" localSheetId="44" hidden="1">#REF!</definedName>
    <definedName name="XRefCopy84Row" localSheetId="45" hidden="1">#REF!</definedName>
    <definedName name="XRefCopy84Row" localSheetId="46" hidden="1">#REF!</definedName>
    <definedName name="XRefCopy84Row" localSheetId="47" hidden="1">#REF!</definedName>
    <definedName name="XRefCopy84Row" localSheetId="48" hidden="1">#REF!</definedName>
    <definedName name="XRefCopy84Row" localSheetId="49" hidden="1">#REF!</definedName>
    <definedName name="XRefCopy84Row" localSheetId="26" hidden="1">#REF!</definedName>
    <definedName name="XRefCopy84Row" localSheetId="27" hidden="1">#REF!</definedName>
    <definedName name="XRefCopy84Row" localSheetId="28" hidden="1">#REF!</definedName>
    <definedName name="XRefCopy84Row" localSheetId="29" hidden="1">#REF!</definedName>
    <definedName name="XRefCopy84Row" localSheetId="30" hidden="1">#REF!</definedName>
    <definedName name="XRefCopy84Row" localSheetId="31" hidden="1">#REF!</definedName>
    <definedName name="XRefCopy84Row" localSheetId="32" hidden="1">#REF!</definedName>
    <definedName name="XRefCopy84Row" localSheetId="24" hidden="1">#REF!</definedName>
    <definedName name="XRefCopy84Row" hidden="1">#REF!</definedName>
    <definedName name="XRefCopy85Row" localSheetId="20" hidden="1">#REF!</definedName>
    <definedName name="XRefCopy85Row" localSheetId="9" hidden="1">#REF!</definedName>
    <definedName name="XRefCopy85Row" localSheetId="22" hidden="1">#REF!</definedName>
    <definedName name="XRefCopy85Row" localSheetId="21" hidden="1">#REF!</definedName>
    <definedName name="XRefCopy85Row" localSheetId="23" hidden="1">#REF!</definedName>
    <definedName name="XRefCopy85Row" localSheetId="17" hidden="1">#REF!</definedName>
    <definedName name="XRefCopy85Row" localSheetId="33" hidden="1">#REF!</definedName>
    <definedName name="XRefCopy85Row" localSheetId="34" hidden="1">#REF!</definedName>
    <definedName name="XRefCopy85Row" localSheetId="35" hidden="1">#REF!</definedName>
    <definedName name="XRefCopy85Row" localSheetId="36" hidden="1">#REF!</definedName>
    <definedName name="XRefCopy85Row" localSheetId="37" hidden="1">#REF!</definedName>
    <definedName name="XRefCopy85Row" localSheetId="38" hidden="1">#REF!</definedName>
    <definedName name="XRefCopy85Row" localSheetId="39" hidden="1">#REF!</definedName>
    <definedName name="XRefCopy85Row" localSheetId="40" hidden="1">#REF!</definedName>
    <definedName name="XRefCopy85Row" localSheetId="41" hidden="1">#REF!</definedName>
    <definedName name="XRefCopy85Row" localSheetId="42" hidden="1">#REF!</definedName>
    <definedName name="XRefCopy85Row" localSheetId="25" hidden="1">#REF!</definedName>
    <definedName name="XRefCopy85Row" localSheetId="43" hidden="1">#REF!</definedName>
    <definedName name="XRefCopy85Row" localSheetId="44" hidden="1">#REF!</definedName>
    <definedName name="XRefCopy85Row" localSheetId="45" hidden="1">#REF!</definedName>
    <definedName name="XRefCopy85Row" localSheetId="46" hidden="1">#REF!</definedName>
    <definedName name="XRefCopy85Row" localSheetId="47" hidden="1">#REF!</definedName>
    <definedName name="XRefCopy85Row" localSheetId="48" hidden="1">#REF!</definedName>
    <definedName name="XRefCopy85Row" localSheetId="49" hidden="1">#REF!</definedName>
    <definedName name="XRefCopy85Row" localSheetId="26" hidden="1">#REF!</definedName>
    <definedName name="XRefCopy85Row" localSheetId="27" hidden="1">#REF!</definedName>
    <definedName name="XRefCopy85Row" localSheetId="28" hidden="1">#REF!</definedName>
    <definedName name="XRefCopy85Row" localSheetId="29" hidden="1">#REF!</definedName>
    <definedName name="XRefCopy85Row" localSheetId="30" hidden="1">#REF!</definedName>
    <definedName name="XRefCopy85Row" localSheetId="31" hidden="1">#REF!</definedName>
    <definedName name="XRefCopy85Row" localSheetId="32" hidden="1">#REF!</definedName>
    <definedName name="XRefCopy85Row" localSheetId="24" hidden="1">#REF!</definedName>
    <definedName name="XRefCopy85Row" hidden="1">#REF!</definedName>
    <definedName name="XRefCopy86Row" localSheetId="20" hidden="1">#REF!</definedName>
    <definedName name="XRefCopy86Row" localSheetId="9" hidden="1">#REF!</definedName>
    <definedName name="XRefCopy86Row" localSheetId="22" hidden="1">#REF!</definedName>
    <definedName name="XRefCopy86Row" localSheetId="21" hidden="1">#REF!</definedName>
    <definedName name="XRefCopy86Row" localSheetId="23" hidden="1">#REF!</definedName>
    <definedName name="XRefCopy86Row" localSheetId="17" hidden="1">#REF!</definedName>
    <definedName name="XRefCopy86Row" localSheetId="33" hidden="1">#REF!</definedName>
    <definedName name="XRefCopy86Row" localSheetId="34" hidden="1">#REF!</definedName>
    <definedName name="XRefCopy86Row" localSheetId="35" hidden="1">#REF!</definedName>
    <definedName name="XRefCopy86Row" localSheetId="36" hidden="1">#REF!</definedName>
    <definedName name="XRefCopy86Row" localSheetId="37" hidden="1">#REF!</definedName>
    <definedName name="XRefCopy86Row" localSheetId="38" hidden="1">#REF!</definedName>
    <definedName name="XRefCopy86Row" localSheetId="39" hidden="1">#REF!</definedName>
    <definedName name="XRefCopy86Row" localSheetId="40" hidden="1">#REF!</definedName>
    <definedName name="XRefCopy86Row" localSheetId="41" hidden="1">#REF!</definedName>
    <definedName name="XRefCopy86Row" localSheetId="42" hidden="1">#REF!</definedName>
    <definedName name="XRefCopy86Row" localSheetId="25" hidden="1">#REF!</definedName>
    <definedName name="XRefCopy86Row" localSheetId="43" hidden="1">#REF!</definedName>
    <definedName name="XRefCopy86Row" localSheetId="44" hidden="1">#REF!</definedName>
    <definedName name="XRefCopy86Row" localSheetId="45" hidden="1">#REF!</definedName>
    <definedName name="XRefCopy86Row" localSheetId="46" hidden="1">#REF!</definedName>
    <definedName name="XRefCopy86Row" localSheetId="47" hidden="1">#REF!</definedName>
    <definedName name="XRefCopy86Row" localSheetId="48" hidden="1">#REF!</definedName>
    <definedName name="XRefCopy86Row" localSheetId="49" hidden="1">#REF!</definedName>
    <definedName name="XRefCopy86Row" localSheetId="26" hidden="1">#REF!</definedName>
    <definedName name="XRefCopy86Row" localSheetId="27" hidden="1">#REF!</definedName>
    <definedName name="XRefCopy86Row" localSheetId="28" hidden="1">#REF!</definedName>
    <definedName name="XRefCopy86Row" localSheetId="29" hidden="1">#REF!</definedName>
    <definedName name="XRefCopy86Row" localSheetId="30" hidden="1">#REF!</definedName>
    <definedName name="XRefCopy86Row" localSheetId="31" hidden="1">#REF!</definedName>
    <definedName name="XRefCopy86Row" localSheetId="32" hidden="1">#REF!</definedName>
    <definedName name="XRefCopy86Row" localSheetId="24" hidden="1">#REF!</definedName>
    <definedName name="XRefCopy86Row" hidden="1">#REF!</definedName>
    <definedName name="XRefCopy8Row" localSheetId="15" hidden="1">#REF!</definedName>
    <definedName name="XRefCopy8Row" hidden="1">#REF!</definedName>
    <definedName name="XRefCopy9" hidden="1">#REF!</definedName>
    <definedName name="XRefCopy9Row" localSheetId="15" hidden="1">#REF!</definedName>
    <definedName name="XRefCopy9Row" hidden="1">#REF!</definedName>
    <definedName name="XRefCopyRangeCount" hidden="1">74</definedName>
    <definedName name="XRefPaste1" localSheetId="20" hidden="1">#REF!</definedName>
    <definedName name="XRefPaste1" localSheetId="9" hidden="1">#REF!</definedName>
    <definedName name="XRefPaste1" localSheetId="22" hidden="1">#REF!</definedName>
    <definedName name="XRefPaste1" localSheetId="21" hidden="1">#REF!</definedName>
    <definedName name="XRefPaste1" localSheetId="23" hidden="1">#REF!</definedName>
    <definedName name="XRefPaste1" localSheetId="15" hidden="1">#REF!</definedName>
    <definedName name="XRefPaste1" localSheetId="17" hidden="1">#REF!</definedName>
    <definedName name="XRefPaste1" localSheetId="33" hidden="1">#REF!</definedName>
    <definedName name="XRefPaste1" localSheetId="34" hidden="1">#REF!</definedName>
    <definedName name="XRefPaste1" localSheetId="35" hidden="1">#REF!</definedName>
    <definedName name="XRefPaste1" localSheetId="36" hidden="1">#REF!</definedName>
    <definedName name="XRefPaste1" localSheetId="37" hidden="1">#REF!</definedName>
    <definedName name="XRefPaste1" localSheetId="38" hidden="1">#REF!</definedName>
    <definedName name="XRefPaste1" localSheetId="39" hidden="1">#REF!</definedName>
    <definedName name="XRefPaste1" localSheetId="40" hidden="1">#REF!</definedName>
    <definedName name="XRefPaste1" localSheetId="41" hidden="1">#REF!</definedName>
    <definedName name="XRefPaste1" localSheetId="42" hidden="1">#REF!</definedName>
    <definedName name="XRefPaste1" localSheetId="25" hidden="1">#REF!</definedName>
    <definedName name="XRefPaste1" localSheetId="43" hidden="1">#REF!</definedName>
    <definedName name="XRefPaste1" localSheetId="44" hidden="1">#REF!</definedName>
    <definedName name="XRefPaste1" localSheetId="45" hidden="1">#REF!</definedName>
    <definedName name="XRefPaste1" localSheetId="46" hidden="1">#REF!</definedName>
    <definedName name="XRefPaste1" localSheetId="47" hidden="1">#REF!</definedName>
    <definedName name="XRefPaste1" localSheetId="48" hidden="1">#REF!</definedName>
    <definedName name="XRefPaste1" localSheetId="49" hidden="1">#REF!</definedName>
    <definedName name="XRefPaste1" localSheetId="26" hidden="1">#REF!</definedName>
    <definedName name="XRefPaste1" localSheetId="27" hidden="1">#REF!</definedName>
    <definedName name="XRefPaste1" localSheetId="28" hidden="1">#REF!</definedName>
    <definedName name="XRefPaste1" localSheetId="29" hidden="1">#REF!</definedName>
    <definedName name="XRefPaste1" localSheetId="30" hidden="1">#REF!</definedName>
    <definedName name="XRefPaste1" localSheetId="31" hidden="1">#REF!</definedName>
    <definedName name="XRefPaste1" localSheetId="32" hidden="1">#REF!</definedName>
    <definedName name="XRefPaste1" localSheetId="24" hidden="1">#REF!</definedName>
    <definedName name="XRefPaste1" hidden="1">#REF!</definedName>
    <definedName name="XRefPaste10" localSheetId="15" hidden="1">#REF!</definedName>
    <definedName name="XRefPaste10" localSheetId="49" hidden="1">#REF!</definedName>
    <definedName name="XRefPaste10" localSheetId="30" hidden="1">#REF!</definedName>
    <definedName name="XRefPaste10" hidden="1">#REF!</definedName>
    <definedName name="XRefPaste10Row" localSheetId="15" hidden="1">#REF!</definedName>
    <definedName name="XRefPaste10Row" localSheetId="49" hidden="1">#REF!</definedName>
    <definedName name="XRefPaste10Row" hidden="1">#REF!</definedName>
    <definedName name="XRefPaste11" hidden="1">#REF!</definedName>
    <definedName name="XRefPaste11Row" localSheetId="15" hidden="1">#REF!</definedName>
    <definedName name="XRefPaste11Row" hidden="1">#REF!</definedName>
    <definedName name="XRefPaste12" hidden="1">#REF!</definedName>
    <definedName name="XRefPaste12Row" localSheetId="15" hidden="1">#REF!</definedName>
    <definedName name="XRefPaste12Row" hidden="1">#REF!</definedName>
    <definedName name="XRefPaste13" hidden="1">#REF!</definedName>
    <definedName name="XRefPaste13Row" localSheetId="15" hidden="1">#REF!</definedName>
    <definedName name="XRefPaste13Row" hidden="1">#REF!</definedName>
    <definedName name="XRefPaste14" hidden="1">#REF!</definedName>
    <definedName name="XRefPaste14Row" localSheetId="15" hidden="1">#REF!</definedName>
    <definedName name="XRefPaste14Row" hidden="1">#REF!</definedName>
    <definedName name="XRefPaste15" hidden="1">#REF!</definedName>
    <definedName name="XRefPaste15Row" localSheetId="15" hidden="1">#REF!</definedName>
    <definedName name="XRefPaste15Row" hidden="1">#REF!</definedName>
    <definedName name="XRefPaste16" hidden="1">#REF!</definedName>
    <definedName name="XRefPaste16Row" localSheetId="15" hidden="1">#REF!</definedName>
    <definedName name="XRefPaste16Row" hidden="1">#REF!</definedName>
    <definedName name="XRefPaste17" hidden="1">#REF!</definedName>
    <definedName name="XRefPaste17Row" localSheetId="15" hidden="1">#REF!</definedName>
    <definedName name="XRefPaste17Row" hidden="1">#REF!</definedName>
    <definedName name="XRefPaste18" hidden="1">#REF!</definedName>
    <definedName name="XRefPaste18Row" localSheetId="15" hidden="1">#REF!</definedName>
    <definedName name="XRefPaste18Row" hidden="1">#REF!</definedName>
    <definedName name="XRefPaste19" hidden="1">#REF!</definedName>
    <definedName name="XRefPaste19Row" localSheetId="15" hidden="1">#REF!</definedName>
    <definedName name="XRefPaste19Row" hidden="1">#REF!</definedName>
    <definedName name="XRefPaste1Row" hidden="1">#REF!</definedName>
    <definedName name="XRefPaste2" localSheetId="15"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localSheetId="15" hidden="1">#REF!</definedName>
    <definedName name="XRefPaste22Row" hidden="1">#REF!</definedName>
    <definedName name="XRefPaste23" hidden="1">#REF!</definedName>
    <definedName name="XRefPaste23Row" localSheetId="15" hidden="1">#REF!</definedName>
    <definedName name="XRefPaste23Row" hidden="1">#REF!</definedName>
    <definedName name="XRefPaste24" hidden="1">#REF!</definedName>
    <definedName name="XRefPaste24Row" hidden="1">#REF!</definedName>
    <definedName name="XRefPaste25" hidden="1">#REF!</definedName>
    <definedName name="XRefPaste25Row" localSheetId="1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localSheetId="15"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Row" hidden="1">#REF!</definedName>
    <definedName name="XRefPaste35Row" hidden="1">#REF!</definedName>
    <definedName name="XRefPaste3Row" localSheetId="15" hidden="1">#REF!</definedName>
    <definedName name="XRefPaste3Row" hidden="1">#REF!</definedName>
    <definedName name="XRefPaste4" localSheetId="20" hidden="1">[102]Sheet1!#REF!</definedName>
    <definedName name="XRefPaste4" localSheetId="9" hidden="1">[102]Sheet1!#REF!</definedName>
    <definedName name="XRefPaste4" localSheetId="22" hidden="1">[102]Sheet1!#REF!</definedName>
    <definedName name="XRefPaste4" localSheetId="21" hidden="1">[102]Sheet1!#REF!</definedName>
    <definedName name="XRefPaste4" localSheetId="23" hidden="1">[102]Sheet1!#REF!</definedName>
    <definedName name="XRefPaste4" localSheetId="15" hidden="1">[102]Sheet1!#REF!</definedName>
    <definedName name="XRefPaste4" localSheetId="17" hidden="1">[102]Sheet1!#REF!</definedName>
    <definedName name="XRefPaste4" localSheetId="33" hidden="1">[102]Sheet1!#REF!</definedName>
    <definedName name="XRefPaste4" localSheetId="34" hidden="1">[102]Sheet1!#REF!</definedName>
    <definedName name="XRefPaste4" localSheetId="35" hidden="1">[102]Sheet1!#REF!</definedName>
    <definedName name="XRefPaste4" localSheetId="36" hidden="1">[102]Sheet1!#REF!</definedName>
    <definedName name="XRefPaste4" localSheetId="37" hidden="1">[102]Sheet1!#REF!</definedName>
    <definedName name="XRefPaste4" localSheetId="38" hidden="1">[102]Sheet1!#REF!</definedName>
    <definedName name="XRefPaste4" localSheetId="39" hidden="1">[102]Sheet1!#REF!</definedName>
    <definedName name="XRefPaste4" localSheetId="40" hidden="1">[102]Sheet1!#REF!</definedName>
    <definedName name="XRefPaste4" localSheetId="41" hidden="1">[102]Sheet1!#REF!</definedName>
    <definedName name="XRefPaste4" localSheetId="42" hidden="1">[102]Sheet1!#REF!</definedName>
    <definedName name="XRefPaste4" localSheetId="25" hidden="1">[102]Sheet1!#REF!</definedName>
    <definedName name="XRefPaste4" localSheetId="43" hidden="1">[102]Sheet1!#REF!</definedName>
    <definedName name="XRefPaste4" localSheetId="44" hidden="1">[102]Sheet1!#REF!</definedName>
    <definedName name="XRefPaste4" localSheetId="45" hidden="1">[102]Sheet1!#REF!</definedName>
    <definedName name="XRefPaste4" localSheetId="46" hidden="1">[102]Sheet1!#REF!</definedName>
    <definedName name="XRefPaste4" localSheetId="47" hidden="1">[102]Sheet1!#REF!</definedName>
    <definedName name="XRefPaste4" localSheetId="48" hidden="1">[102]Sheet1!#REF!</definedName>
    <definedName name="XRefPaste4" localSheetId="49" hidden="1">[102]Sheet1!#REF!</definedName>
    <definedName name="XRefPaste4" localSheetId="26" hidden="1">[102]Sheet1!#REF!</definedName>
    <definedName name="XRefPaste4" localSheetId="27" hidden="1">[102]Sheet1!#REF!</definedName>
    <definedName name="XRefPaste4" localSheetId="28" hidden="1">[102]Sheet1!#REF!</definedName>
    <definedName name="XRefPaste4" localSheetId="29" hidden="1">[102]Sheet1!#REF!</definedName>
    <definedName name="XRefPaste4" localSheetId="30" hidden="1">[102]Sheet1!#REF!</definedName>
    <definedName name="XRefPaste4" localSheetId="31" hidden="1">[102]Sheet1!#REF!</definedName>
    <definedName name="XRefPaste4" localSheetId="32" hidden="1">[102]Sheet1!#REF!</definedName>
    <definedName name="XRefPaste4" localSheetId="24" hidden="1">[102]Sheet1!#REF!</definedName>
    <definedName name="XRefPaste4" hidden="1">[102]Sheet1!#REF!</definedName>
    <definedName name="XRefPaste4Row" localSheetId="20" hidden="1">#REF!</definedName>
    <definedName name="XRefPaste4Row" localSheetId="9" hidden="1">#REF!</definedName>
    <definedName name="XRefPaste4Row" localSheetId="22" hidden="1">#REF!</definedName>
    <definedName name="XRefPaste4Row" localSheetId="21" hidden="1">#REF!</definedName>
    <definedName name="XRefPaste4Row" localSheetId="23" hidden="1">#REF!</definedName>
    <definedName name="XRefPaste4Row" localSheetId="17" hidden="1">#REF!</definedName>
    <definedName name="XRefPaste4Row" localSheetId="33" hidden="1">#REF!</definedName>
    <definedName name="XRefPaste4Row" localSheetId="34" hidden="1">#REF!</definedName>
    <definedName name="XRefPaste4Row" localSheetId="35" hidden="1">#REF!</definedName>
    <definedName name="XRefPaste4Row" localSheetId="36" hidden="1">#REF!</definedName>
    <definedName name="XRefPaste4Row" localSheetId="37" hidden="1">#REF!</definedName>
    <definedName name="XRefPaste4Row" localSheetId="38" hidden="1">#REF!</definedName>
    <definedName name="XRefPaste4Row" localSheetId="39" hidden="1">#REF!</definedName>
    <definedName name="XRefPaste4Row" localSheetId="40" hidden="1">#REF!</definedName>
    <definedName name="XRefPaste4Row" localSheetId="41" hidden="1">#REF!</definedName>
    <definedName name="XRefPaste4Row" localSheetId="42" hidden="1">#REF!</definedName>
    <definedName name="XRefPaste4Row" localSheetId="25" hidden="1">#REF!</definedName>
    <definedName name="XRefPaste4Row" localSheetId="43" hidden="1">#REF!</definedName>
    <definedName name="XRefPaste4Row" localSheetId="44" hidden="1">#REF!</definedName>
    <definedName name="XRefPaste4Row" localSheetId="45" hidden="1">#REF!</definedName>
    <definedName name="XRefPaste4Row" localSheetId="46" hidden="1">#REF!</definedName>
    <definedName name="XRefPaste4Row" localSheetId="47" hidden="1">#REF!</definedName>
    <definedName name="XRefPaste4Row" localSheetId="48" hidden="1">#REF!</definedName>
    <definedName name="XRefPaste4Row" localSheetId="49" hidden="1">#REF!</definedName>
    <definedName name="XRefPaste4Row" localSheetId="26" hidden="1">#REF!</definedName>
    <definedName name="XRefPaste4Row" localSheetId="27" hidden="1">#REF!</definedName>
    <definedName name="XRefPaste4Row" localSheetId="28" hidden="1">#REF!</definedName>
    <definedName name="XRefPaste4Row" localSheetId="29" hidden="1">#REF!</definedName>
    <definedName name="XRefPaste4Row" localSheetId="30" hidden="1">#REF!</definedName>
    <definedName name="XRefPaste4Row" localSheetId="31" hidden="1">#REF!</definedName>
    <definedName name="XRefPaste4Row" localSheetId="32" hidden="1">#REF!</definedName>
    <definedName name="XRefPaste4Row" localSheetId="24" hidden="1">#REF!</definedName>
    <definedName name="XRefPaste4Row" hidden="1">#REF!</definedName>
    <definedName name="XRefPaste5" localSheetId="20" hidden="1">#REF!</definedName>
    <definedName name="XRefPaste5" localSheetId="9" hidden="1">#REF!</definedName>
    <definedName name="XRefPaste5" localSheetId="22" hidden="1">#REF!</definedName>
    <definedName name="XRefPaste5" localSheetId="21" hidden="1">#REF!</definedName>
    <definedName name="XRefPaste5" localSheetId="23" hidden="1">#REF!</definedName>
    <definedName name="XRefPaste5" localSheetId="15" hidden="1">#REF!</definedName>
    <definedName name="XRefPaste5" localSheetId="17" hidden="1">#REF!</definedName>
    <definedName name="XRefPaste5" localSheetId="33" hidden="1">#REF!</definedName>
    <definedName name="XRefPaste5" localSheetId="34" hidden="1">#REF!</definedName>
    <definedName name="XRefPaste5" localSheetId="35" hidden="1">#REF!</definedName>
    <definedName name="XRefPaste5" localSheetId="36" hidden="1">#REF!</definedName>
    <definedName name="XRefPaste5" localSheetId="37" hidden="1">#REF!</definedName>
    <definedName name="XRefPaste5" localSheetId="38" hidden="1">#REF!</definedName>
    <definedName name="XRefPaste5" localSheetId="39" hidden="1">#REF!</definedName>
    <definedName name="XRefPaste5" localSheetId="40" hidden="1">#REF!</definedName>
    <definedName name="XRefPaste5" localSheetId="41" hidden="1">#REF!</definedName>
    <definedName name="XRefPaste5" localSheetId="42" hidden="1">#REF!</definedName>
    <definedName name="XRefPaste5" localSheetId="25" hidden="1">#REF!</definedName>
    <definedName name="XRefPaste5" localSheetId="43" hidden="1">#REF!</definedName>
    <definedName name="XRefPaste5" localSheetId="44" hidden="1">#REF!</definedName>
    <definedName name="XRefPaste5" localSheetId="45" hidden="1">#REF!</definedName>
    <definedName name="XRefPaste5" localSheetId="46" hidden="1">#REF!</definedName>
    <definedName name="XRefPaste5" localSheetId="47" hidden="1">#REF!</definedName>
    <definedName name="XRefPaste5" localSheetId="48" hidden="1">#REF!</definedName>
    <definedName name="XRefPaste5" localSheetId="49" hidden="1">#REF!</definedName>
    <definedName name="XRefPaste5" localSheetId="26" hidden="1">#REF!</definedName>
    <definedName name="XRefPaste5" localSheetId="27" hidden="1">#REF!</definedName>
    <definedName name="XRefPaste5" localSheetId="28" hidden="1">#REF!</definedName>
    <definedName name="XRefPaste5" localSheetId="29" hidden="1">#REF!</definedName>
    <definedName name="XRefPaste5" localSheetId="30" hidden="1">#REF!</definedName>
    <definedName name="XRefPaste5" localSheetId="31" hidden="1">#REF!</definedName>
    <definedName name="XRefPaste5" localSheetId="32" hidden="1">#REF!</definedName>
    <definedName name="XRefPaste5" localSheetId="24" hidden="1">#REF!</definedName>
    <definedName name="XRefPaste5" hidden="1">#REF!</definedName>
    <definedName name="XRefPaste53Row" localSheetId="49" hidden="1">#REF!</definedName>
    <definedName name="XRefPaste53Row" hidden="1">#REF!</definedName>
    <definedName name="XRefPaste54Row" hidden="1">#REF!</definedName>
    <definedName name="XRefPaste55Row" hidden="1">#REF!</definedName>
    <definedName name="XRefPaste57Row" hidden="1">#REF!</definedName>
    <definedName name="XRefPaste58Row" hidden="1">#REF!</definedName>
    <definedName name="XRefPaste59Row" hidden="1">#REF!</definedName>
    <definedName name="XRefPaste5Row" localSheetId="15"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Row" localSheetId="15" hidden="1">#REF!</definedName>
    <definedName name="XRefPaste6Row" hidden="1">#REF!</definedName>
    <definedName name="XRefPaste7" hidden="1">#REF!</definedName>
    <definedName name="XRefPaste7Row" localSheetId="15" hidden="1">#REF!</definedName>
    <definedName name="XRefPaste7Row" hidden="1">#REF!</definedName>
    <definedName name="XRefPaste8" hidden="1">#REF!</definedName>
    <definedName name="XRefPaste8Row" localSheetId="15" hidden="1">#REF!</definedName>
    <definedName name="XRefPaste8Row" hidden="1">#REF!</definedName>
    <definedName name="XRefPaste9" hidden="1">#REF!</definedName>
    <definedName name="XRefPaste9Row" localSheetId="15" hidden="1">#REF!</definedName>
    <definedName name="XRefPaste9Row" hidden="1">#REF!</definedName>
    <definedName name="XRefPasteRangeCount" hidden="1">4</definedName>
    <definedName name="xx" localSheetId="20">'[59]Análisis disponible'!#REF!</definedName>
    <definedName name="xx" localSheetId="9">'[59]Análisis disponible'!#REF!</definedName>
    <definedName name="xx" localSheetId="22">'[59]Análisis disponible'!#REF!</definedName>
    <definedName name="xx" localSheetId="21">'[59]Análisis disponible'!#REF!</definedName>
    <definedName name="xx" localSheetId="23">'[59]Análisis disponible'!#REF!</definedName>
    <definedName name="xx" localSheetId="15">'[59]Análisis disponible'!#REF!</definedName>
    <definedName name="xx" localSheetId="17">'[59]Análisis disponible'!#REF!</definedName>
    <definedName name="xx" localSheetId="33">'[59]Análisis disponible'!#REF!</definedName>
    <definedName name="xx" localSheetId="34">'[59]Análisis disponible'!#REF!</definedName>
    <definedName name="xx" localSheetId="35">'[59]Análisis disponible'!#REF!</definedName>
    <definedName name="xx" localSheetId="36">'[59]Análisis disponible'!#REF!</definedName>
    <definedName name="xx" localSheetId="37">'[59]Análisis disponible'!#REF!</definedName>
    <definedName name="xx" localSheetId="38">'[59]Análisis disponible'!#REF!</definedName>
    <definedName name="xx" localSheetId="39">'[59]Análisis disponible'!#REF!</definedName>
    <definedName name="xx" localSheetId="40">'[59]Análisis disponible'!#REF!</definedName>
    <definedName name="xx" localSheetId="41">'[59]Análisis disponible'!#REF!</definedName>
    <definedName name="xx" localSheetId="42">'[59]Análisis disponible'!#REF!</definedName>
    <definedName name="xx" localSheetId="25">'[59]Análisis disponible'!#REF!</definedName>
    <definedName name="xx" localSheetId="43">'[59]Análisis disponible'!#REF!</definedName>
    <definedName name="xx" localSheetId="44">'[59]Análisis disponible'!#REF!</definedName>
    <definedName name="xx" localSheetId="45">'[59]Análisis disponible'!#REF!</definedName>
    <definedName name="xx" localSheetId="46">'[59]Análisis disponible'!#REF!</definedName>
    <definedName name="xx" localSheetId="47">'[59]Análisis disponible'!#REF!</definedName>
    <definedName name="xx" localSheetId="48">'[59]Análisis disponible'!#REF!</definedName>
    <definedName name="xx" localSheetId="49">'[59]Análisis disponible'!#REF!</definedName>
    <definedName name="xx" localSheetId="26">'[59]Análisis disponible'!#REF!</definedName>
    <definedName name="xx" localSheetId="27">'[59]Análisis disponible'!#REF!</definedName>
    <definedName name="xx" localSheetId="28">'[59]Análisis disponible'!#REF!</definedName>
    <definedName name="xx" localSheetId="29">'[59]Análisis disponible'!#REF!</definedName>
    <definedName name="xx" localSheetId="30">'[59]Análisis disponible'!#REF!</definedName>
    <definedName name="xx" localSheetId="31">'[59]Análisis disponible'!#REF!</definedName>
    <definedName name="xx" localSheetId="32">'[59]Análisis disponible'!#REF!</definedName>
    <definedName name="xx" localSheetId="24">'[59]Análisis disponible'!#REF!</definedName>
    <definedName name="xx">'[59]Análisis disponible'!#REF!</definedName>
  </definedNames>
  <calcPr calcId="191029"/>
  <pivotCaches>
    <pivotCache cacheId="0" r:id="rId15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36" l="1"/>
  <c r="J27" i="36"/>
  <c r="D44" i="74" l="1"/>
  <c r="C44" i="74"/>
  <c r="D11" i="54"/>
  <c r="D15" i="54" s="1"/>
  <c r="C15" i="54"/>
  <c r="C11" i="54"/>
  <c r="D17" i="75"/>
  <c r="G17" i="75"/>
  <c r="D35" i="39"/>
  <c r="D42" i="39"/>
  <c r="D26" i="33"/>
  <c r="D19" i="33"/>
  <c r="I48" i="31"/>
  <c r="D28" i="74"/>
  <c r="D12" i="50"/>
  <c r="B17" i="11"/>
  <c r="G12" i="14"/>
  <c r="E16" i="75"/>
  <c r="G16" i="75" s="1"/>
  <c r="G19" i="75"/>
  <c r="G18" i="75"/>
  <c r="G15" i="75"/>
  <c r="G14" i="75"/>
  <c r="G13" i="75"/>
  <c r="G12" i="75"/>
  <c r="G11" i="75"/>
  <c r="L28" i="48"/>
  <c r="E13" i="32"/>
  <c r="D13" i="32"/>
  <c r="E27" i="32"/>
  <c r="G33" i="31"/>
  <c r="E40" i="12"/>
  <c r="O40" i="12" s="1"/>
  <c r="L40" i="12"/>
  <c r="K40" i="12" l="1"/>
  <c r="F13" i="47"/>
  <c r="F11" i="47"/>
  <c r="O97" i="13"/>
  <c r="O96" i="13"/>
  <c r="O95" i="13"/>
  <c r="O94" i="13"/>
  <c r="O93" i="13"/>
  <c r="O92" i="13"/>
  <c r="O91" i="13"/>
  <c r="O90" i="13"/>
  <c r="O89" i="13"/>
  <c r="O88" i="13"/>
  <c r="O87" i="13"/>
  <c r="O86" i="13"/>
  <c r="O85" i="13"/>
  <c r="O80" i="13"/>
  <c r="O79" i="13"/>
  <c r="L97" i="13"/>
  <c r="L96" i="13"/>
  <c r="L95" i="13"/>
  <c r="L94" i="13"/>
  <c r="L93" i="13"/>
  <c r="L92" i="13"/>
  <c r="L91" i="13"/>
  <c r="L90" i="13"/>
  <c r="L89" i="13"/>
  <c r="L88" i="13"/>
  <c r="L87" i="13"/>
  <c r="L86" i="13"/>
  <c r="L85" i="13"/>
  <c r="L80" i="13"/>
  <c r="L79" i="13"/>
  <c r="D12" i="60"/>
  <c r="D14" i="60"/>
  <c r="D13" i="60"/>
  <c r="D11" i="60"/>
  <c r="F157" i="13"/>
  <c r="F156" i="13"/>
  <c r="F158" i="13" s="1"/>
  <c r="L22" i="48" l="1"/>
  <c r="D13" i="45"/>
  <c r="D13" i="41"/>
  <c r="E20" i="75"/>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F3" i="19"/>
  <c r="F2" i="19"/>
  <c r="F17" i="48" l="1"/>
  <c r="F235" i="19" l="1"/>
  <c r="N21" i="75" l="1"/>
  <c r="I20" i="75"/>
  <c r="H20" i="75"/>
  <c r="D20" i="75"/>
  <c r="C20" i="75"/>
  <c r="L19" i="75"/>
  <c r="M19" i="75" s="1"/>
  <c r="L18" i="75"/>
  <c r="L17" i="75"/>
  <c r="L16" i="75"/>
  <c r="L15" i="75"/>
  <c r="M15" i="75" s="1"/>
  <c r="L14" i="75"/>
  <c r="M14" i="75" s="1"/>
  <c r="L13" i="75"/>
  <c r="M13" i="75" s="1"/>
  <c r="L12" i="75"/>
  <c r="L11" i="75"/>
  <c r="M11" i="75" s="1"/>
  <c r="B1" i="75"/>
  <c r="M17" i="75" l="1"/>
  <c r="M12" i="75"/>
  <c r="M18" i="75"/>
  <c r="G20" i="75"/>
  <c r="M16" i="75"/>
  <c r="L20" i="75"/>
  <c r="M20" i="75" l="1"/>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C13" i="60" s="1"/>
  <c r="D23" i="13"/>
  <c r="C12" i="60" s="1"/>
  <c r="D22" i="13"/>
  <c r="D21" i="13"/>
  <c r="D20" i="13"/>
  <c r="D19" i="13"/>
  <c r="D18" i="13"/>
  <c r="C11" i="60" s="1"/>
  <c r="D17" i="13"/>
  <c r="D16" i="13"/>
  <c r="D15" i="13"/>
  <c r="D14" i="13"/>
  <c r="C14" i="59" s="1"/>
  <c r="D13" i="13"/>
  <c r="D12" i="13"/>
  <c r="D11" i="13"/>
  <c r="D10" i="13"/>
  <c r="D9" i="13"/>
  <c r="D8" i="13"/>
  <c r="D7" i="13"/>
  <c r="D6" i="13"/>
  <c r="D5" i="13"/>
  <c r="C13" i="59" s="1"/>
  <c r="D4" i="13"/>
  <c r="D3" i="13"/>
  <c r="D2" i="13"/>
  <c r="F237" i="19"/>
  <c r="F22" i="31" l="1"/>
  <c r="C12" i="59"/>
  <c r="C14" i="60"/>
  <c r="C15" i="59"/>
  <c r="O143" i="13"/>
  <c r="G143" i="13"/>
  <c r="H143" i="13" l="1"/>
  <c r="N13" i="14"/>
  <c r="M21" i="14"/>
  <c r="M20" i="14"/>
  <c r="M10" i="14"/>
  <c r="D10" i="66" l="1"/>
  <c r="E26" i="32" s="1"/>
  <c r="C32" i="61"/>
  <c r="M5" i="14"/>
  <c r="E139" i="12"/>
  <c r="E237" i="19" l="1"/>
  <c r="D237" i="19"/>
  <c r="D238" i="19" s="1"/>
  <c r="D144" i="13"/>
  <c r="D146" i="13" s="1"/>
  <c r="C53" i="7" l="1"/>
  <c r="C22" i="7"/>
  <c r="C33" i="7"/>
  <c r="C20" i="14" s="1"/>
  <c r="L20" i="14" s="1"/>
  <c r="N20" i="14" s="1"/>
  <c r="C19" i="74" l="1"/>
  <c r="C28" i="74" s="1"/>
  <c r="D11" i="69" l="1"/>
  <c r="D11" i="66"/>
  <c r="D13" i="63"/>
  <c r="D12" i="63"/>
  <c r="D11" i="63"/>
  <c r="D10" i="63"/>
  <c r="D14" i="62"/>
  <c r="D13" i="62"/>
  <c r="D12" i="62"/>
  <c r="D11" i="62"/>
  <c r="D34" i="61"/>
  <c r="D31" i="61"/>
  <c r="D29" i="61"/>
  <c r="D28" i="61"/>
  <c r="D23" i="61"/>
  <c r="D21" i="61"/>
  <c r="D15" i="61"/>
  <c r="G15" i="61"/>
  <c r="P31" i="13"/>
  <c r="P17" i="13"/>
  <c r="D14" i="63" l="1"/>
  <c r="D16" i="62"/>
  <c r="D17" i="62" l="1"/>
  <c r="E18" i="32"/>
  <c r="D15" i="63"/>
  <c r="E22" i="32"/>
  <c r="P7" i="13"/>
  <c r="G34" i="61" l="1"/>
  <c r="G33" i="61"/>
  <c r="G32" i="61"/>
  <c r="G31" i="61"/>
  <c r="G28" i="61"/>
  <c r="G23" i="61"/>
  <c r="G21" i="61"/>
  <c r="F35" i="61"/>
  <c r="F33" i="61"/>
  <c r="F32" i="61"/>
  <c r="F31" i="61"/>
  <c r="F30" i="61"/>
  <c r="F28" i="61"/>
  <c r="F27" i="61"/>
  <c r="F24" i="61"/>
  <c r="F23" i="61"/>
  <c r="F21" i="61"/>
  <c r="C35" i="61"/>
  <c r="C33" i="61"/>
  <c r="C31" i="61"/>
  <c r="C30" i="61"/>
  <c r="C28" i="61"/>
  <c r="C27" i="61"/>
  <c r="C24" i="61"/>
  <c r="C23" i="61"/>
  <c r="C21" i="61"/>
  <c r="O142" i="13"/>
  <c r="O141" i="13"/>
  <c r="O140" i="13"/>
  <c r="O139" i="13"/>
  <c r="O138" i="13"/>
  <c r="O137" i="13"/>
  <c r="G14" i="61" s="1"/>
  <c r="O136" i="13"/>
  <c r="O135" i="13"/>
  <c r="O134" i="13"/>
  <c r="O133" i="13"/>
  <c r="O132" i="13"/>
  <c r="O131" i="13"/>
  <c r="O130" i="13"/>
  <c r="O129" i="13"/>
  <c r="G29" i="61" s="1"/>
  <c r="O128" i="13"/>
  <c r="O127" i="13"/>
  <c r="O126" i="13"/>
  <c r="O125" i="13"/>
  <c r="O124" i="13"/>
  <c r="G27" i="61" s="1"/>
  <c r="O123" i="13"/>
  <c r="O122" i="13"/>
  <c r="O121" i="13"/>
  <c r="O120" i="13"/>
  <c r="O119" i="13"/>
  <c r="O118" i="13"/>
  <c r="O117" i="13"/>
  <c r="O116" i="13"/>
  <c r="O115" i="13"/>
  <c r="O114" i="13"/>
  <c r="G26" i="61" s="1"/>
  <c r="O113" i="13"/>
  <c r="O112" i="13"/>
  <c r="O111" i="13"/>
  <c r="G36" i="61" s="1"/>
  <c r="O110" i="13"/>
  <c r="O109" i="13"/>
  <c r="O108" i="13"/>
  <c r="G24" i="61" s="1"/>
  <c r="O107" i="13"/>
  <c r="P106" i="13"/>
  <c r="F34" i="61" s="1"/>
  <c r="O102" i="13"/>
  <c r="G35" i="61" s="1"/>
  <c r="O84" i="13"/>
  <c r="O82" i="13"/>
  <c r="O81" i="13"/>
  <c r="P78" i="13"/>
  <c r="P77" i="13"/>
  <c r="P76" i="13"/>
  <c r="P75" i="13"/>
  <c r="P74" i="13"/>
  <c r="P73" i="13"/>
  <c r="P72" i="13"/>
  <c r="P71" i="13"/>
  <c r="P70" i="13"/>
  <c r="P69" i="13"/>
  <c r="F14" i="61" s="1"/>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F26" i="61" s="1"/>
  <c r="P36" i="13"/>
  <c r="P35" i="13"/>
  <c r="P34" i="13"/>
  <c r="P33" i="13"/>
  <c r="P32" i="13"/>
  <c r="P28" i="13"/>
  <c r="F15" i="61" s="1"/>
  <c r="H15" i="61" s="1"/>
  <c r="P27" i="13"/>
  <c r="P25" i="13"/>
  <c r="F17" i="61" l="1"/>
  <c r="G17" i="61"/>
  <c r="G22" i="61"/>
  <c r="F36" i="61"/>
  <c r="F29" i="61"/>
  <c r="G19" i="61"/>
  <c r="O144" i="13"/>
  <c r="P144" i="13"/>
  <c r="F19" i="61"/>
  <c r="F20" i="61"/>
  <c r="F22" i="61"/>
  <c r="F16" i="61"/>
  <c r="F18" i="61"/>
  <c r="G16" i="61"/>
  <c r="G20" i="61"/>
  <c r="F13" i="61"/>
  <c r="G30" i="61"/>
  <c r="G25" i="61"/>
  <c r="G13" i="61"/>
  <c r="F25" i="61"/>
  <c r="G18" i="61"/>
  <c r="P145" i="13" l="1"/>
  <c r="P146" i="13" s="1"/>
  <c r="N157" i="12" l="1"/>
  <c r="E2" i="12" l="1"/>
  <c r="O2" i="12" s="1"/>
  <c r="E156" i="12" l="1"/>
  <c r="E41" i="8"/>
  <c r="F159" i="12" l="1"/>
  <c r="E169" i="12"/>
  <c r="F238" i="19"/>
  <c r="F239" i="19" s="1"/>
  <c r="O156" i="12"/>
  <c r="D35" i="11" l="1"/>
  <c r="F41" i="33"/>
  <c r="F36" i="33"/>
  <c r="F33" i="33"/>
  <c r="F32" i="33"/>
  <c r="F27" i="33"/>
  <c r="F26" i="33"/>
  <c r="F20" i="33"/>
  <c r="F19" i="33"/>
  <c r="F18" i="33"/>
  <c r="F17" i="33"/>
  <c r="F16" i="33"/>
  <c r="D36" i="11" l="1"/>
  <c r="C55" i="74"/>
  <c r="E11" i="47"/>
  <c r="E13" i="47" s="1"/>
  <c r="D17" i="74"/>
  <c r="C17" i="74"/>
  <c r="B1" i="74"/>
  <c r="B1" i="73"/>
  <c r="B1" i="71"/>
  <c r="D12" i="69"/>
  <c r="B1" i="69"/>
  <c r="B1" i="66"/>
  <c r="B1" i="63"/>
  <c r="B1" i="62"/>
  <c r="F37" i="61"/>
  <c r="B1" i="61"/>
  <c r="B1" i="60"/>
  <c r="B1" i="59"/>
  <c r="D12" i="57"/>
  <c r="B1" i="57"/>
  <c r="B1" i="55"/>
  <c r="B1" i="54"/>
  <c r="B1" i="52"/>
  <c r="D12" i="51"/>
  <c r="B1" i="51"/>
  <c r="B1" i="50"/>
  <c r="L32" i="48"/>
  <c r="L33" i="48" s="1"/>
  <c r="F32" i="48"/>
  <c r="F22" i="48"/>
  <c r="F15" i="47"/>
  <c r="D12" i="47"/>
  <c r="D11" i="47"/>
  <c r="B1" i="47"/>
  <c r="B1" i="45"/>
  <c r="B1" i="41"/>
  <c r="B1" i="40"/>
  <c r="B1" i="39"/>
  <c r="B1" i="37"/>
  <c r="B1" i="36"/>
  <c r="S29" i="34"/>
  <c r="P29" i="34"/>
  <c r="N29" i="34"/>
  <c r="L29" i="34"/>
  <c r="J29" i="34"/>
  <c r="H29" i="34"/>
  <c r="F29" i="34"/>
  <c r="Q26" i="34"/>
  <c r="T26" i="34" s="1"/>
  <c r="S23" i="34"/>
  <c r="R23" i="34"/>
  <c r="R25" i="34" s="1"/>
  <c r="Q23" i="34"/>
  <c r="Q25" i="34" s="1"/>
  <c r="O23" i="34"/>
  <c r="O25" i="34" s="1"/>
  <c r="O29" i="34" s="1"/>
  <c r="M23" i="34"/>
  <c r="M25" i="34" s="1"/>
  <c r="M29" i="34" s="1"/>
  <c r="K23" i="34"/>
  <c r="K25" i="34" s="1"/>
  <c r="K29" i="34" s="1"/>
  <c r="I23" i="34"/>
  <c r="I25" i="34" s="1"/>
  <c r="I29" i="34" s="1"/>
  <c r="G23" i="34"/>
  <c r="G25" i="34" s="1"/>
  <c r="G29" i="34" s="1"/>
  <c r="F23" i="34"/>
  <c r="D23" i="34"/>
  <c r="D25" i="34" s="1"/>
  <c r="D29" i="34" s="1"/>
  <c r="T21" i="34"/>
  <c r="T20" i="34"/>
  <c r="T19" i="34"/>
  <c r="T18" i="34"/>
  <c r="T17" i="34"/>
  <c r="T16" i="34"/>
  <c r="T15" i="34"/>
  <c r="B1" i="34"/>
  <c r="F34" i="33"/>
  <c r="F28" i="33"/>
  <c r="B1" i="33"/>
  <c r="E1" i="32"/>
  <c r="B1" i="32"/>
  <c r="F46" i="31"/>
  <c r="D1" i="31"/>
  <c r="Q29" i="34" l="1"/>
  <c r="T23" i="34"/>
  <c r="T25" i="34" s="1"/>
  <c r="V25" i="34" s="1"/>
  <c r="F29" i="31"/>
  <c r="F35" i="31"/>
  <c r="F33" i="48" s="1"/>
  <c r="F38" i="61"/>
  <c r="E16" i="32"/>
  <c r="E21" i="61"/>
  <c r="E23" i="61"/>
  <c r="H29" i="61"/>
  <c r="H31" i="61"/>
  <c r="H34" i="61"/>
  <c r="H14" i="61"/>
  <c r="H17" i="61"/>
  <c r="H20" i="61"/>
  <c r="H24" i="61"/>
  <c r="H28" i="61"/>
  <c r="H30" i="61"/>
  <c r="H32" i="61"/>
  <c r="H36" i="61"/>
  <c r="H18" i="61"/>
  <c r="F21" i="33"/>
  <c r="F39" i="33" s="1"/>
  <c r="F43" i="33" s="1"/>
  <c r="G37" i="61"/>
  <c r="H16" i="61"/>
  <c r="H26" i="61"/>
  <c r="H21" i="61"/>
  <c r="H23" i="61"/>
  <c r="E31" i="61"/>
  <c r="H25" i="61"/>
  <c r="H27" i="61"/>
  <c r="H19" i="61"/>
  <c r="E28" i="61"/>
  <c r="H33" i="61"/>
  <c r="H35" i="61"/>
  <c r="H22" i="61"/>
  <c r="H13" i="61"/>
  <c r="F46" i="33" l="1"/>
  <c r="D41" i="33"/>
  <c r="E17" i="32"/>
  <c r="G38" i="61" s="1"/>
  <c r="H37" i="61"/>
  <c r="H38" i="61" s="1"/>
  <c r="C125" i="25" l="1"/>
  <c r="O125" i="25"/>
  <c r="N125" i="25"/>
  <c r="M125" i="25"/>
  <c r="L125" i="25"/>
  <c r="K125" i="25"/>
  <c r="J125" i="25"/>
  <c r="I125" i="25"/>
  <c r="H125" i="25"/>
  <c r="G125" i="25"/>
  <c r="F125" i="25"/>
  <c r="E125" i="25"/>
  <c r="D125" i="25"/>
  <c r="E7" i="12" l="1"/>
  <c r="O7" i="12" s="1"/>
  <c r="E4" i="12"/>
  <c r="O4" i="12" s="1"/>
  <c r="K4" i="12" l="1"/>
  <c r="K7" i="12"/>
  <c r="M118" i="19"/>
  <c r="M117" i="19"/>
  <c r="M116" i="19"/>
  <c r="M115" i="19"/>
  <c r="M114" i="19"/>
  <c r="M113" i="19"/>
  <c r="M112" i="19"/>
  <c r="M111" i="19"/>
  <c r="M110" i="19"/>
  <c r="M109" i="19"/>
  <c r="M108" i="19"/>
  <c r="M107" i="19"/>
  <c r="M106" i="19"/>
  <c r="M105" i="19"/>
  <c r="M103" i="19"/>
  <c r="M102" i="19"/>
  <c r="M101" i="19"/>
  <c r="M100" i="19"/>
  <c r="M99" i="19"/>
  <c r="M98" i="19"/>
  <c r="M97" i="19"/>
  <c r="M96" i="19"/>
  <c r="M95" i="19"/>
  <c r="M94" i="19"/>
  <c r="M93" i="19"/>
  <c r="M92" i="19"/>
  <c r="M91" i="19"/>
  <c r="M90" i="19"/>
  <c r="M89" i="19"/>
  <c r="M88" i="19"/>
  <c r="M87" i="19"/>
  <c r="M86" i="19"/>
  <c r="M85" i="19"/>
  <c r="M84" i="19"/>
  <c r="M83" i="19"/>
  <c r="M82" i="19"/>
  <c r="M81" i="19"/>
  <c r="M80" i="19"/>
  <c r="M79" i="19"/>
  <c r="M78" i="19"/>
  <c r="M77" i="19"/>
  <c r="M76" i="19"/>
  <c r="M75" i="19"/>
  <c r="M74" i="19"/>
  <c r="M73" i="19"/>
  <c r="M72" i="19"/>
  <c r="M71" i="19"/>
  <c r="M70" i="19"/>
  <c r="M69" i="19"/>
  <c r="M68" i="19"/>
  <c r="M67" i="19"/>
  <c r="M66" i="19"/>
  <c r="M65" i="19"/>
  <c r="M64" i="19"/>
  <c r="M63" i="19"/>
  <c r="M62" i="19"/>
  <c r="M61" i="19"/>
  <c r="M60" i="19"/>
  <c r="M59" i="19"/>
  <c r="M58" i="19"/>
  <c r="M57" i="19"/>
  <c r="M56" i="19"/>
  <c r="M55" i="19"/>
  <c r="M54" i="19"/>
  <c r="M53" i="19"/>
  <c r="M52" i="19"/>
  <c r="M51" i="19"/>
  <c r="M50" i="19"/>
  <c r="M49" i="19"/>
  <c r="M48" i="19"/>
  <c r="M47" i="19"/>
  <c r="M46" i="19"/>
  <c r="M45" i="19"/>
  <c r="M44" i="19"/>
  <c r="M43" i="19"/>
  <c r="M42" i="19"/>
  <c r="M41" i="19"/>
  <c r="M40" i="19"/>
  <c r="M39" i="19"/>
  <c r="M38" i="19"/>
  <c r="M37" i="19"/>
  <c r="M36" i="19"/>
  <c r="M35" i="19"/>
  <c r="M34" i="19"/>
  <c r="M33" i="19"/>
  <c r="M32" i="19"/>
  <c r="M31" i="19"/>
  <c r="M30" i="19"/>
  <c r="M29" i="19"/>
  <c r="M28" i="19"/>
  <c r="M27" i="19"/>
  <c r="M26" i="19"/>
  <c r="M25" i="19"/>
  <c r="M24" i="19"/>
  <c r="M23" i="19"/>
  <c r="M22" i="19"/>
  <c r="M21" i="19"/>
  <c r="M20" i="19"/>
  <c r="M19" i="19"/>
  <c r="M18" i="19"/>
  <c r="M17" i="19"/>
  <c r="M16" i="19"/>
  <c r="M15" i="19"/>
  <c r="M14" i="19"/>
  <c r="M13" i="19"/>
  <c r="M12" i="19"/>
  <c r="M11" i="19"/>
  <c r="M10" i="19"/>
  <c r="M9" i="19"/>
  <c r="M8" i="19"/>
  <c r="M7" i="19"/>
  <c r="M6" i="19"/>
  <c r="M5" i="19"/>
  <c r="M4" i="19"/>
  <c r="M3" i="19"/>
  <c r="M2" i="19"/>
  <c r="M235" i="19"/>
  <c r="M234" i="19"/>
  <c r="M233" i="19"/>
  <c r="M232" i="19"/>
  <c r="M231" i="19"/>
  <c r="M230" i="19"/>
  <c r="M229" i="19"/>
  <c r="M228" i="19"/>
  <c r="M227" i="19"/>
  <c r="M226" i="19"/>
  <c r="M225" i="19"/>
  <c r="M224" i="19"/>
  <c r="M223" i="19"/>
  <c r="M222" i="19"/>
  <c r="M221" i="19"/>
  <c r="M220" i="19"/>
  <c r="M219" i="19"/>
  <c r="M218" i="19"/>
  <c r="M217" i="19"/>
  <c r="M215" i="19"/>
  <c r="M214" i="19"/>
  <c r="M213" i="19"/>
  <c r="M212" i="19"/>
  <c r="M211" i="19"/>
  <c r="M210" i="19"/>
  <c r="M209" i="19"/>
  <c r="M208" i="19"/>
  <c r="M207" i="19"/>
  <c r="M206" i="19"/>
  <c r="M205" i="19"/>
  <c r="M204" i="19"/>
  <c r="M203" i="19"/>
  <c r="M202" i="19"/>
  <c r="M201" i="19"/>
  <c r="M200" i="19"/>
  <c r="M199" i="19"/>
  <c r="M198" i="19"/>
  <c r="M197" i="19"/>
  <c r="M196" i="19"/>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71" i="19"/>
  <c r="M170" i="19"/>
  <c r="M169" i="19"/>
  <c r="M168" i="19"/>
  <c r="M167" i="19"/>
  <c r="M166" i="19"/>
  <c r="M165" i="19"/>
  <c r="M164" i="19"/>
  <c r="M163" i="19"/>
  <c r="M162"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22" i="19"/>
  <c r="C20" i="21" l="1"/>
  <c r="O118" i="19"/>
  <c r="E141" i="12"/>
  <c r="O141" i="12" s="1"/>
  <c r="E140" i="12"/>
  <c r="O140" i="12" s="1"/>
  <c r="K140" i="12" l="1"/>
  <c r="K141" i="12"/>
  <c r="I51" i="13"/>
  <c r="I64" i="13"/>
  <c r="M64" i="13" s="1"/>
  <c r="E154" i="12"/>
  <c r="O154" i="12" s="1"/>
  <c r="E155" i="12"/>
  <c r="O155" i="12" s="1"/>
  <c r="E147" i="12"/>
  <c r="O147" i="12" s="1"/>
  <c r="H200" i="19"/>
  <c r="H193" i="19"/>
  <c r="H154" i="19"/>
  <c r="H199" i="19"/>
  <c r="H198" i="19"/>
  <c r="H197" i="19"/>
  <c r="H196" i="19"/>
  <c r="H195" i="19"/>
  <c r="H194" i="19"/>
  <c r="H192" i="19"/>
  <c r="H191" i="19"/>
  <c r="H190" i="19"/>
  <c r="H189" i="19"/>
  <c r="H188" i="19"/>
  <c r="H187" i="19"/>
  <c r="H186" i="19"/>
  <c r="H185" i="19"/>
  <c r="H184" i="19"/>
  <c r="H183" i="19"/>
  <c r="H182" i="19"/>
  <c r="H181" i="19"/>
  <c r="H180" i="19"/>
  <c r="H179" i="19"/>
  <c r="H178" i="19"/>
  <c r="H177" i="19"/>
  <c r="H176" i="19"/>
  <c r="H175" i="19"/>
  <c r="H174" i="19"/>
  <c r="H173" i="19"/>
  <c r="H226" i="19"/>
  <c r="H225" i="19"/>
  <c r="H224" i="19"/>
  <c r="H223" i="19"/>
  <c r="H222" i="19"/>
  <c r="H221" i="19"/>
  <c r="H220" i="19"/>
  <c r="H219" i="19"/>
  <c r="H218" i="19"/>
  <c r="H217" i="19"/>
  <c r="H215" i="19"/>
  <c r="H214" i="19"/>
  <c r="H213" i="19"/>
  <c r="H212" i="19"/>
  <c r="H211" i="19"/>
  <c r="H210" i="19"/>
  <c r="H209" i="19"/>
  <c r="H208" i="19"/>
  <c r="H207" i="19"/>
  <c r="H206" i="19"/>
  <c r="H205" i="19"/>
  <c r="H204" i="19"/>
  <c r="H203" i="19"/>
  <c r="H202" i="19"/>
  <c r="H201" i="19"/>
  <c r="H172" i="19"/>
  <c r="H171" i="19"/>
  <c r="H170" i="19"/>
  <c r="H169" i="19"/>
  <c r="H168" i="19"/>
  <c r="H167" i="19"/>
  <c r="H166" i="19"/>
  <c r="H165" i="19"/>
  <c r="H164" i="19"/>
  <c r="H163" i="19"/>
  <c r="H162" i="19"/>
  <c r="H161" i="19"/>
  <c r="H160" i="19"/>
  <c r="H159" i="19"/>
  <c r="H158" i="19"/>
  <c r="H157" i="19"/>
  <c r="H156" i="19"/>
  <c r="H155"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18" i="19"/>
  <c r="H117" i="19"/>
  <c r="H116" i="19"/>
  <c r="H115" i="19"/>
  <c r="J51" i="13" l="1"/>
  <c r="M51" i="13"/>
  <c r="K155" i="12"/>
  <c r="K154" i="12"/>
  <c r="K147" i="12"/>
  <c r="L155" i="12"/>
  <c r="L154" i="12"/>
  <c r="L153" i="12"/>
  <c r="L152" i="12"/>
  <c r="L151" i="12"/>
  <c r="L150" i="12"/>
  <c r="L149" i="12"/>
  <c r="L148" i="12"/>
  <c r="L147" i="12"/>
  <c r="L146" i="12"/>
  <c r="L145" i="12"/>
  <c r="L144" i="12"/>
  <c r="L143" i="12"/>
  <c r="L142" i="12"/>
  <c r="L140" i="12"/>
  <c r="L139" i="12"/>
  <c r="L138" i="12"/>
  <c r="L137" i="12"/>
  <c r="L136" i="12"/>
  <c r="L135" i="12"/>
  <c r="L134" i="12"/>
  <c r="L133" i="12"/>
  <c r="L132" i="12"/>
  <c r="L131" i="12"/>
  <c r="L128" i="12"/>
  <c r="L127" i="12"/>
  <c r="L126" i="12"/>
  <c r="L125" i="12"/>
  <c r="L124" i="12"/>
  <c r="L123" i="12"/>
  <c r="L122" i="12"/>
  <c r="L121" i="12"/>
  <c r="L120" i="12"/>
  <c r="L119" i="12"/>
  <c r="L118" i="12"/>
  <c r="L117" i="12"/>
  <c r="L116" i="12"/>
  <c r="L115" i="12"/>
  <c r="L114" i="12"/>
  <c r="L113" i="12"/>
  <c r="L112" i="12"/>
  <c r="L111" i="12"/>
  <c r="L110"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39" i="12"/>
  <c r="L38" i="12"/>
  <c r="L37" i="12"/>
  <c r="L36" i="12"/>
  <c r="L35" i="12"/>
  <c r="L34" i="12"/>
  <c r="L33" i="12"/>
  <c r="L32" i="12"/>
  <c r="L31" i="12"/>
  <c r="L29" i="12"/>
  <c r="L28" i="12"/>
  <c r="L27" i="12"/>
  <c r="L26" i="12"/>
  <c r="L25" i="12"/>
  <c r="L24" i="12"/>
  <c r="L23" i="12"/>
  <c r="L22" i="12"/>
  <c r="L21" i="12"/>
  <c r="L20" i="12"/>
  <c r="L19" i="12"/>
  <c r="L18" i="12"/>
  <c r="L17" i="12"/>
  <c r="L16" i="12"/>
  <c r="L15" i="12"/>
  <c r="L14" i="12"/>
  <c r="L13" i="12"/>
  <c r="L12" i="12"/>
  <c r="L10" i="12"/>
  <c r="L9" i="12"/>
  <c r="L8" i="12"/>
  <c r="L6" i="12"/>
  <c r="L5" i="12"/>
  <c r="L3" i="12"/>
  <c r="G226" i="19" l="1"/>
  <c r="G225" i="19"/>
  <c r="G224" i="19"/>
  <c r="G223" i="19"/>
  <c r="G222" i="19"/>
  <c r="G221" i="19"/>
  <c r="G220" i="19"/>
  <c r="G219" i="19"/>
  <c r="G218" i="19"/>
  <c r="G217" i="19"/>
  <c r="G215" i="19"/>
  <c r="G214" i="19"/>
  <c r="G213" i="19"/>
  <c r="G212" i="19"/>
  <c r="G211" i="19"/>
  <c r="G210" i="19"/>
  <c r="G209" i="19"/>
  <c r="G208" i="19"/>
  <c r="G207" i="19"/>
  <c r="G206" i="19"/>
  <c r="G205" i="19"/>
  <c r="G204" i="19"/>
  <c r="G203" i="19"/>
  <c r="G202" i="19"/>
  <c r="G201" i="19"/>
  <c r="G200" i="19"/>
  <c r="G199" i="19"/>
  <c r="G198" i="19"/>
  <c r="G197" i="19"/>
  <c r="G196" i="19"/>
  <c r="G195" i="19"/>
  <c r="G194" i="19"/>
  <c r="G193" i="19"/>
  <c r="G192" i="19"/>
  <c r="G191" i="19"/>
  <c r="G190" i="19"/>
  <c r="G189" i="19"/>
  <c r="G188" i="19"/>
  <c r="G187" i="19"/>
  <c r="G186" i="19"/>
  <c r="G185" i="19"/>
  <c r="G184" i="19"/>
  <c r="G183" i="19"/>
  <c r="G182" i="19"/>
  <c r="G181" i="19"/>
  <c r="G180" i="19"/>
  <c r="G179" i="19"/>
  <c r="G178" i="19"/>
  <c r="G177" i="19"/>
  <c r="G176" i="19"/>
  <c r="G175" i="19"/>
  <c r="G174" i="19"/>
  <c r="G173" i="19"/>
  <c r="G172" i="19"/>
  <c r="G171" i="19"/>
  <c r="G170" i="19"/>
  <c r="G169" i="19"/>
  <c r="G168" i="19"/>
  <c r="G167" i="19"/>
  <c r="G166" i="19"/>
  <c r="G165" i="19"/>
  <c r="G164" i="19"/>
  <c r="G163" i="19"/>
  <c r="G162" i="19"/>
  <c r="G161" i="19"/>
  <c r="G160" i="19"/>
  <c r="G159" i="19"/>
  <c r="G158" i="19"/>
  <c r="G157" i="19"/>
  <c r="G156" i="19"/>
  <c r="G155" i="19"/>
  <c r="G154" i="19"/>
  <c r="G153" i="19"/>
  <c r="G152" i="19"/>
  <c r="G151" i="19"/>
  <c r="G150" i="19"/>
  <c r="G149" i="19"/>
  <c r="G148" i="19"/>
  <c r="G147" i="19"/>
  <c r="G146" i="19"/>
  <c r="G145" i="19"/>
  <c r="G144" i="19"/>
  <c r="G143" i="19"/>
  <c r="G142" i="19"/>
  <c r="G141" i="19"/>
  <c r="G140" i="19"/>
  <c r="G139" i="19"/>
  <c r="G138" i="19"/>
  <c r="G137" i="19"/>
  <c r="G136" i="19"/>
  <c r="G135" i="19"/>
  <c r="G134" i="19"/>
  <c r="G133" i="19"/>
  <c r="G132" i="19"/>
  <c r="G131" i="19"/>
  <c r="G130" i="19"/>
  <c r="G129" i="19"/>
  <c r="G128" i="19"/>
  <c r="G127" i="19"/>
  <c r="G126" i="19"/>
  <c r="G125" i="19"/>
  <c r="G124" i="19"/>
  <c r="G123" i="19"/>
  <c r="G122" i="19"/>
  <c r="I224" i="19"/>
  <c r="I225" i="19"/>
  <c r="I226" i="19"/>
  <c r="C136" i="16" l="1"/>
  <c r="I222" i="19" l="1"/>
  <c r="I214" i="19" l="1"/>
  <c r="I215" i="19"/>
  <c r="I217" i="19"/>
  <c r="I218" i="19"/>
  <c r="I219" i="19"/>
  <c r="I220" i="19"/>
  <c r="I221" i="19"/>
  <c r="E109" i="12"/>
  <c r="O109" i="12" s="1"/>
  <c r="K109" i="12" l="1"/>
  <c r="E129" i="12"/>
  <c r="O129" i="12" s="1"/>
  <c r="E11" i="12"/>
  <c r="O11" i="12" s="1"/>
  <c r="E130" i="12"/>
  <c r="O130" i="12" s="1"/>
  <c r="E108" i="12"/>
  <c r="O108" i="12" s="1"/>
  <c r="E39" i="12"/>
  <c r="O39" i="12" s="1"/>
  <c r="E30" i="12"/>
  <c r="O30" i="12" s="1"/>
  <c r="E131" i="12"/>
  <c r="O131" i="12" s="1"/>
  <c r="E115" i="12"/>
  <c r="O115" i="12" s="1"/>
  <c r="E151" i="12"/>
  <c r="O151" i="12" s="1"/>
  <c r="E150" i="12"/>
  <c r="O150" i="12" s="1"/>
  <c r="E149" i="12"/>
  <c r="O149" i="12" s="1"/>
  <c r="E148" i="12"/>
  <c r="O148" i="12" s="1"/>
  <c r="E146" i="12"/>
  <c r="O146" i="12" s="1"/>
  <c r="E145" i="12"/>
  <c r="O145" i="12" s="1"/>
  <c r="E144" i="12"/>
  <c r="O144" i="12" s="1"/>
  <c r="E143" i="12"/>
  <c r="E142" i="12"/>
  <c r="O142" i="12" s="1"/>
  <c r="E138" i="12"/>
  <c r="O138" i="12" s="1"/>
  <c r="E137" i="12"/>
  <c r="O137" i="12" s="1"/>
  <c r="E136" i="12"/>
  <c r="O136" i="12" s="1"/>
  <c r="E135" i="12"/>
  <c r="O135" i="12" s="1"/>
  <c r="E134" i="12"/>
  <c r="E133" i="12"/>
  <c r="O133" i="12" s="1"/>
  <c r="E132" i="12"/>
  <c r="O132" i="12" s="1"/>
  <c r="E128" i="12"/>
  <c r="O128" i="12" s="1"/>
  <c r="E127" i="12"/>
  <c r="O127" i="12" s="1"/>
  <c r="E126" i="12"/>
  <c r="O126" i="12" s="1"/>
  <c r="E125" i="12"/>
  <c r="O125" i="12" s="1"/>
  <c r="E124" i="12"/>
  <c r="O124" i="12" s="1"/>
  <c r="E123" i="12"/>
  <c r="O123" i="12" s="1"/>
  <c r="E122" i="12"/>
  <c r="O122" i="12" s="1"/>
  <c r="E121" i="12"/>
  <c r="O121" i="12" s="1"/>
  <c r="E120" i="12"/>
  <c r="O120" i="12" s="1"/>
  <c r="E119" i="12"/>
  <c r="E118" i="12"/>
  <c r="O118" i="12" s="1"/>
  <c r="E117" i="12"/>
  <c r="O117" i="12" s="1"/>
  <c r="E116" i="12"/>
  <c r="O116" i="12" s="1"/>
  <c r="E114" i="12"/>
  <c r="O114" i="12" s="1"/>
  <c r="E113" i="12"/>
  <c r="O113" i="12" s="1"/>
  <c r="E112" i="12"/>
  <c r="O112" i="12" s="1"/>
  <c r="E111" i="12"/>
  <c r="O111" i="12" s="1"/>
  <c r="E110" i="12"/>
  <c r="O110" i="12" s="1"/>
  <c r="E107" i="12"/>
  <c r="O107" i="12" s="1"/>
  <c r="E106" i="12"/>
  <c r="O106" i="12" s="1"/>
  <c r="E105" i="12"/>
  <c r="O105" i="12" s="1"/>
  <c r="E104" i="12"/>
  <c r="O104" i="12" s="1"/>
  <c r="E103" i="12"/>
  <c r="O103" i="12" s="1"/>
  <c r="E102" i="12"/>
  <c r="O102" i="12" s="1"/>
  <c r="E101" i="12"/>
  <c r="O101" i="12" s="1"/>
  <c r="E100" i="12"/>
  <c r="O100" i="12" s="1"/>
  <c r="E99" i="12"/>
  <c r="O99" i="12" s="1"/>
  <c r="E98" i="12"/>
  <c r="O98" i="12" s="1"/>
  <c r="E97" i="12"/>
  <c r="O97" i="12" s="1"/>
  <c r="E96" i="12"/>
  <c r="O96" i="12" s="1"/>
  <c r="E95" i="12"/>
  <c r="O95" i="12" s="1"/>
  <c r="E94" i="12"/>
  <c r="O94" i="12" s="1"/>
  <c r="E93" i="12"/>
  <c r="O93" i="12" s="1"/>
  <c r="E92" i="12"/>
  <c r="O92" i="12" s="1"/>
  <c r="E91" i="12"/>
  <c r="O91" i="12" s="1"/>
  <c r="E90" i="12"/>
  <c r="O90" i="12" s="1"/>
  <c r="E89" i="12"/>
  <c r="O89" i="12" s="1"/>
  <c r="E88" i="12"/>
  <c r="O88" i="12" s="1"/>
  <c r="E87" i="12"/>
  <c r="O87" i="12" s="1"/>
  <c r="E86" i="12"/>
  <c r="O86" i="12" s="1"/>
  <c r="E85" i="12"/>
  <c r="O85" i="12" s="1"/>
  <c r="E84" i="12"/>
  <c r="O84" i="12" s="1"/>
  <c r="E83" i="12"/>
  <c r="O83" i="12" s="1"/>
  <c r="E82" i="12"/>
  <c r="O82" i="12" s="1"/>
  <c r="E81" i="12"/>
  <c r="O81" i="12" s="1"/>
  <c r="E80" i="12"/>
  <c r="O80" i="12" s="1"/>
  <c r="E79" i="12"/>
  <c r="O79" i="12" s="1"/>
  <c r="E78" i="12"/>
  <c r="O78" i="12" s="1"/>
  <c r="E77" i="12"/>
  <c r="O77" i="12" s="1"/>
  <c r="E76" i="12"/>
  <c r="O76" i="12" s="1"/>
  <c r="E75" i="12"/>
  <c r="O75" i="12" s="1"/>
  <c r="E74" i="12"/>
  <c r="O74" i="12" s="1"/>
  <c r="E73" i="12"/>
  <c r="O73" i="12" s="1"/>
  <c r="E72" i="12"/>
  <c r="O72" i="12" s="1"/>
  <c r="E71" i="12"/>
  <c r="O71" i="12" s="1"/>
  <c r="E70" i="12"/>
  <c r="O70" i="12" s="1"/>
  <c r="E69" i="12"/>
  <c r="O69" i="12" s="1"/>
  <c r="E68" i="12"/>
  <c r="O68" i="12" s="1"/>
  <c r="E67" i="12"/>
  <c r="O67" i="12" s="1"/>
  <c r="E66" i="12"/>
  <c r="O66" i="12" s="1"/>
  <c r="E65" i="12"/>
  <c r="O65" i="12" s="1"/>
  <c r="E64" i="12"/>
  <c r="O64" i="12" s="1"/>
  <c r="E63" i="12"/>
  <c r="O63" i="12" s="1"/>
  <c r="E62" i="12"/>
  <c r="O62" i="12" s="1"/>
  <c r="E61" i="12"/>
  <c r="O61" i="12" s="1"/>
  <c r="E60" i="12"/>
  <c r="O60" i="12" s="1"/>
  <c r="E59" i="12"/>
  <c r="O59" i="12" s="1"/>
  <c r="E58" i="12"/>
  <c r="O58" i="12" s="1"/>
  <c r="E57" i="12"/>
  <c r="O57" i="12" s="1"/>
  <c r="E56" i="12"/>
  <c r="O56" i="12" s="1"/>
  <c r="E55" i="12"/>
  <c r="O55" i="12" s="1"/>
  <c r="E54" i="12"/>
  <c r="O54" i="12" s="1"/>
  <c r="E53" i="12"/>
  <c r="O53" i="12" s="1"/>
  <c r="E52" i="12"/>
  <c r="O52" i="12" s="1"/>
  <c r="E51" i="12"/>
  <c r="O51" i="12" s="1"/>
  <c r="E50" i="12"/>
  <c r="E49" i="12"/>
  <c r="O49" i="12" s="1"/>
  <c r="E48" i="12"/>
  <c r="O48" i="12" s="1"/>
  <c r="E47" i="12"/>
  <c r="O47" i="12" s="1"/>
  <c r="E46" i="12"/>
  <c r="O46" i="12" s="1"/>
  <c r="E45" i="12"/>
  <c r="O45" i="12" s="1"/>
  <c r="E44" i="12"/>
  <c r="O44" i="12" s="1"/>
  <c r="E43" i="12"/>
  <c r="O43" i="12" s="1"/>
  <c r="E42" i="12"/>
  <c r="O42" i="12" s="1"/>
  <c r="E41" i="12"/>
  <c r="O41" i="12" s="1"/>
  <c r="E37" i="12"/>
  <c r="O37" i="12" s="1"/>
  <c r="E36" i="12"/>
  <c r="O36" i="12" s="1"/>
  <c r="E35" i="12"/>
  <c r="O35" i="12" s="1"/>
  <c r="E34" i="12"/>
  <c r="O34" i="12" s="1"/>
  <c r="E33" i="12"/>
  <c r="O33" i="12" s="1"/>
  <c r="E32" i="12"/>
  <c r="O32" i="12" s="1"/>
  <c r="E31" i="12"/>
  <c r="O31" i="12" s="1"/>
  <c r="E29" i="12"/>
  <c r="O29" i="12" s="1"/>
  <c r="E28" i="12"/>
  <c r="E27" i="12"/>
  <c r="O27" i="12" s="1"/>
  <c r="E26" i="12"/>
  <c r="O26" i="12" s="1"/>
  <c r="E25" i="12"/>
  <c r="O25" i="12" s="1"/>
  <c r="E24" i="12"/>
  <c r="O24" i="12" s="1"/>
  <c r="E23" i="12"/>
  <c r="O23" i="12" s="1"/>
  <c r="E22" i="12"/>
  <c r="O22" i="12" s="1"/>
  <c r="E21" i="12"/>
  <c r="O21" i="12" s="1"/>
  <c r="E20" i="12"/>
  <c r="O20" i="12" s="1"/>
  <c r="E19" i="12"/>
  <c r="O19" i="12" s="1"/>
  <c r="E18" i="12"/>
  <c r="O18" i="12" s="1"/>
  <c r="E17" i="12"/>
  <c r="O17" i="12" s="1"/>
  <c r="E16" i="12"/>
  <c r="O16" i="12" s="1"/>
  <c r="E15" i="12"/>
  <c r="O15" i="12" s="1"/>
  <c r="E14" i="12"/>
  <c r="E13" i="12"/>
  <c r="O13" i="12" s="1"/>
  <c r="E12" i="12"/>
  <c r="O12" i="12" s="1"/>
  <c r="E10" i="12"/>
  <c r="O10" i="12" s="1"/>
  <c r="E9" i="12"/>
  <c r="O9" i="12" s="1"/>
  <c r="E8" i="12"/>
  <c r="O8" i="12" s="1"/>
  <c r="E6" i="12"/>
  <c r="O6" i="12" s="1"/>
  <c r="E5" i="12"/>
  <c r="O5" i="12" s="1"/>
  <c r="E3" i="12"/>
  <c r="O3" i="12" s="1"/>
  <c r="H102" i="19"/>
  <c r="O119" i="12" l="1"/>
  <c r="E167" i="12"/>
  <c r="O143" i="12"/>
  <c r="O28" i="12"/>
  <c r="C12" i="7"/>
  <c r="C7" i="14" s="1"/>
  <c r="O50" i="12"/>
  <c r="C15" i="7"/>
  <c r="C10" i="14" s="1"/>
  <c r="L10" i="14" s="1"/>
  <c r="N10" i="14" s="1"/>
  <c r="S10" i="14" s="1"/>
  <c r="O134" i="12"/>
  <c r="O14" i="12"/>
  <c r="K29" i="12"/>
  <c r="C15" i="40" s="1"/>
  <c r="K48" i="12"/>
  <c r="K56" i="12"/>
  <c r="K64" i="12"/>
  <c r="K72" i="12"/>
  <c r="K80" i="12"/>
  <c r="K96" i="12"/>
  <c r="K114" i="12"/>
  <c r="K123" i="12"/>
  <c r="K134" i="12"/>
  <c r="C11" i="50" s="1"/>
  <c r="K145" i="12"/>
  <c r="K30" i="12"/>
  <c r="C16" i="40" s="1"/>
  <c r="K41" i="12"/>
  <c r="C11" i="41" s="1"/>
  <c r="K49" i="12"/>
  <c r="K57" i="12"/>
  <c r="K65" i="12"/>
  <c r="K73" i="12"/>
  <c r="K116" i="12"/>
  <c r="C28" i="40" s="1"/>
  <c r="C29" i="40" s="1"/>
  <c r="F20" i="31" s="1"/>
  <c r="K124" i="12"/>
  <c r="K135" i="12"/>
  <c r="K146" i="12"/>
  <c r="K39" i="12"/>
  <c r="K23" i="12"/>
  <c r="D17" i="39" s="1"/>
  <c r="D43" i="39" s="1"/>
  <c r="K32" i="12"/>
  <c r="K42" i="12"/>
  <c r="K50" i="12"/>
  <c r="K58" i="12"/>
  <c r="K66" i="12"/>
  <c r="K74" i="12"/>
  <c r="K106" i="12"/>
  <c r="K117" i="12"/>
  <c r="K125" i="12"/>
  <c r="K136" i="12"/>
  <c r="K148" i="12"/>
  <c r="C14" i="55" s="1"/>
  <c r="F43" i="31" s="1"/>
  <c r="K8" i="12"/>
  <c r="K17" i="12"/>
  <c r="D16" i="39" s="1"/>
  <c r="G16" i="39" s="1"/>
  <c r="K18" i="12"/>
  <c r="K26" i="12"/>
  <c r="K10" i="12"/>
  <c r="K19" i="12"/>
  <c r="K27" i="12"/>
  <c r="K36" i="12"/>
  <c r="K12" i="12"/>
  <c r="K20" i="12"/>
  <c r="K28" i="12"/>
  <c r="K37" i="12"/>
  <c r="K13" i="12"/>
  <c r="K21" i="12"/>
  <c r="K3" i="12"/>
  <c r="K22" i="12"/>
  <c r="K5" i="12"/>
  <c r="D13" i="37" s="1"/>
  <c r="K15" i="12"/>
  <c r="K6" i="12"/>
  <c r="K16" i="12"/>
  <c r="K24" i="12"/>
  <c r="K33" i="12"/>
  <c r="K43" i="12"/>
  <c r="K51" i="12"/>
  <c r="K59" i="12"/>
  <c r="K67" i="12"/>
  <c r="K75" i="12"/>
  <c r="K99" i="12"/>
  <c r="K107" i="12"/>
  <c r="K118" i="12"/>
  <c r="D26" i="39" s="1"/>
  <c r="D27" i="39" s="1"/>
  <c r="F21" i="31" s="1"/>
  <c r="K126" i="12"/>
  <c r="C11" i="52" s="1"/>
  <c r="C12" i="52" s="1"/>
  <c r="F32" i="31" s="1"/>
  <c r="K149" i="12"/>
  <c r="K130" i="12"/>
  <c r="K25" i="12"/>
  <c r="K34" i="12"/>
  <c r="K44" i="12"/>
  <c r="K52" i="12"/>
  <c r="K60" i="12"/>
  <c r="K68" i="12"/>
  <c r="K76" i="12"/>
  <c r="K84" i="12"/>
  <c r="K110" i="12"/>
  <c r="C9" i="45" s="1"/>
  <c r="K119" i="12"/>
  <c r="K127" i="12"/>
  <c r="K138" i="12"/>
  <c r="K150" i="12"/>
  <c r="K11" i="12"/>
  <c r="K35" i="12"/>
  <c r="K45" i="12"/>
  <c r="K53" i="12"/>
  <c r="K61" i="12"/>
  <c r="K69" i="12"/>
  <c r="K77" i="12"/>
  <c r="K111" i="12"/>
  <c r="C12" i="45" s="1"/>
  <c r="K128" i="12"/>
  <c r="K151" i="12"/>
  <c r="C10" i="54" s="1"/>
  <c r="K129" i="12"/>
  <c r="K46" i="12"/>
  <c r="K54" i="12"/>
  <c r="K62" i="12"/>
  <c r="K70" i="12"/>
  <c r="K78" i="12"/>
  <c r="K112" i="12"/>
  <c r="C11" i="45" s="1"/>
  <c r="K121" i="12"/>
  <c r="E14" i="47" s="1"/>
  <c r="K132" i="12"/>
  <c r="K143" i="12"/>
  <c r="C19" i="52" s="1"/>
  <c r="K47" i="12"/>
  <c r="K55" i="12"/>
  <c r="K63" i="12"/>
  <c r="K71" i="12"/>
  <c r="K95" i="12"/>
  <c r="K103" i="12"/>
  <c r="K113" i="12"/>
  <c r="C10" i="45" s="1"/>
  <c r="K122" i="12"/>
  <c r="K179" i="12" s="1"/>
  <c r="K133" i="12"/>
  <c r="K144" i="12"/>
  <c r="K131" i="12"/>
  <c r="F86" i="12"/>
  <c r="K86" i="12"/>
  <c r="F94" i="12"/>
  <c r="K94" i="12"/>
  <c r="F102" i="12"/>
  <c r="K102" i="12"/>
  <c r="G108" i="19"/>
  <c r="K115" i="12"/>
  <c r="F79" i="12"/>
  <c r="K79" i="12"/>
  <c r="F87" i="12"/>
  <c r="K87" i="12"/>
  <c r="F88" i="12"/>
  <c r="K88" i="12"/>
  <c r="F104" i="12"/>
  <c r="K104" i="12"/>
  <c r="G7" i="19"/>
  <c r="K9" i="12"/>
  <c r="K2" i="12"/>
  <c r="K14" i="12"/>
  <c r="D16" i="37" s="1"/>
  <c r="G26" i="19"/>
  <c r="K31" i="12"/>
  <c r="C14" i="40" s="1"/>
  <c r="F81" i="12"/>
  <c r="K81" i="12"/>
  <c r="F89" i="12"/>
  <c r="K89" i="12"/>
  <c r="F97" i="12"/>
  <c r="K97" i="12"/>
  <c r="F105" i="12"/>
  <c r="K105" i="12"/>
  <c r="F82" i="12"/>
  <c r="K82" i="12"/>
  <c r="F90" i="12"/>
  <c r="K90" i="12"/>
  <c r="F98" i="12"/>
  <c r="K98" i="12"/>
  <c r="F108" i="12"/>
  <c r="K108" i="12"/>
  <c r="F83" i="12"/>
  <c r="K83" i="12"/>
  <c r="F91" i="12"/>
  <c r="K91" i="12"/>
  <c r="G105" i="19"/>
  <c r="K137" i="12"/>
  <c r="F92" i="12"/>
  <c r="K92" i="12"/>
  <c r="F100" i="12"/>
  <c r="K100" i="12"/>
  <c r="F85" i="12"/>
  <c r="K85" i="12"/>
  <c r="F93" i="12"/>
  <c r="K93" i="12"/>
  <c r="F101" i="12"/>
  <c r="K101" i="12"/>
  <c r="K120" i="12"/>
  <c r="E12" i="47" s="1"/>
  <c r="K142" i="12"/>
  <c r="C11" i="51" s="1"/>
  <c r="G70" i="19"/>
  <c r="G90" i="19"/>
  <c r="G83" i="19"/>
  <c r="G91" i="19"/>
  <c r="G28" i="19"/>
  <c r="G100" i="19"/>
  <c r="G96" i="19"/>
  <c r="G82" i="19"/>
  <c r="G18" i="19"/>
  <c r="G38" i="19"/>
  <c r="G13" i="19"/>
  <c r="G40" i="19"/>
  <c r="G14" i="19"/>
  <c r="G99" i="19"/>
  <c r="G110" i="19"/>
  <c r="G10" i="19"/>
  <c r="G17" i="19"/>
  <c r="G24" i="19"/>
  <c r="G11" i="19"/>
  <c r="G37" i="19"/>
  <c r="G39" i="19"/>
  <c r="G84" i="19"/>
  <c r="G92" i="19"/>
  <c r="G41" i="19"/>
  <c r="G86" i="19"/>
  <c r="G12" i="19"/>
  <c r="G19" i="19"/>
  <c r="G97" i="19"/>
  <c r="G6" i="19"/>
  <c r="G9" i="19"/>
  <c r="G23" i="19"/>
  <c r="G109" i="19"/>
  <c r="G50" i="19"/>
  <c r="F57" i="12"/>
  <c r="G58" i="19"/>
  <c r="F65" i="12"/>
  <c r="G66" i="19"/>
  <c r="F73" i="12"/>
  <c r="G27" i="19"/>
  <c r="G34" i="19"/>
  <c r="G42" i="19"/>
  <c r="G51" i="19"/>
  <c r="F58" i="12"/>
  <c r="G59" i="19"/>
  <c r="F66" i="12"/>
  <c r="G67" i="19"/>
  <c r="F74" i="12"/>
  <c r="G78" i="19"/>
  <c r="F106" i="12"/>
  <c r="G87" i="19"/>
  <c r="G93" i="19"/>
  <c r="G101" i="19"/>
  <c r="G25" i="19"/>
  <c r="G5" i="19"/>
  <c r="G20" i="19"/>
  <c r="G35" i="19"/>
  <c r="G43" i="19"/>
  <c r="G52" i="19"/>
  <c r="F59" i="12"/>
  <c r="G60" i="19"/>
  <c r="F67" i="12"/>
  <c r="G68" i="19"/>
  <c r="F75" i="12"/>
  <c r="G76" i="19"/>
  <c r="F99" i="12"/>
  <c r="G79" i="19"/>
  <c r="F107" i="12"/>
  <c r="G88" i="19"/>
  <c r="G94" i="19"/>
  <c r="G102" i="19"/>
  <c r="G21" i="19"/>
  <c r="G29" i="19"/>
  <c r="G36" i="19"/>
  <c r="G45" i="19"/>
  <c r="F52" i="12"/>
  <c r="G53" i="19"/>
  <c r="F60" i="12"/>
  <c r="G61" i="19"/>
  <c r="F68" i="12"/>
  <c r="G69" i="19"/>
  <c r="F76" i="12"/>
  <c r="G73" i="19"/>
  <c r="F84" i="12"/>
  <c r="G81" i="19"/>
  <c r="G89" i="19"/>
  <c r="G95" i="19"/>
  <c r="G103" i="19"/>
  <c r="G80" i="19"/>
  <c r="G46" i="19"/>
  <c r="F53" i="12"/>
  <c r="G54" i="19"/>
  <c r="F61" i="12"/>
  <c r="G62" i="19"/>
  <c r="F69" i="12"/>
  <c r="G111" i="19"/>
  <c r="G8" i="19"/>
  <c r="G15" i="19"/>
  <c r="G22" i="19"/>
  <c r="G47" i="19"/>
  <c r="F54" i="12"/>
  <c r="G55" i="19"/>
  <c r="F62" i="12"/>
  <c r="G63" i="19"/>
  <c r="F70" i="12"/>
  <c r="G71" i="19"/>
  <c r="F78" i="12"/>
  <c r="G98" i="19"/>
  <c r="G48" i="19"/>
  <c r="F55" i="12"/>
  <c r="G56" i="19"/>
  <c r="F63" i="12"/>
  <c r="G64" i="19"/>
  <c r="F71" i="12"/>
  <c r="G74" i="19"/>
  <c r="F95" i="12"/>
  <c r="G77" i="19"/>
  <c r="F103" i="12"/>
  <c r="G16" i="19"/>
  <c r="G49" i="19"/>
  <c r="F56" i="12"/>
  <c r="G57" i="19"/>
  <c r="F64" i="12"/>
  <c r="G65" i="19"/>
  <c r="F72" i="12"/>
  <c r="G72" i="19"/>
  <c r="F80" i="12"/>
  <c r="G75" i="19"/>
  <c r="F96" i="12"/>
  <c r="G85" i="19"/>
  <c r="G44" i="19"/>
  <c r="G2" i="19"/>
  <c r="G3" i="19"/>
  <c r="A87" i="19"/>
  <c r="A93" i="19"/>
  <c r="A102" i="19"/>
  <c r="A37" i="19"/>
  <c r="A46" i="19"/>
  <c r="A54" i="19"/>
  <c r="A62" i="19"/>
  <c r="A70" i="19"/>
  <c r="A81" i="19"/>
  <c r="A10" i="19"/>
  <c r="A4" i="19"/>
  <c r="G4" i="19"/>
  <c r="A5" i="19"/>
  <c r="A82" i="19"/>
  <c r="A96" i="19"/>
  <c r="A49" i="19"/>
  <c r="A57" i="19"/>
  <c r="A65" i="19"/>
  <c r="A78" i="19"/>
  <c r="A84" i="19"/>
  <c r="A110" i="19"/>
  <c r="A109" i="19"/>
  <c r="A100" i="19"/>
  <c r="A111" i="19"/>
  <c r="A27" i="19"/>
  <c r="A51" i="19"/>
  <c r="A67" i="19"/>
  <c r="A101" i="19"/>
  <c r="A38" i="19"/>
  <c r="A55" i="19"/>
  <c r="A63" i="19"/>
  <c r="A97" i="19"/>
  <c r="A75" i="19"/>
  <c r="A92" i="19"/>
  <c r="A41" i="19"/>
  <c r="A43" i="19"/>
  <c r="A52" i="19"/>
  <c r="A60" i="19"/>
  <c r="A68" i="19"/>
  <c r="A77" i="19"/>
  <c r="A22" i="19"/>
  <c r="A74" i="19"/>
  <c r="A40" i="19"/>
  <c r="A6" i="19"/>
  <c r="A15" i="19"/>
  <c r="A16" i="19"/>
  <c r="A17" i="19"/>
  <c r="A18" i="19"/>
  <c r="A25" i="19"/>
  <c r="A50" i="19"/>
  <c r="A58" i="19"/>
  <c r="A66" i="19"/>
  <c r="A73" i="19"/>
  <c r="A76" i="19"/>
  <c r="A85" i="19"/>
  <c r="A42" i="19"/>
  <c r="A45" i="19"/>
  <c r="A79" i="19"/>
  <c r="A7" i="19"/>
  <c r="A8" i="19"/>
  <c r="A23" i="19"/>
  <c r="A24" i="19"/>
  <c r="A11" i="19"/>
  <c r="A12" i="19"/>
  <c r="A19" i="19"/>
  <c r="A13" i="19"/>
  <c r="A20" i="19"/>
  <c r="A21" i="19"/>
  <c r="A29" i="19"/>
  <c r="A36" i="19"/>
  <c r="A44" i="19"/>
  <c r="A53" i="19"/>
  <c r="A61" i="19"/>
  <c r="A69" i="19"/>
  <c r="A80" i="19"/>
  <c r="A88" i="19"/>
  <c r="A94" i="19"/>
  <c r="A103" i="19"/>
  <c r="A89" i="19"/>
  <c r="A105" i="19"/>
  <c r="A26" i="19"/>
  <c r="A98" i="19"/>
  <c r="A39" i="19"/>
  <c r="A48" i="19"/>
  <c r="A56" i="19"/>
  <c r="A64" i="19"/>
  <c r="A72" i="19"/>
  <c r="A83" i="19"/>
  <c r="A99" i="19"/>
  <c r="A9" i="19"/>
  <c r="A14" i="19"/>
  <c r="A95" i="19"/>
  <c r="A47" i="19"/>
  <c r="F77" i="12"/>
  <c r="A71" i="19"/>
  <c r="A90" i="19"/>
  <c r="A91" i="19"/>
  <c r="A108" i="19"/>
  <c r="A34" i="19"/>
  <c r="A59" i="19"/>
  <c r="A86" i="19"/>
  <c r="A28" i="19"/>
  <c r="A35" i="19"/>
  <c r="C43" i="7"/>
  <c r="C50" i="7"/>
  <c r="A3" i="19"/>
  <c r="C49" i="7"/>
  <c r="C32" i="7"/>
  <c r="C52" i="7"/>
  <c r="C37" i="7"/>
  <c r="C21" i="7"/>
  <c r="C16" i="7"/>
  <c r="C13" i="7"/>
  <c r="C23" i="7"/>
  <c r="C35" i="7"/>
  <c r="C14" i="7"/>
  <c r="C24" i="7"/>
  <c r="C41" i="7"/>
  <c r="D18" i="21"/>
  <c r="D44" i="39" l="1"/>
  <c r="E35" i="39"/>
  <c r="D15" i="39"/>
  <c r="C13" i="45"/>
  <c r="C18" i="40"/>
  <c r="C17" i="40"/>
  <c r="E15" i="47"/>
  <c r="D14" i="37"/>
  <c r="C19" i="40"/>
  <c r="C12" i="41"/>
  <c r="C13" i="41" s="1"/>
  <c r="F17" i="31" s="1"/>
  <c r="C20" i="40"/>
  <c r="C9" i="54"/>
  <c r="F41" i="31" s="1"/>
  <c r="C10" i="50"/>
  <c r="C12" i="50" s="1"/>
  <c r="F30" i="31" s="1"/>
  <c r="C20" i="52"/>
  <c r="F36" i="31"/>
  <c r="F37" i="31" s="1"/>
  <c r="D15" i="37"/>
  <c r="C25" i="7"/>
  <c r="K1509" i="17"/>
  <c r="E137" i="16"/>
  <c r="E150" i="16"/>
  <c r="E154" i="16"/>
  <c r="E166" i="16"/>
  <c r="E174" i="16"/>
  <c r="F28" i="31" l="1"/>
  <c r="H15" i="47" s="1"/>
  <c r="G32" i="7"/>
  <c r="F23" i="31"/>
  <c r="F24" i="31" s="1"/>
  <c r="D17" i="37"/>
  <c r="F14" i="31" s="1"/>
  <c r="C21" i="40"/>
  <c r="F16" i="31" s="1"/>
  <c r="I166" i="12"/>
  <c r="E74" i="16" l="1"/>
  <c r="E67" i="16"/>
  <c r="C66" i="16" l="1"/>
  <c r="C65" i="16"/>
  <c r="C64" i="16"/>
  <c r="C63" i="16"/>
  <c r="C67" i="16" l="1"/>
  <c r="F216" i="20" l="1"/>
  <c r="G216" i="20" s="1"/>
  <c r="F215" i="20"/>
  <c r="G215" i="20" s="1"/>
  <c r="E51" i="7"/>
  <c r="F209" i="20"/>
  <c r="G209" i="20" s="1"/>
  <c r="F208" i="20"/>
  <c r="G208" i="20" s="1"/>
  <c r="F214" i="20"/>
  <c r="G214" i="20" s="1"/>
  <c r="F213" i="20"/>
  <c r="G213" i="20" s="1"/>
  <c r="F210" i="20"/>
  <c r="G210" i="20" s="1"/>
  <c r="F207" i="20"/>
  <c r="G207" i="20" s="1"/>
  <c r="E41" i="7"/>
  <c r="E43" i="7"/>
  <c r="F206" i="20"/>
  <c r="G206" i="20" s="1"/>
  <c r="F195" i="20"/>
  <c r="G195" i="20" s="1"/>
  <c r="F191" i="20"/>
  <c r="G191" i="20" s="1"/>
  <c r="F190" i="20"/>
  <c r="G190" i="20" s="1"/>
  <c r="F189" i="20"/>
  <c r="G189" i="20" s="1"/>
  <c r="F188" i="20"/>
  <c r="G188" i="20" s="1"/>
  <c r="F187" i="20"/>
  <c r="G187" i="20" s="1"/>
  <c r="F186" i="20"/>
  <c r="G186" i="20" s="1"/>
  <c r="F185" i="20"/>
  <c r="G185" i="20" s="1"/>
  <c r="F201" i="20"/>
  <c r="G201" i="20" s="1"/>
  <c r="F199" i="20"/>
  <c r="G199" i="20" s="1"/>
  <c r="F177" i="20"/>
  <c r="G177" i="20" s="1"/>
  <c r="F176" i="20"/>
  <c r="G176" i="20" s="1"/>
  <c r="F175" i="20"/>
  <c r="G175" i="20" s="1"/>
  <c r="F180" i="20"/>
  <c r="G180" i="20" s="1"/>
  <c r="F196" i="20"/>
  <c r="G196" i="20" s="1"/>
  <c r="F174" i="20"/>
  <c r="G174" i="20" s="1"/>
  <c r="F173" i="20"/>
  <c r="G173" i="20" s="1"/>
  <c r="G205" i="20"/>
  <c r="G204" i="20"/>
  <c r="G200" i="20"/>
  <c r="G197" i="20"/>
  <c r="G194" i="20"/>
  <c r="G193" i="20"/>
  <c r="G192" i="20"/>
  <c r="G183" i="20"/>
  <c r="G182" i="20"/>
  <c r="G181" i="20"/>
  <c r="G179" i="20"/>
  <c r="G178" i="20"/>
  <c r="G172" i="20"/>
  <c r="G171" i="20"/>
  <c r="G163" i="20"/>
  <c r="G144" i="20"/>
  <c r="G140" i="20"/>
  <c r="G139" i="20"/>
  <c r="G138" i="20"/>
  <c r="G137" i="20"/>
  <c r="G136" i="20"/>
  <c r="G134" i="20"/>
  <c r="G132" i="20"/>
  <c r="G130" i="20"/>
  <c r="G128" i="20"/>
  <c r="G127" i="20"/>
  <c r="G126" i="20"/>
  <c r="G125" i="20"/>
  <c r="G123" i="20"/>
  <c r="G119" i="20"/>
  <c r="G118" i="20"/>
  <c r="G117" i="20"/>
  <c r="G116" i="20"/>
  <c r="G115" i="20"/>
  <c r="G114" i="20"/>
  <c r="G113" i="20"/>
  <c r="G112" i="20"/>
  <c r="G110" i="20"/>
  <c r="G109" i="20"/>
  <c r="G108" i="20"/>
  <c r="G107" i="20"/>
  <c r="G106" i="20"/>
  <c r="G105" i="20"/>
  <c r="G104" i="20"/>
  <c r="G103" i="20"/>
  <c r="G102" i="20"/>
  <c r="G101" i="20"/>
  <c r="G100" i="20"/>
  <c r="G99" i="20"/>
  <c r="G98" i="20"/>
  <c r="G97" i="20"/>
  <c r="G96" i="20"/>
  <c r="G95" i="20"/>
  <c r="G94" i="20"/>
  <c r="G93" i="20"/>
  <c r="G92" i="20"/>
  <c r="G91" i="20"/>
  <c r="G87" i="20"/>
  <c r="G85" i="20"/>
  <c r="G83" i="20"/>
  <c r="G81" i="20"/>
  <c r="G79" i="20"/>
  <c r="G47" i="20"/>
  <c r="G43" i="20"/>
  <c r="G41" i="20"/>
  <c r="G39" i="20"/>
  <c r="G35" i="20"/>
  <c r="G33" i="20"/>
  <c r="G31" i="20"/>
  <c r="G29" i="20"/>
  <c r="G20" i="20"/>
  <c r="G16" i="20"/>
  <c r="G11" i="20"/>
  <c r="G8" i="20"/>
  <c r="G4" i="20"/>
  <c r="F212" i="20"/>
  <c r="G212" i="20" s="1"/>
  <c r="F211" i="20"/>
  <c r="G211" i="20" s="1"/>
  <c r="F169" i="20"/>
  <c r="G169" i="20" s="1"/>
  <c r="F165" i="20"/>
  <c r="G165" i="20" s="1"/>
  <c r="F170" i="20"/>
  <c r="G170" i="20" s="1"/>
  <c r="F168" i="20"/>
  <c r="G168" i="20" s="1"/>
  <c r="F164" i="20"/>
  <c r="G164" i="20" s="1"/>
  <c r="F162" i="20"/>
  <c r="G162" i="20" s="1"/>
  <c r="F167" i="20"/>
  <c r="G167" i="20" s="1"/>
  <c r="F166" i="20"/>
  <c r="G166" i="20" s="1"/>
  <c r="F161" i="20"/>
  <c r="G161" i="20" s="1"/>
  <c r="F160" i="20"/>
  <c r="G160" i="20" s="1"/>
  <c r="F159" i="20"/>
  <c r="G159" i="20" s="1"/>
  <c r="F158" i="20"/>
  <c r="G158" i="20" s="1"/>
  <c r="F157" i="20"/>
  <c r="G157" i="20" s="1"/>
  <c r="F155" i="20"/>
  <c r="G155" i="20" s="1"/>
  <c r="F156" i="20"/>
  <c r="G156" i="20" s="1"/>
  <c r="F154" i="20"/>
  <c r="G154" i="20" s="1"/>
  <c r="F153" i="20"/>
  <c r="G153" i="20" s="1"/>
  <c r="F152" i="20"/>
  <c r="G152" i="20" s="1"/>
  <c r="F151" i="20"/>
  <c r="G151" i="20" s="1"/>
  <c r="F150" i="20"/>
  <c r="G150" i="20" s="1"/>
  <c r="F149" i="20"/>
  <c r="G149" i="20" s="1"/>
  <c r="F148" i="20"/>
  <c r="G148" i="20" s="1"/>
  <c r="F147" i="20"/>
  <c r="G147" i="20" s="1"/>
  <c r="F146" i="20"/>
  <c r="G146" i="20" s="1"/>
  <c r="F145" i="20"/>
  <c r="G145" i="20" s="1"/>
  <c r="F143" i="20"/>
  <c r="G143" i="20" s="1"/>
  <c r="F142" i="20"/>
  <c r="G142" i="20" s="1"/>
  <c r="F141" i="20"/>
  <c r="G141" i="20" s="1"/>
  <c r="F135" i="20"/>
  <c r="G135" i="20" s="1"/>
  <c r="F133" i="20"/>
  <c r="G133" i="20" s="1"/>
  <c r="F131" i="20"/>
  <c r="G131" i="20" s="1"/>
  <c r="F129" i="20"/>
  <c r="G129" i="20" s="1"/>
  <c r="F124" i="20"/>
  <c r="G124" i="20" s="1"/>
  <c r="F122" i="20"/>
  <c r="G122" i="20" s="1"/>
  <c r="F121" i="20"/>
  <c r="G121" i="20" s="1"/>
  <c r="F120" i="20"/>
  <c r="G120" i="20" s="1"/>
  <c r="F111" i="20"/>
  <c r="G111" i="20" s="1"/>
  <c r="F90" i="20"/>
  <c r="G90" i="20" s="1"/>
  <c r="F89" i="20"/>
  <c r="G89" i="20" s="1"/>
  <c r="F88" i="20"/>
  <c r="G88" i="20" s="1"/>
  <c r="F86" i="20"/>
  <c r="G86" i="20" s="1"/>
  <c r="F84" i="20"/>
  <c r="G84" i="20" s="1"/>
  <c r="F82" i="20"/>
  <c r="G82" i="20" s="1"/>
  <c r="F80" i="20"/>
  <c r="G80" i="20" s="1"/>
  <c r="F78" i="20"/>
  <c r="G78" i="20" s="1"/>
  <c r="F76" i="20"/>
  <c r="G76" i="20" s="1"/>
  <c r="F77" i="20"/>
  <c r="G77" i="20" s="1"/>
  <c r="F75" i="20"/>
  <c r="G75" i="20" s="1"/>
  <c r="F74" i="20"/>
  <c r="G74" i="20" s="1"/>
  <c r="F73" i="20"/>
  <c r="G73" i="20" s="1"/>
  <c r="F72" i="20"/>
  <c r="G72" i="20" s="1"/>
  <c r="F71" i="20"/>
  <c r="G71" i="20" s="1"/>
  <c r="F70" i="20"/>
  <c r="G70" i="20" s="1"/>
  <c r="F69" i="20"/>
  <c r="G69" i="20" s="1"/>
  <c r="F68" i="20"/>
  <c r="G68" i="20" s="1"/>
  <c r="F67" i="20"/>
  <c r="G67" i="20" s="1"/>
  <c r="F66" i="20"/>
  <c r="G66" i="20" s="1"/>
  <c r="F65" i="20"/>
  <c r="G65" i="20" s="1"/>
  <c r="F64" i="20"/>
  <c r="G64" i="20" s="1"/>
  <c r="F63" i="20"/>
  <c r="G63" i="20" s="1"/>
  <c r="F62" i="20"/>
  <c r="G62" i="20" s="1"/>
  <c r="F61" i="20"/>
  <c r="G61" i="20" s="1"/>
  <c r="F60" i="20"/>
  <c r="G60" i="20" s="1"/>
  <c r="F59" i="20"/>
  <c r="G59" i="20" s="1"/>
  <c r="F50" i="20"/>
  <c r="G50" i="20" s="1"/>
  <c r="F49" i="20"/>
  <c r="G49" i="20" s="1"/>
  <c r="F48" i="20"/>
  <c r="G48" i="20" s="1"/>
  <c r="F58" i="20"/>
  <c r="G58" i="20" s="1"/>
  <c r="F57" i="20"/>
  <c r="G57" i="20" s="1"/>
  <c r="F56" i="20"/>
  <c r="G56" i="20" s="1"/>
  <c r="F54" i="20"/>
  <c r="G54" i="20" s="1"/>
  <c r="F53" i="20"/>
  <c r="G53" i="20" s="1"/>
  <c r="F52" i="20"/>
  <c r="G52" i="20" s="1"/>
  <c r="F46" i="20"/>
  <c r="G46" i="20" s="1"/>
  <c r="F45" i="20"/>
  <c r="G45" i="20" s="1"/>
  <c r="F37" i="20"/>
  <c r="G37" i="20" s="1"/>
  <c r="F44" i="20"/>
  <c r="G44" i="20" s="1"/>
  <c r="F42" i="20"/>
  <c r="G42" i="20" s="1"/>
  <c r="F26" i="20"/>
  <c r="G26" i="20" s="1"/>
  <c r="F40" i="20"/>
  <c r="G40" i="20" s="1"/>
  <c r="F38" i="20"/>
  <c r="G38" i="20" s="1"/>
  <c r="F36" i="20"/>
  <c r="G36" i="20" s="1"/>
  <c r="F34" i="20"/>
  <c r="G34" i="20" s="1"/>
  <c r="F32" i="20"/>
  <c r="G32" i="20" s="1"/>
  <c r="F25" i="20"/>
  <c r="G25" i="20" s="1"/>
  <c r="F24" i="20"/>
  <c r="G24" i="20" s="1"/>
  <c r="F28" i="20"/>
  <c r="G28" i="20" s="1"/>
  <c r="F27" i="20"/>
  <c r="G27" i="20" s="1"/>
  <c r="F30" i="20"/>
  <c r="G30" i="20" s="1"/>
  <c r="F23" i="20"/>
  <c r="G23" i="20" s="1"/>
  <c r="F22" i="20"/>
  <c r="G22" i="20" s="1"/>
  <c r="F21" i="20"/>
  <c r="G21" i="20" s="1"/>
  <c r="F19" i="20"/>
  <c r="G19" i="20" s="1"/>
  <c r="F6" i="20"/>
  <c r="G6" i="20" s="1"/>
  <c r="F17" i="20"/>
  <c r="G17" i="20" s="1"/>
  <c r="F15" i="20"/>
  <c r="G15" i="20" s="1"/>
  <c r="F14" i="20"/>
  <c r="G14" i="20" s="1"/>
  <c r="F13" i="20"/>
  <c r="G13" i="20" s="1"/>
  <c r="F10" i="20"/>
  <c r="G10" i="20" s="1"/>
  <c r="F12" i="20"/>
  <c r="G12" i="20" s="1"/>
  <c r="F9" i="20"/>
  <c r="G9" i="20" s="1"/>
  <c r="F7" i="20"/>
  <c r="G7" i="20" s="1"/>
  <c r="F5" i="20"/>
  <c r="G5" i="20" s="1"/>
  <c r="F3" i="20"/>
  <c r="G3" i="20" s="1"/>
  <c r="F2" i="20"/>
  <c r="G2" i="20" s="1"/>
  <c r="E68" i="16" l="1"/>
  <c r="F18" i="20"/>
  <c r="G18" i="20" s="1"/>
  <c r="F51" i="20"/>
  <c r="G51" i="20" s="1"/>
  <c r="F55" i="20"/>
  <c r="G55" i="20" s="1"/>
  <c r="F203" i="20"/>
  <c r="G203" i="20" s="1"/>
  <c r="F198" i="20"/>
  <c r="G198" i="20" s="1"/>
  <c r="E52" i="7"/>
  <c r="D163" i="12"/>
  <c r="E49" i="7"/>
  <c r="E54" i="7"/>
  <c r="D164" i="12"/>
  <c r="E50" i="7"/>
  <c r="F202" i="20"/>
  <c r="G202" i="20" s="1"/>
  <c r="F184" i="20"/>
  <c r="G184" i="20" s="1"/>
  <c r="E44" i="7"/>
  <c r="D166" i="12" l="1"/>
  <c r="E57" i="7"/>
  <c r="E38" i="7"/>
  <c r="E46" i="7" s="1"/>
  <c r="E25" i="7"/>
  <c r="E17" i="7"/>
  <c r="E59" i="7" l="1"/>
  <c r="E27" i="7"/>
  <c r="E60" i="7" l="1"/>
  <c r="E22" i="16"/>
  <c r="E62" i="16" s="1"/>
  <c r="J29" i="19" l="1"/>
  <c r="I143" i="13" l="1"/>
  <c r="I129" i="13"/>
  <c r="J129" i="13" s="1"/>
  <c r="I128" i="13"/>
  <c r="J128" i="13" s="1"/>
  <c r="I117" i="13"/>
  <c r="I116" i="13"/>
  <c r="I111" i="13"/>
  <c r="I98" i="13"/>
  <c r="J98" i="13" s="1"/>
  <c r="I77" i="13"/>
  <c r="I72" i="13"/>
  <c r="J72" i="13" s="1"/>
  <c r="I69" i="13"/>
  <c r="I66" i="13"/>
  <c r="I54" i="13"/>
  <c r="I53" i="13"/>
  <c r="J53" i="13" s="1"/>
  <c r="I47" i="13"/>
  <c r="J47" i="13" s="1"/>
  <c r="I45" i="13"/>
  <c r="I44" i="13"/>
  <c r="I42" i="13"/>
  <c r="J42" i="13" s="1"/>
  <c r="I39" i="13"/>
  <c r="J39" i="13" s="1"/>
  <c r="I31" i="13"/>
  <c r="J31" i="13" s="1"/>
  <c r="I21" i="13"/>
  <c r="J21" i="13" s="1"/>
  <c r="I20" i="13"/>
  <c r="J20" i="13" s="1"/>
  <c r="I16" i="13"/>
  <c r="J16" i="13" s="1"/>
  <c r="I213" i="19"/>
  <c r="I212" i="19"/>
  <c r="I211" i="19"/>
  <c r="I210" i="19"/>
  <c r="I209" i="19"/>
  <c r="I208" i="19"/>
  <c r="I207" i="19"/>
  <c r="I206" i="19"/>
  <c r="I205" i="19"/>
  <c r="I204" i="19"/>
  <c r="I203" i="19"/>
  <c r="I202" i="19"/>
  <c r="I201" i="19"/>
  <c r="I200" i="19"/>
  <c r="I199" i="19"/>
  <c r="I198" i="19"/>
  <c r="I197" i="19"/>
  <c r="I196" i="19"/>
  <c r="I195" i="19"/>
  <c r="I194" i="19"/>
  <c r="I191" i="19"/>
  <c r="I190" i="19"/>
  <c r="I189" i="19"/>
  <c r="I188" i="19"/>
  <c r="I186" i="19"/>
  <c r="I185" i="19"/>
  <c r="I184" i="19"/>
  <c r="I182" i="19"/>
  <c r="I180" i="19"/>
  <c r="I178" i="19"/>
  <c r="I176" i="19"/>
  <c r="I174" i="19"/>
  <c r="I172" i="19"/>
  <c r="I170" i="19"/>
  <c r="I169" i="19"/>
  <c r="I168" i="19"/>
  <c r="I167" i="19"/>
  <c r="I166" i="19"/>
  <c r="I165" i="19"/>
  <c r="I163" i="19"/>
  <c r="I162" i="19"/>
  <c r="I161"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4" i="19"/>
  <c r="I122" i="19"/>
  <c r="G118" i="19"/>
  <c r="I118" i="19"/>
  <c r="E152" i="12"/>
  <c r="E38" i="12"/>
  <c r="J143" i="13" l="1"/>
  <c r="O38" i="12"/>
  <c r="A30" i="19"/>
  <c r="G30" i="19"/>
  <c r="O152" i="12"/>
  <c r="G106" i="19"/>
  <c r="A106" i="19"/>
  <c r="J111" i="13"/>
  <c r="L111" i="13"/>
  <c r="D36" i="61" s="1"/>
  <c r="J116" i="13"/>
  <c r="L116" i="13"/>
  <c r="J77" i="13"/>
  <c r="M77" i="13"/>
  <c r="J54" i="13"/>
  <c r="M54" i="13"/>
  <c r="J117" i="13"/>
  <c r="L117" i="13"/>
  <c r="J66" i="13"/>
  <c r="M66" i="13"/>
  <c r="J45" i="13"/>
  <c r="M45" i="13"/>
  <c r="J69" i="13"/>
  <c r="M69" i="13"/>
  <c r="C14" i="61" s="1"/>
  <c r="J44" i="13"/>
  <c r="M44" i="13"/>
  <c r="K152" i="12"/>
  <c r="C10" i="55" s="1"/>
  <c r="F42" i="31" s="1"/>
  <c r="G112" i="19"/>
  <c r="A112" i="19"/>
  <c r="K38" i="12"/>
  <c r="D14" i="39" s="1"/>
  <c r="D18" i="39" s="1"/>
  <c r="G32" i="19"/>
  <c r="E163" i="12"/>
  <c r="G31" i="19"/>
  <c r="G33" i="19"/>
  <c r="G114" i="19"/>
  <c r="G116" i="19"/>
  <c r="A114" i="19"/>
  <c r="A31" i="19"/>
  <c r="A32" i="19"/>
  <c r="A33" i="19"/>
  <c r="I101" i="13"/>
  <c r="I105" i="13"/>
  <c r="C51" i="7"/>
  <c r="I40" i="13"/>
  <c r="I115" i="13"/>
  <c r="I134" i="13"/>
  <c r="C212" i="16"/>
  <c r="I34" i="13"/>
  <c r="I116" i="19"/>
  <c r="E153" i="12"/>
  <c r="E168" i="12" s="1"/>
  <c r="E170" i="12" s="1"/>
  <c r="I106" i="13"/>
  <c r="I107" i="13"/>
  <c r="C11" i="7"/>
  <c r="I4" i="13"/>
  <c r="I117" i="19"/>
  <c r="I114" i="13"/>
  <c r="I175" i="19"/>
  <c r="I159" i="19"/>
  <c r="I125" i="13"/>
  <c r="I183" i="19"/>
  <c r="I60" i="13"/>
  <c r="I160" i="19"/>
  <c r="I132" i="13"/>
  <c r="I192" i="19"/>
  <c r="I11" i="13"/>
  <c r="J11" i="13" s="1"/>
  <c r="I126" i="19"/>
  <c r="I119" i="13"/>
  <c r="I177" i="19"/>
  <c r="I133" i="13"/>
  <c r="I193" i="19"/>
  <c r="I8" i="13"/>
  <c r="I123" i="19"/>
  <c r="I109" i="13"/>
  <c r="I171" i="19"/>
  <c r="I121" i="13"/>
  <c r="I179" i="19"/>
  <c r="I131" i="13"/>
  <c r="I187" i="19"/>
  <c r="I65" i="13"/>
  <c r="I164" i="19"/>
  <c r="I115" i="19"/>
  <c r="I125" i="19"/>
  <c r="I112" i="13"/>
  <c r="I173" i="19"/>
  <c r="I123" i="13"/>
  <c r="I181" i="19"/>
  <c r="I13" i="13"/>
  <c r="I18" i="13"/>
  <c r="I24" i="13"/>
  <c r="J24" i="13" s="1"/>
  <c r="I28" i="13"/>
  <c r="I33" i="13"/>
  <c r="I38" i="13"/>
  <c r="I48" i="13"/>
  <c r="I55" i="13"/>
  <c r="I137" i="13"/>
  <c r="I71" i="13"/>
  <c r="I76" i="13"/>
  <c r="I74" i="13"/>
  <c r="I68" i="13"/>
  <c r="I15" i="13"/>
  <c r="J15" i="13" s="1"/>
  <c r="I22" i="13"/>
  <c r="J22" i="13" s="1"/>
  <c r="I26" i="13"/>
  <c r="J26" i="13" s="1"/>
  <c r="I30" i="13"/>
  <c r="J30" i="13" s="1"/>
  <c r="I36" i="13"/>
  <c r="I43" i="13"/>
  <c r="I50" i="13"/>
  <c r="I57" i="13"/>
  <c r="I63" i="13"/>
  <c r="I127" i="13"/>
  <c r="I135" i="13"/>
  <c r="I139" i="13"/>
  <c r="I14" i="13"/>
  <c r="J14" i="13" s="1"/>
  <c r="I19" i="13"/>
  <c r="J19" i="13" s="1"/>
  <c r="I25" i="13"/>
  <c r="I29" i="13"/>
  <c r="I35" i="13"/>
  <c r="I56" i="13"/>
  <c r="I70" i="13"/>
  <c r="I75" i="13"/>
  <c r="I110" i="13"/>
  <c r="I118" i="13"/>
  <c r="I122" i="13"/>
  <c r="I126" i="13"/>
  <c r="I138" i="13"/>
  <c r="I17" i="13"/>
  <c r="I23" i="13"/>
  <c r="J23" i="13" s="1"/>
  <c r="I27" i="13"/>
  <c r="I32" i="13"/>
  <c r="I37" i="13"/>
  <c r="I46" i="13"/>
  <c r="I58" i="13"/>
  <c r="I67" i="13"/>
  <c r="I113" i="13"/>
  <c r="I120" i="13"/>
  <c r="I124" i="13"/>
  <c r="I130" i="13"/>
  <c r="I136" i="13"/>
  <c r="C10" i="7"/>
  <c r="B36" i="11" s="1"/>
  <c r="J111" i="19"/>
  <c r="A2" i="19"/>
  <c r="O153" i="12" l="1"/>
  <c r="A107" i="19"/>
  <c r="G107" i="19"/>
  <c r="C13" i="62"/>
  <c r="J101" i="13"/>
  <c r="C12" i="63"/>
  <c r="J8" i="13"/>
  <c r="C12" i="62"/>
  <c r="J105" i="13"/>
  <c r="C15" i="60"/>
  <c r="J17" i="13"/>
  <c r="M17" i="13"/>
  <c r="J120" i="13"/>
  <c r="L120" i="13"/>
  <c r="J135" i="13"/>
  <c r="L135" i="13"/>
  <c r="J113" i="13"/>
  <c r="L113" i="13"/>
  <c r="J127" i="13"/>
  <c r="L127" i="13"/>
  <c r="J48" i="13"/>
  <c r="M48" i="13"/>
  <c r="J123" i="13"/>
  <c r="L123" i="13"/>
  <c r="J131" i="13"/>
  <c r="L131" i="13"/>
  <c r="J133" i="13"/>
  <c r="L133" i="13"/>
  <c r="J60" i="13"/>
  <c r="M60" i="13"/>
  <c r="J124" i="13"/>
  <c r="L124" i="13"/>
  <c r="D27" i="61" s="1"/>
  <c r="E27" i="61" s="1"/>
  <c r="J27" i="13"/>
  <c r="M27" i="13"/>
  <c r="J137" i="13"/>
  <c r="L137" i="13"/>
  <c r="D14" i="61" s="1"/>
  <c r="E14" i="61" s="1"/>
  <c r="J115" i="13"/>
  <c r="L115" i="13"/>
  <c r="J67" i="13"/>
  <c r="M67" i="13"/>
  <c r="J138" i="13"/>
  <c r="L138" i="13"/>
  <c r="J35" i="13"/>
  <c r="M35" i="13"/>
  <c r="J63" i="13"/>
  <c r="M63" i="13"/>
  <c r="J38" i="13"/>
  <c r="M38" i="13"/>
  <c r="J107" i="13"/>
  <c r="L107" i="13"/>
  <c r="J40" i="13"/>
  <c r="M40" i="13"/>
  <c r="J75" i="13"/>
  <c r="M75" i="13"/>
  <c r="J139" i="13"/>
  <c r="L139" i="13"/>
  <c r="J65" i="13"/>
  <c r="M65" i="13"/>
  <c r="J132" i="13"/>
  <c r="L132" i="13"/>
  <c r="J70" i="13"/>
  <c r="M70" i="13"/>
  <c r="C19" i="61" s="1"/>
  <c r="J55" i="13"/>
  <c r="M55" i="13"/>
  <c r="J134" i="13"/>
  <c r="L134" i="13"/>
  <c r="J56" i="13"/>
  <c r="M56" i="13"/>
  <c r="J126" i="13"/>
  <c r="L126" i="13"/>
  <c r="J57" i="13"/>
  <c r="M57" i="13"/>
  <c r="J112" i="13"/>
  <c r="L112" i="13"/>
  <c r="J119" i="13"/>
  <c r="L119" i="13"/>
  <c r="J106" i="13"/>
  <c r="M106" i="13"/>
  <c r="J46" i="13"/>
  <c r="M46" i="13"/>
  <c r="J25" i="13"/>
  <c r="M25" i="13"/>
  <c r="J50" i="13"/>
  <c r="M50" i="13"/>
  <c r="J74" i="13"/>
  <c r="M74" i="13"/>
  <c r="J28" i="13"/>
  <c r="M28" i="13"/>
  <c r="J136" i="13"/>
  <c r="L136" i="13"/>
  <c r="J37" i="13"/>
  <c r="M37" i="13"/>
  <c r="C26" i="61" s="1"/>
  <c r="J43" i="13"/>
  <c r="M43" i="13"/>
  <c r="J76" i="13"/>
  <c r="M76" i="13"/>
  <c r="J109" i="13"/>
  <c r="L109" i="13"/>
  <c r="J58" i="13"/>
  <c r="M58" i="13"/>
  <c r="J29" i="13"/>
  <c r="J68" i="13"/>
  <c r="M68" i="13"/>
  <c r="J33" i="13"/>
  <c r="M33" i="13"/>
  <c r="J121" i="13"/>
  <c r="L121" i="13"/>
  <c r="J125" i="13"/>
  <c r="L125" i="13"/>
  <c r="J122" i="13"/>
  <c r="L122" i="13"/>
  <c r="J118" i="13"/>
  <c r="L118" i="13"/>
  <c r="J130" i="13"/>
  <c r="L130" i="13"/>
  <c r="J32" i="13"/>
  <c r="M32" i="13"/>
  <c r="J110" i="13"/>
  <c r="L110" i="13"/>
  <c r="J36" i="13"/>
  <c r="M36" i="13"/>
  <c r="J71" i="13"/>
  <c r="M71" i="13"/>
  <c r="J114" i="13"/>
  <c r="L114" i="13"/>
  <c r="D26" i="61" s="1"/>
  <c r="J34" i="13"/>
  <c r="M34" i="13"/>
  <c r="C36" i="61" s="1"/>
  <c r="J13" i="13"/>
  <c r="J4" i="13"/>
  <c r="J18" i="13"/>
  <c r="F15" i="31"/>
  <c r="K153" i="12"/>
  <c r="C10" i="57" s="1"/>
  <c r="G113" i="19"/>
  <c r="A113" i="19"/>
  <c r="D46" i="39"/>
  <c r="A233" i="19"/>
  <c r="G115" i="19"/>
  <c r="G117" i="19"/>
  <c r="A117" i="19"/>
  <c r="A115" i="19"/>
  <c r="A118" i="19"/>
  <c r="I79" i="13"/>
  <c r="A214" i="19"/>
  <c r="I96" i="13"/>
  <c r="I89" i="13"/>
  <c r="A224" i="19"/>
  <c r="I100" i="13"/>
  <c r="A234" i="19"/>
  <c r="I95" i="13"/>
  <c r="A230" i="19"/>
  <c r="I91" i="13"/>
  <c r="A226" i="19"/>
  <c r="I87" i="13"/>
  <c r="A222" i="19"/>
  <c r="I81" i="13"/>
  <c r="A217" i="19"/>
  <c r="I142" i="13"/>
  <c r="A212" i="19"/>
  <c r="I93" i="13"/>
  <c r="A228" i="19"/>
  <c r="I97" i="13"/>
  <c r="A232" i="19"/>
  <c r="I141" i="13"/>
  <c r="A211" i="19"/>
  <c r="I140" i="13"/>
  <c r="A213" i="19"/>
  <c r="I90" i="13"/>
  <c r="I85" i="13"/>
  <c r="A220" i="19"/>
  <c r="I92" i="13"/>
  <c r="A227" i="19"/>
  <c r="I86" i="13"/>
  <c r="A221" i="19"/>
  <c r="I84" i="13"/>
  <c r="A219" i="19"/>
  <c r="I80" i="13"/>
  <c r="A215" i="19"/>
  <c r="I82" i="13"/>
  <c r="A218" i="19"/>
  <c r="C54" i="7"/>
  <c r="A116" i="19"/>
  <c r="A155" i="19"/>
  <c r="I52" i="13"/>
  <c r="A123" i="19"/>
  <c r="I7" i="13"/>
  <c r="I2" i="13"/>
  <c r="I6" i="13"/>
  <c r="J6" i="13" s="1"/>
  <c r="I3" i="13"/>
  <c r="J3" i="13" s="1"/>
  <c r="A126" i="19"/>
  <c r="I12" i="13"/>
  <c r="J12" i="13" s="1"/>
  <c r="A169" i="19"/>
  <c r="I73" i="13"/>
  <c r="A161" i="19"/>
  <c r="I62" i="13"/>
  <c r="I99" i="13"/>
  <c r="A170" i="19"/>
  <c r="I78" i="13"/>
  <c r="A124" i="19"/>
  <c r="I9" i="13"/>
  <c r="I5" i="13"/>
  <c r="J5" i="13" s="1"/>
  <c r="A148" i="19"/>
  <c r="I41" i="13"/>
  <c r="A125" i="19"/>
  <c r="I10" i="13"/>
  <c r="J10" i="13" s="1"/>
  <c r="A152" i="19"/>
  <c r="I49" i="13"/>
  <c r="I102" i="13"/>
  <c r="C206" i="16"/>
  <c r="I108" i="13"/>
  <c r="I61" i="13"/>
  <c r="I59" i="13"/>
  <c r="A200" i="19"/>
  <c r="A132" i="19"/>
  <c r="A163" i="19"/>
  <c r="A164" i="19"/>
  <c r="A168" i="19"/>
  <c r="A136" i="19"/>
  <c r="A160" i="19"/>
  <c r="A144" i="19"/>
  <c r="A128" i="19"/>
  <c r="A172" i="19"/>
  <c r="A156" i="19"/>
  <c r="A140" i="19"/>
  <c r="A150" i="19"/>
  <c r="A134" i="19"/>
  <c r="A196" i="19"/>
  <c r="A157" i="19"/>
  <c r="A174" i="19"/>
  <c r="A158" i="19"/>
  <c r="A142" i="19"/>
  <c r="A203" i="19"/>
  <c r="A162" i="19"/>
  <c r="A133" i="19"/>
  <c r="A146" i="19"/>
  <c r="A130" i="19"/>
  <c r="A141" i="19"/>
  <c r="A153" i="19"/>
  <c r="A137" i="19"/>
  <c r="A180" i="19"/>
  <c r="A207" i="19"/>
  <c r="A138" i="19"/>
  <c r="A149" i="19"/>
  <c r="A192" i="19"/>
  <c r="A176" i="19"/>
  <c r="A182" i="19"/>
  <c r="A166" i="19"/>
  <c r="A131" i="19"/>
  <c r="A188" i="19"/>
  <c r="A159" i="19"/>
  <c r="A178" i="19"/>
  <c r="A165" i="19"/>
  <c r="A184" i="19"/>
  <c r="A201" i="19"/>
  <c r="A198" i="19"/>
  <c r="A186" i="19"/>
  <c r="A205" i="19"/>
  <c r="A194" i="19"/>
  <c r="A197" i="19"/>
  <c r="A181" i="19"/>
  <c r="A193" i="19"/>
  <c r="A185" i="19"/>
  <c r="A173" i="19"/>
  <c r="A195" i="19"/>
  <c r="A209" i="19"/>
  <c r="A190" i="19"/>
  <c r="A189" i="19"/>
  <c r="C221" i="16"/>
  <c r="C214" i="16"/>
  <c r="A154" i="19"/>
  <c r="A122" i="19"/>
  <c r="A210" i="19"/>
  <c r="A191" i="19"/>
  <c r="A147" i="19"/>
  <c r="A167" i="19"/>
  <c r="A208" i="19"/>
  <c r="A187" i="19"/>
  <c r="A151" i="19"/>
  <c r="C215" i="16"/>
  <c r="A183" i="19"/>
  <c r="A135" i="19"/>
  <c r="A177" i="19"/>
  <c r="A145" i="19"/>
  <c r="A204" i="19"/>
  <c r="A179" i="19"/>
  <c r="A139" i="19"/>
  <c r="A206" i="19"/>
  <c r="A202" i="19"/>
  <c r="A129" i="19"/>
  <c r="A175" i="19"/>
  <c r="A143" i="19"/>
  <c r="A199" i="19"/>
  <c r="A171" i="19"/>
  <c r="A127" i="19"/>
  <c r="C17" i="7"/>
  <c r="C27" i="7" s="1"/>
  <c r="I114" i="19"/>
  <c r="C26" i="8"/>
  <c r="D13" i="21" s="1"/>
  <c r="C30" i="8"/>
  <c r="C16" i="8"/>
  <c r="J96" i="13" l="1"/>
  <c r="J95" i="13"/>
  <c r="D33" i="61"/>
  <c r="E33" i="61" s="1"/>
  <c r="J80" i="13"/>
  <c r="J85" i="13"/>
  <c r="J90" i="13"/>
  <c r="J93" i="13"/>
  <c r="J91" i="13"/>
  <c r="J86" i="13"/>
  <c r="J92" i="13"/>
  <c r="J97" i="13"/>
  <c r="J87" i="13"/>
  <c r="J89" i="13"/>
  <c r="F18" i="31"/>
  <c r="F25" i="31" s="1"/>
  <c r="J100" i="13"/>
  <c r="C11" i="63"/>
  <c r="J99" i="13"/>
  <c r="C10" i="63"/>
  <c r="D22" i="61"/>
  <c r="D25" i="61"/>
  <c r="D16" i="61"/>
  <c r="C34" i="61"/>
  <c r="E34" i="61" s="1"/>
  <c r="D19" i="61"/>
  <c r="D13" i="61"/>
  <c r="J79" i="13"/>
  <c r="D17" i="61"/>
  <c r="D18" i="61"/>
  <c r="J9" i="13"/>
  <c r="C11" i="62"/>
  <c r="C17" i="61"/>
  <c r="J7" i="13"/>
  <c r="M7" i="13"/>
  <c r="C15" i="61" s="1"/>
  <c r="E15" i="61" s="1"/>
  <c r="J140" i="13"/>
  <c r="L140" i="13"/>
  <c r="E36" i="61"/>
  <c r="J108" i="13"/>
  <c r="L108" i="13"/>
  <c r="D24" i="61" s="1"/>
  <c r="E24" i="61" s="1"/>
  <c r="C13" i="61"/>
  <c r="J41" i="13"/>
  <c r="M41" i="13"/>
  <c r="C25" i="61" s="1"/>
  <c r="J73" i="13"/>
  <c r="M73" i="13"/>
  <c r="C22" i="61" s="1"/>
  <c r="J78" i="13"/>
  <c r="M78" i="13"/>
  <c r="C20" i="61" s="1"/>
  <c r="J142" i="13"/>
  <c r="L142" i="13"/>
  <c r="J59" i="13"/>
  <c r="M59" i="13"/>
  <c r="J141" i="13"/>
  <c r="L141" i="13"/>
  <c r="J81" i="13"/>
  <c r="L81" i="13"/>
  <c r="J62" i="13"/>
  <c r="M62" i="13"/>
  <c r="J102" i="13"/>
  <c r="L102" i="13"/>
  <c r="D35" i="61" s="1"/>
  <c r="E35" i="61" s="1"/>
  <c r="J52" i="13"/>
  <c r="M52" i="13"/>
  <c r="J61" i="13"/>
  <c r="M61" i="13"/>
  <c r="C29" i="61" s="1"/>
  <c r="J82" i="13"/>
  <c r="L82" i="13"/>
  <c r="J49" i="13"/>
  <c r="M49" i="13"/>
  <c r="C18" i="61" s="1"/>
  <c r="J84" i="13"/>
  <c r="L84" i="13"/>
  <c r="E26" i="61"/>
  <c r="J2" i="13"/>
  <c r="K17" i="13"/>
  <c r="G163" i="12"/>
  <c r="F13" i="15"/>
  <c r="H25" i="31" l="1"/>
  <c r="E22" i="61"/>
  <c r="C16" i="61"/>
  <c r="E16" i="61" s="1"/>
  <c r="D20" i="61"/>
  <c r="E20" i="61" s="1"/>
  <c r="D30" i="61"/>
  <c r="E30" i="61" s="1"/>
  <c r="E17" i="61"/>
  <c r="E18" i="61"/>
  <c r="E29" i="61"/>
  <c r="M144" i="13"/>
  <c r="E13" i="61"/>
  <c r="E25" i="61"/>
  <c r="C16" i="59"/>
  <c r="C197" i="16"/>
  <c r="C198" i="16"/>
  <c r="C199" i="16"/>
  <c r="D12" i="32" l="1"/>
  <c r="D14" i="32" s="1"/>
  <c r="C37" i="61"/>
  <c r="E39" i="14"/>
  <c r="E6" i="14" s="1"/>
  <c r="J44" i="14"/>
  <c r="C38" i="61" l="1"/>
  <c r="D16" i="32"/>
  <c r="C227" i="16"/>
  <c r="C226" i="16"/>
  <c r="C225" i="16"/>
  <c r="C220" i="16"/>
  <c r="C219" i="16"/>
  <c r="C218" i="16"/>
  <c r="C217" i="16"/>
  <c r="C216" i="16"/>
  <c r="C213" i="16"/>
  <c r="C211" i="16"/>
  <c r="C210" i="16"/>
  <c r="C209" i="16"/>
  <c r="C208" i="16"/>
  <c r="C207" i="16"/>
  <c r="C205" i="16"/>
  <c r="C222" i="16" l="1"/>
  <c r="C223" i="16" s="1"/>
  <c r="C200" i="16"/>
  <c r="C192" i="16"/>
  <c r="C191" i="16"/>
  <c r="C190" i="16"/>
  <c r="C189" i="16"/>
  <c r="E222" i="16"/>
  <c r="C228" i="16"/>
  <c r="E228" i="16"/>
  <c r="E201" i="16" l="1"/>
  <c r="C201" i="16"/>
  <c r="C193" i="16"/>
  <c r="E193" i="16"/>
  <c r="E133" i="16" l="1"/>
  <c r="C120" i="16"/>
  <c r="C118" i="16"/>
  <c r="C117" i="16"/>
  <c r="C116" i="16"/>
  <c r="C74" i="16" l="1"/>
  <c r="C135" i="16" s="1"/>
  <c r="C137" i="16" s="1"/>
  <c r="C138" i="16" l="1"/>
  <c r="C35" i="16"/>
  <c r="C42" i="16"/>
  <c r="C47" i="16"/>
  <c r="C50" i="16"/>
  <c r="C46" i="16"/>
  <c r="C43" i="16"/>
  <c r="C44" i="16"/>
  <c r="C40" i="16"/>
  <c r="C49" i="16"/>
  <c r="C53" i="16"/>
  <c r="C41" i="16"/>
  <c r="C48" i="16"/>
  <c r="C36" i="16"/>
  <c r="C54" i="16"/>
  <c r="C38" i="16"/>
  <c r="C37" i="16"/>
  <c r="C52" i="16"/>
  <c r="C45" i="16"/>
  <c r="C34" i="16"/>
  <c r="C39" i="16"/>
  <c r="C51" i="16"/>
  <c r="C55" i="16" l="1"/>
  <c r="C119" i="16" l="1"/>
  <c r="C121" i="16" s="1"/>
  <c r="C123" i="16" s="1"/>
  <c r="C56" i="16"/>
  <c r="C22" i="16"/>
  <c r="C32" i="16" s="1"/>
  <c r="C62" i="16" l="1"/>
  <c r="C80" i="16" s="1"/>
  <c r="C93" i="16" s="1"/>
  <c r="C113" i="16" s="1"/>
  <c r="C126" i="16" s="1"/>
  <c r="C133" i="16" s="1"/>
  <c r="C60" i="14"/>
  <c r="C31" i="14"/>
  <c r="F39" i="14" s="1"/>
  <c r="C11" i="14" l="1"/>
  <c r="C24" i="14"/>
  <c r="C141" i="16"/>
  <c r="C159" i="16" s="1"/>
  <c r="C171" i="16" s="1"/>
  <c r="C177" i="16" s="1"/>
  <c r="F8" i="15"/>
  <c r="E7" i="15"/>
  <c r="E155" i="16"/>
  <c r="E138" i="16"/>
  <c r="E151" i="16"/>
  <c r="E167" i="16"/>
  <c r="M11" i="14"/>
  <c r="M26" i="14" l="1"/>
  <c r="E181" i="16"/>
  <c r="M24" i="14"/>
  <c r="E175" i="16"/>
  <c r="F7" i="15"/>
  <c r="F15" i="15"/>
  <c r="I15" i="15" s="1"/>
  <c r="E130" i="16" l="1"/>
  <c r="E131" i="16" s="1"/>
  <c r="E119" i="16"/>
  <c r="E121" i="16" s="1"/>
  <c r="E123" i="16" s="1"/>
  <c r="E17" i="16"/>
  <c r="E18" i="16" s="1"/>
  <c r="E29" i="16"/>
  <c r="E30" i="16" s="1"/>
  <c r="C72" i="14" l="1"/>
  <c r="R39" i="14" s="1"/>
  <c r="D8" i="15"/>
  <c r="D14" i="15" s="1"/>
  <c r="I11" i="15"/>
  <c r="I10" i="15"/>
  <c r="H8" i="15"/>
  <c r="G8" i="15"/>
  <c r="G14" i="15" s="1"/>
  <c r="I7" i="15"/>
  <c r="M19" i="14" l="1"/>
  <c r="L18" i="14"/>
  <c r="N18" i="14" s="1"/>
  <c r="AE18" i="14" s="1"/>
  <c r="L17" i="14"/>
  <c r="N17" i="14" s="1"/>
  <c r="AE17" i="14" s="1"/>
  <c r="L7" i="14"/>
  <c r="N7" i="14" s="1"/>
  <c r="S7" i="14" s="1"/>
  <c r="C61" i="14"/>
  <c r="Z48" i="14"/>
  <c r="L16" i="14"/>
  <c r="N16" i="14" s="1"/>
  <c r="H19" i="14"/>
  <c r="AA48" i="14"/>
  <c r="L27" i="14"/>
  <c r="S16" i="14" l="1"/>
  <c r="AE16" i="14" s="1"/>
  <c r="N27" i="14"/>
  <c r="AE27" i="14" s="1"/>
  <c r="E48" i="14"/>
  <c r="AE7" i="14" l="1"/>
  <c r="C42" i="14" l="1"/>
  <c r="C44" i="14"/>
  <c r="C11" i="8"/>
  <c r="C10" i="8"/>
  <c r="E202" i="16"/>
  <c r="E194" i="16"/>
  <c r="E223" i="16"/>
  <c r="E12" i="15"/>
  <c r="D11" i="21" l="1"/>
  <c r="C202" i="16"/>
  <c r="D12" i="21"/>
  <c r="C39" i="14"/>
  <c r="C36" i="14"/>
  <c r="C194" i="16"/>
  <c r="I12" i="15"/>
  <c r="C37" i="14"/>
  <c r="C29" i="14"/>
  <c r="C30" i="14"/>
  <c r="C22" i="14"/>
  <c r="C15" i="14"/>
  <c r="C12" i="14"/>
  <c r="C27" i="8"/>
  <c r="C229" i="16" s="1"/>
  <c r="C13" i="8"/>
  <c r="L15" i="14" l="1"/>
  <c r="C26" i="14"/>
  <c r="C25" i="14"/>
  <c r="C19" i="14"/>
  <c r="C6" i="14"/>
  <c r="C8" i="14"/>
  <c r="C9" i="14"/>
  <c r="L11" i="14"/>
  <c r="L13" i="14"/>
  <c r="C5" i="14"/>
  <c r="L22" i="14"/>
  <c r="L12" i="14"/>
  <c r="L24" i="14"/>
  <c r="C14" i="14"/>
  <c r="C44" i="7"/>
  <c r="L19" i="14" l="1"/>
  <c r="N19" i="14" s="1"/>
  <c r="S19" i="14" s="1"/>
  <c r="AE19" i="14" s="1"/>
  <c r="L25" i="14"/>
  <c r="L9" i="14"/>
  <c r="L8" i="14"/>
  <c r="L26" i="14"/>
  <c r="N26" i="14" s="1"/>
  <c r="S26" i="14" s="1"/>
  <c r="AE26" i="14" s="1"/>
  <c r="L6" i="14"/>
  <c r="U13" i="14"/>
  <c r="AE13" i="14" s="1"/>
  <c r="D26" i="11"/>
  <c r="D12" i="11"/>
  <c r="D19" i="11"/>
  <c r="I48" i="14" l="1"/>
  <c r="L5" i="14"/>
  <c r="N5" i="14" s="1"/>
  <c r="R48" i="14"/>
  <c r="B9" i="11" s="1"/>
  <c r="D18" i="33" s="1"/>
  <c r="F48" i="14"/>
  <c r="D31" i="11"/>
  <c r="AE5" i="14" l="1"/>
  <c r="AE50" i="14"/>
  <c r="AF50" i="14" s="1"/>
  <c r="D37" i="11"/>
  <c r="B33" i="11"/>
  <c r="F44" i="7" l="1"/>
  <c r="M28" i="14"/>
  <c r="N24" i="14"/>
  <c r="M25" i="14"/>
  <c r="N25" i="14" s="1"/>
  <c r="M23" i="14"/>
  <c r="M22" i="14"/>
  <c r="N22" i="14" s="1"/>
  <c r="M15" i="14"/>
  <c r="N15" i="14" s="1"/>
  <c r="M12" i="14"/>
  <c r="N12" i="14" s="1"/>
  <c r="M14" i="14"/>
  <c r="M6" i="14"/>
  <c r="N6" i="14" s="1"/>
  <c r="M8" i="14"/>
  <c r="N8" i="14" s="1"/>
  <c r="M9" i="14"/>
  <c r="S8" i="14" l="1"/>
  <c r="AE8" i="14" s="1"/>
  <c r="W15" i="14"/>
  <c r="AE15" i="14" s="1"/>
  <c r="Y25" i="14"/>
  <c r="AE25" i="14" s="1"/>
  <c r="M32" i="14"/>
  <c r="E8" i="15"/>
  <c r="E14" i="15" s="1"/>
  <c r="M30" i="14"/>
  <c r="F14" i="15"/>
  <c r="M31" i="14"/>
  <c r="M29" i="14"/>
  <c r="S24" i="14"/>
  <c r="AE24" i="14" s="1"/>
  <c r="N11" i="14"/>
  <c r="S11" i="14" s="1"/>
  <c r="AE11" i="14" s="1"/>
  <c r="N9" i="14"/>
  <c r="S9" i="14" s="1"/>
  <c r="X12" i="14"/>
  <c r="Y22" i="14"/>
  <c r="G18" i="8"/>
  <c r="G27" i="8"/>
  <c r="G13" i="8"/>
  <c r="F25" i="7"/>
  <c r="F38" i="7"/>
  <c r="F17" i="7"/>
  <c r="X48" i="14" l="1"/>
  <c r="B18" i="11" s="1"/>
  <c r="D27" i="33" s="1"/>
  <c r="AE12" i="14"/>
  <c r="Y48" i="14"/>
  <c r="B23" i="11" s="1"/>
  <c r="D32" i="33" s="1"/>
  <c r="I8" i="15"/>
  <c r="C9" i="15" s="1"/>
  <c r="AE22" i="14"/>
  <c r="AE9" i="14"/>
  <c r="P6" i="14"/>
  <c r="G20" i="8"/>
  <c r="G23" i="8" s="1"/>
  <c r="G39" i="8" s="1"/>
  <c r="F57" i="7" s="1"/>
  <c r="F46" i="7"/>
  <c r="F27" i="7"/>
  <c r="I9" i="15" l="1"/>
  <c r="C14" i="15"/>
  <c r="AE6" i="14"/>
  <c r="F59" i="7"/>
  <c r="F60" i="7" s="1"/>
  <c r="E229" i="16" l="1"/>
  <c r="M33" i="14" l="1"/>
  <c r="M48" i="14" s="1"/>
  <c r="C26" i="16" l="1"/>
  <c r="C68" i="16" s="1"/>
  <c r="L36" i="14" l="1"/>
  <c r="N36" i="14" s="1"/>
  <c r="P36" i="14" s="1"/>
  <c r="L31" i="14"/>
  <c r="L29" i="14"/>
  <c r="N29" i="14" s="1"/>
  <c r="AC29" i="14" s="1"/>
  <c r="L30" i="14"/>
  <c r="N30" i="14" s="1"/>
  <c r="AC30" i="14" s="1"/>
  <c r="AE30" i="14" s="1"/>
  <c r="L32" i="14"/>
  <c r="N32" i="14" s="1"/>
  <c r="AC32" i="14" s="1"/>
  <c r="L44" i="14"/>
  <c r="N44" i="14" s="1"/>
  <c r="L37" i="14"/>
  <c r="N37" i="14" s="1"/>
  <c r="Q37" i="14" s="1"/>
  <c r="L42" i="14"/>
  <c r="N42" i="14" s="1"/>
  <c r="L43" i="14"/>
  <c r="N43" i="14" s="1"/>
  <c r="L40" i="14"/>
  <c r="N40" i="14" s="1"/>
  <c r="S40" i="14" s="1"/>
  <c r="L38" i="14"/>
  <c r="N38" i="14" s="1"/>
  <c r="L34" i="14"/>
  <c r="N34" i="14" s="1"/>
  <c r="AC34" i="14" s="1"/>
  <c r="J28" i="14"/>
  <c r="J48" i="14" s="1"/>
  <c r="L35" i="14"/>
  <c r="N35" i="14" s="1"/>
  <c r="AE35" i="14" s="1"/>
  <c r="L28" i="14" l="1"/>
  <c r="N28" i="14" s="1"/>
  <c r="N31" i="14"/>
  <c r="AC31" i="14" s="1"/>
  <c r="T48" i="14"/>
  <c r="Q48" i="14"/>
  <c r="AE37" i="14"/>
  <c r="P38" i="14"/>
  <c r="P48" i="14" s="1"/>
  <c r="B7" i="11" s="1"/>
  <c r="D16" i="33" s="1"/>
  <c r="V43" i="14"/>
  <c r="AE43" i="14" s="1"/>
  <c r="W44" i="14"/>
  <c r="W48" i="14" s="1"/>
  <c r="B10" i="11" s="1"/>
  <c r="V42" i="14"/>
  <c r="AE32" i="14"/>
  <c r="AE29" i="14"/>
  <c r="AE36" i="14"/>
  <c r="AE34" i="14"/>
  <c r="AE40" i="14"/>
  <c r="AE38" i="14" l="1"/>
  <c r="AE31" i="14"/>
  <c r="V48" i="14"/>
  <c r="B25" i="11" s="1"/>
  <c r="D33" i="33" s="1"/>
  <c r="AE42" i="14"/>
  <c r="AE44" i="14"/>
  <c r="AC28" i="14"/>
  <c r="AE28" i="14" l="1"/>
  <c r="A225" i="19" l="1"/>
  <c r="A235" i="19" l="1"/>
  <c r="A223" i="19"/>
  <c r="I88" i="13"/>
  <c r="C17" i="8"/>
  <c r="I104" i="13"/>
  <c r="J104" i="13" s="1"/>
  <c r="I223" i="19"/>
  <c r="I229" i="19" s="1"/>
  <c r="C22" i="8"/>
  <c r="C59" i="14"/>
  <c r="J88" i="13" l="1"/>
  <c r="C16" i="62"/>
  <c r="A229" i="19"/>
  <c r="A231" i="19"/>
  <c r="I94" i="13"/>
  <c r="G14" i="14"/>
  <c r="L14" i="14" s="1"/>
  <c r="N14" i="14" s="1"/>
  <c r="C41" i="14"/>
  <c r="C18" i="8"/>
  <c r="C20" i="8" s="1"/>
  <c r="C23" i="8" s="1"/>
  <c r="C32" i="8" s="1"/>
  <c r="I103" i="13"/>
  <c r="C13" i="63" s="1"/>
  <c r="C14" i="63" s="1"/>
  <c r="C45" i="14"/>
  <c r="L45" i="14" s="1"/>
  <c r="N45" i="14" s="1"/>
  <c r="D14" i="21"/>
  <c r="D16" i="21" s="1"/>
  <c r="D24" i="21" s="1"/>
  <c r="D26" i="21" s="1"/>
  <c r="E173" i="12" s="1"/>
  <c r="J94" i="13" l="1"/>
  <c r="D32" i="61"/>
  <c r="E32" i="61" s="1"/>
  <c r="C17" i="62"/>
  <c r="D18" i="32"/>
  <c r="C15" i="63"/>
  <c r="D22" i="32"/>
  <c r="O139" i="12"/>
  <c r="C34" i="7"/>
  <c r="C21" i="14" s="1"/>
  <c r="L21" i="14" s="1"/>
  <c r="N21" i="14" s="1"/>
  <c r="S21" i="14" s="1"/>
  <c r="G41" i="14"/>
  <c r="G48" i="14" s="1"/>
  <c r="AB14" i="14"/>
  <c r="AB48" i="14" s="1"/>
  <c r="J103" i="13"/>
  <c r="AD45" i="14"/>
  <c r="AD48" i="14" s="1"/>
  <c r="B28" i="11" s="1"/>
  <c r="D36" i="33" s="1"/>
  <c r="B19" i="11" l="1"/>
  <c r="D28" i="33"/>
  <c r="K139" i="12"/>
  <c r="C36" i="7"/>
  <c r="E164" i="12"/>
  <c r="I83" i="13"/>
  <c r="C34" i="8"/>
  <c r="AE14" i="14"/>
  <c r="L41" i="14"/>
  <c r="N41" i="14" s="1"/>
  <c r="S41" i="14" s="1"/>
  <c r="AE45" i="14"/>
  <c r="L144" i="13" l="1"/>
  <c r="M145" i="13" s="1"/>
  <c r="M146" i="13" s="1"/>
  <c r="C10" i="66"/>
  <c r="C11" i="66" s="1"/>
  <c r="D26" i="32" s="1"/>
  <c r="K18" i="13"/>
  <c r="K19" i="13" s="1"/>
  <c r="G164" i="12"/>
  <c r="C10" i="51"/>
  <c r="C12" i="51" s="1"/>
  <c r="K157" i="12"/>
  <c r="K158" i="12" s="1"/>
  <c r="E166" i="12"/>
  <c r="F166" i="12" s="1"/>
  <c r="F178" i="12" s="1"/>
  <c r="C23" i="14"/>
  <c r="C38" i="7"/>
  <c r="C46" i="7" s="1"/>
  <c r="C46" i="14"/>
  <c r="L46" i="14" s="1"/>
  <c r="N46" i="14" s="1"/>
  <c r="C35" i="8"/>
  <c r="C39" i="8" s="1"/>
  <c r="J83" i="13"/>
  <c r="I144" i="13"/>
  <c r="I145" i="13" s="1"/>
  <c r="AE41" i="14"/>
  <c r="F31" i="31" l="1"/>
  <c r="F33" i="31" s="1"/>
  <c r="H33" i="31" s="1"/>
  <c r="F240" i="19"/>
  <c r="E174" i="12"/>
  <c r="C41" i="8"/>
  <c r="C42" i="8" s="1"/>
  <c r="C11" i="57"/>
  <c r="C12" i="57" s="1"/>
  <c r="F44" i="31" s="1"/>
  <c r="C11" i="69"/>
  <c r="C12" i="69" s="1"/>
  <c r="E19" i="61"/>
  <c r="E37" i="61" s="1"/>
  <c r="E38" i="61" s="1"/>
  <c r="D37" i="61"/>
  <c r="E12" i="32"/>
  <c r="E14" i="32" s="1"/>
  <c r="E20" i="32" s="1"/>
  <c r="E24" i="32" s="1"/>
  <c r="E30" i="32" s="1"/>
  <c r="D170" i="12"/>
  <c r="D178" i="12" s="1"/>
  <c r="C127" i="25"/>
  <c r="R27" i="34"/>
  <c r="H23" i="14"/>
  <c r="L23" i="14" s="1"/>
  <c r="N23" i="14" s="1"/>
  <c r="U23" i="14" s="1"/>
  <c r="AE23" i="14" s="1"/>
  <c r="C47" i="14"/>
  <c r="C55" i="7"/>
  <c r="H13" i="15"/>
  <c r="U46" i="14"/>
  <c r="E12" i="51" l="1"/>
  <c r="F39" i="31"/>
  <c r="F45" i="31"/>
  <c r="F47" i="31" s="1"/>
  <c r="D38" i="61"/>
  <c r="D17" i="32"/>
  <c r="D20" i="32" s="1"/>
  <c r="D24" i="32" s="1"/>
  <c r="D30" i="32" s="1"/>
  <c r="T27" i="34"/>
  <c r="T29" i="34" s="1"/>
  <c r="R29" i="34"/>
  <c r="U48" i="14"/>
  <c r="B11" i="11" s="1"/>
  <c r="D20" i="33" s="1"/>
  <c r="AE46" i="14"/>
  <c r="H39" i="14"/>
  <c r="L39" i="14" s="1"/>
  <c r="N39" i="14" s="1"/>
  <c r="H14" i="15"/>
  <c r="I13" i="15"/>
  <c r="I14" i="15" s="1"/>
  <c r="C57" i="7"/>
  <c r="C59" i="7" s="1"/>
  <c r="E171" i="12" s="1"/>
  <c r="C33" i="14"/>
  <c r="D47" i="14"/>
  <c r="D33" i="14" s="1"/>
  <c r="D48" i="14" s="1"/>
  <c r="E32" i="32" l="1"/>
  <c r="D32" i="32"/>
  <c r="V29" i="34"/>
  <c r="F48" i="31"/>
  <c r="H48" i="31" s="1"/>
  <c r="L47" i="14"/>
  <c r="N47" i="14" s="1"/>
  <c r="AE47" i="14" s="1"/>
  <c r="H48" i="14"/>
  <c r="S39" i="14"/>
  <c r="S48" i="14" s="1"/>
  <c r="B8" i="11" s="1"/>
  <c r="J14" i="15"/>
  <c r="L33" i="14"/>
  <c r="C48" i="14"/>
  <c r="G174" i="12"/>
  <c r="C60" i="7"/>
  <c r="G30" i="32" l="1"/>
  <c r="G31" i="32"/>
  <c r="B12" i="11"/>
  <c r="D17" i="33"/>
  <c r="D21" i="33" s="1"/>
  <c r="C27" i="16"/>
  <c r="C57" i="16" s="1"/>
  <c r="C179" i="16"/>
  <c r="C180" i="16" s="1"/>
  <c r="C181" i="16" s="1"/>
  <c r="C163" i="16"/>
  <c r="C101" i="16"/>
  <c r="E100" i="16"/>
  <c r="E106" i="16"/>
  <c r="C23" i="16"/>
  <c r="E99" i="16"/>
  <c r="C13" i="16"/>
  <c r="C106" i="16"/>
  <c r="E104" i="16"/>
  <c r="C146" i="16"/>
  <c r="C104" i="16"/>
  <c r="C128" i="16"/>
  <c r="E83" i="16"/>
  <c r="C14" i="16"/>
  <c r="C103" i="16"/>
  <c r="C149" i="16"/>
  <c r="C99" i="16"/>
  <c r="C16" i="16"/>
  <c r="C153" i="16"/>
  <c r="C154" i="16" s="1"/>
  <c r="C155" i="16" s="1"/>
  <c r="C98" i="16"/>
  <c r="C83" i="16"/>
  <c r="C164" i="16"/>
  <c r="C100" i="16"/>
  <c r="C165" i="16"/>
  <c r="E98" i="16"/>
  <c r="C161" i="16"/>
  <c r="C96" i="16"/>
  <c r="C129" i="16"/>
  <c r="E103" i="16"/>
  <c r="C10" i="16"/>
  <c r="C148" i="16"/>
  <c r="C102" i="16"/>
  <c r="C25" i="16"/>
  <c r="C28" i="16"/>
  <c r="C24" i="16"/>
  <c r="C15" i="16"/>
  <c r="E96" i="16"/>
  <c r="C84" i="16"/>
  <c r="E84" i="16"/>
  <c r="C173" i="16"/>
  <c r="C174" i="16" s="1"/>
  <c r="C175" i="16" s="1"/>
  <c r="C147" i="16"/>
  <c r="C11" i="16"/>
  <c r="E101" i="16"/>
  <c r="E102" i="16"/>
  <c r="E97" i="16"/>
  <c r="C12" i="16"/>
  <c r="C8" i="16"/>
  <c r="C162" i="16"/>
  <c r="C9" i="16"/>
  <c r="C97" i="16"/>
  <c r="E178" i="12"/>
  <c r="AE39" i="14"/>
  <c r="L48" i="14"/>
  <c r="L49" i="14" s="1"/>
  <c r="N33" i="14"/>
  <c r="H106" i="16" l="1"/>
  <c r="H97" i="16"/>
  <c r="H99" i="16"/>
  <c r="E88" i="16"/>
  <c r="E89" i="16" s="1"/>
  <c r="H100" i="16"/>
  <c r="C17" i="16"/>
  <c r="C18" i="16" s="1"/>
  <c r="H104" i="16"/>
  <c r="H102" i="16"/>
  <c r="E105" i="16"/>
  <c r="E107" i="16" s="1"/>
  <c r="E109" i="16" s="1"/>
  <c r="C88" i="16"/>
  <c r="C89" i="16" s="1"/>
  <c r="C29" i="16"/>
  <c r="C30" i="16" s="1"/>
  <c r="H98" i="16"/>
  <c r="C130" i="16"/>
  <c r="C131" i="16" s="1"/>
  <c r="C105" i="16"/>
  <c r="H96" i="16"/>
  <c r="C166" i="16"/>
  <c r="C167" i="16" s="1"/>
  <c r="C150" i="16"/>
  <c r="C151" i="16" s="1"/>
  <c r="H101" i="16"/>
  <c r="H103" i="16"/>
  <c r="E179" i="12"/>
  <c r="N48" i="14"/>
  <c r="AC33" i="14"/>
  <c r="AC48" i="14" s="1"/>
  <c r="B24" i="11" s="1"/>
  <c r="B26" i="11" l="1"/>
  <c r="B31" i="11" s="1"/>
  <c r="B35" i="11" s="1"/>
  <c r="B37" i="11" s="1"/>
  <c r="D34" i="33"/>
  <c r="D39" i="33" s="1"/>
  <c r="D43" i="33" s="1"/>
  <c r="C107" i="16"/>
  <c r="C109" i="16" s="1"/>
  <c r="H105" i="16"/>
  <c r="AE33" i="14"/>
  <c r="AE48" i="14" s="1"/>
  <c r="AE51" i="14" s="1"/>
  <c r="D46" i="33" l="1"/>
  <c r="G43" i="33"/>
</calcChain>
</file>

<file path=xl/sharedStrings.xml><?xml version="1.0" encoding="utf-8"?>
<sst xmlns="http://schemas.openxmlformats.org/spreadsheetml/2006/main" count="14971" uniqueCount="3721">
  <si>
    <t>Cuenta de mayor</t>
  </si>
  <si>
    <t>Nombre</t>
  </si>
  <si>
    <t>Banco ITAU Cta. Cte. Gs.</t>
  </si>
  <si>
    <t>Banco Continental Cta. Cte. Gs.</t>
  </si>
  <si>
    <t>Financiera Rio S.A. Cta Caja de Ahoro Gs.</t>
  </si>
  <si>
    <t>BBVA Cta. Cte. USD</t>
  </si>
  <si>
    <t>Clientes locales</t>
  </si>
  <si>
    <t>Cheques Diferidos en cartera</t>
  </si>
  <si>
    <t>Cheques Diferidos vía Petroquim</t>
  </si>
  <si>
    <t>Cheques Rechazados</t>
  </si>
  <si>
    <t>Ventas a Facturar</t>
  </si>
  <si>
    <t>Deudores Varios</t>
  </si>
  <si>
    <t>(-) Previsión Para Créditos De Dudoso Cobro</t>
  </si>
  <si>
    <t>Seguros a devengar</t>
  </si>
  <si>
    <t>Alquileres de Estaciones a devengar</t>
  </si>
  <si>
    <t>Instalaciones</t>
  </si>
  <si>
    <t>Estaciones de Servicios Propias - Inmuebles</t>
  </si>
  <si>
    <t>ESP- Obras Civiles y Electromecanicas</t>
  </si>
  <si>
    <t>BUPA- Obras Civiles y Electromecanicas</t>
  </si>
  <si>
    <t>Rodados</t>
  </si>
  <si>
    <t>Muebles y Equipos</t>
  </si>
  <si>
    <t>ESP-Carteleria e Imagen</t>
  </si>
  <si>
    <t>BUPA-Carteleria e Imagen</t>
  </si>
  <si>
    <t>BUPA-Muebles Tiendas</t>
  </si>
  <si>
    <t>Equipos de Comunicación</t>
  </si>
  <si>
    <t>Equipos de Informática</t>
  </si>
  <si>
    <t>Equipos y Herramientas</t>
  </si>
  <si>
    <t>BUPA-Tanques</t>
  </si>
  <si>
    <t>BUPA-Expendedores/Surtidores</t>
  </si>
  <si>
    <t>BUPA-Filtros</t>
  </si>
  <si>
    <t>Mejoras en Predio de Terceros</t>
  </si>
  <si>
    <t>Obra en Curso - AZPA Artigas</t>
  </si>
  <si>
    <t>Depreciación Rodados</t>
  </si>
  <si>
    <t>Depreciación Muebles y Equipos</t>
  </si>
  <si>
    <t>Depreciación Equipos de comunicación</t>
  </si>
  <si>
    <t>Depreciación Equipos de Informática</t>
  </si>
  <si>
    <t>Depreciación Equipos y Herramientas</t>
  </si>
  <si>
    <t>Depreciación Mejoras en Predio Ajeno</t>
  </si>
  <si>
    <t>Depreciación Instalaciones</t>
  </si>
  <si>
    <t>Depreciación Acumulada ESP</t>
  </si>
  <si>
    <t>Depreciación Acumulada BUPA</t>
  </si>
  <si>
    <t>Licencias, Marcas y Patentes</t>
  </si>
  <si>
    <t>Amortización Acumulada Intangibles</t>
  </si>
  <si>
    <t>(-) Amortización Acumulada</t>
  </si>
  <si>
    <t>Aportes p/Exclusividad</t>
  </si>
  <si>
    <t>Gastos de Organizacion</t>
  </si>
  <si>
    <t>Aportes s/Contratos</t>
  </si>
  <si>
    <t>Alquileres a Devengar a Largo Plazo</t>
  </si>
  <si>
    <t>Proveedores Locales</t>
  </si>
  <si>
    <t>Provisiones Varias</t>
  </si>
  <si>
    <t>NC descuentos Petropar</t>
  </si>
  <si>
    <t>Préstamos de Bancos y otras Entidades Financieras</t>
  </si>
  <si>
    <t>Aportes y Retenciones IPS</t>
  </si>
  <si>
    <t>Vacaciones a pagar</t>
  </si>
  <si>
    <t>Anticipo de Clientes</t>
  </si>
  <si>
    <t>Provisiones Contratos Aportes p/Exclusividad</t>
  </si>
  <si>
    <t>Intereses a Pagar</t>
  </si>
  <si>
    <t>Capital Integrado</t>
  </si>
  <si>
    <t>Aporte para futuras capitalizaciones</t>
  </si>
  <si>
    <t>Reserva Legal</t>
  </si>
  <si>
    <t>Resultados Acumulados</t>
  </si>
  <si>
    <t>Obras en Curso - Gayoso Group (Itaugua)</t>
  </si>
  <si>
    <t>Obras en Curso - PCP Consorcio arroyito (Concepción)</t>
  </si>
  <si>
    <t>Obras en Curso - PCP Jorge Zenatti (Mariscal Estigarribia)</t>
  </si>
  <si>
    <t>Obras en Curso - Pontón Suministro de Combustible (Marina Corporativa)</t>
  </si>
  <si>
    <t>Obras en Curso - Compañía Friesen (Km 24 Minga Guazú)</t>
  </si>
  <si>
    <t>Recaudaciones en cheques a Depositar</t>
  </si>
  <si>
    <t>Deudores Petroquim</t>
  </si>
  <si>
    <t>BBVA Cta. Cte. Gs.</t>
  </si>
  <si>
    <t>Clientes Locales - Provisiones</t>
  </si>
  <si>
    <t>Cheques Rechazados-SN</t>
  </si>
  <si>
    <t>Deudores por Préstamos</t>
  </si>
  <si>
    <t>Obras en curso-Las Juanas (cambyreta)</t>
  </si>
  <si>
    <t>Obras en Curso - Villaverde (Cnel. Oviedo)</t>
  </si>
  <si>
    <t>Obras en Curso - Pablo Hernández (Ñemby)</t>
  </si>
  <si>
    <t>Obras en Curso - Blas Benigno Fleitas (Estación Iriarte Ruta 1 Km 26 J.A Saldivar)</t>
  </si>
  <si>
    <t>Obras en Curso – Estación Regina Mereles (Pedro Juan Caballero)</t>
  </si>
  <si>
    <t>Obras en Curso - Francisco Peralta Amaral (Concepción)</t>
  </si>
  <si>
    <t>Obras en Curso - Estación LYO (Concepción)</t>
  </si>
  <si>
    <t>Obras en Curso - Sayvon SRL (Belén)</t>
  </si>
  <si>
    <t>Obras en Curso - Estación Corina Britez (Acceso Sur)</t>
  </si>
  <si>
    <t>Obras en curso - Nipon S.A. (Pedro Juan Caballero)</t>
  </si>
  <si>
    <t>Obras en Curso - Emilio Molinas (Maria Auxiliadora)</t>
  </si>
  <si>
    <t>Obras en Curso - Arkon Group (Santa Rita)</t>
  </si>
  <si>
    <t>Obras en Curso - Peter Harder Klassen (Tacuati)</t>
  </si>
  <si>
    <t>Obras en Curso - Manduvira S.A (Ciudad del Este Av San José)</t>
  </si>
  <si>
    <t>Obras en Curso - Gas Pora S.A (Ciudad del Este B° Ciudad Nueva)</t>
  </si>
  <si>
    <t>Préstamos del Dueño, Socios o Entidades Vinculadas</t>
  </si>
  <si>
    <t>Sueldos y Jornales a pagar</t>
  </si>
  <si>
    <t>Disponibilidades</t>
  </si>
  <si>
    <t>Anticipo Impuesto a la Renta</t>
  </si>
  <si>
    <t>Anticipos</t>
  </si>
  <si>
    <t>Anticipo a proveedores locales</t>
  </si>
  <si>
    <t>Anticipos a Rendir</t>
  </si>
  <si>
    <t>Préstamos al Personal</t>
  </si>
  <si>
    <t>Lubricantes</t>
  </si>
  <si>
    <t>Uniformes</t>
  </si>
  <si>
    <t>Mercaderías - BUPA</t>
  </si>
  <si>
    <t>Merchandising</t>
  </si>
  <si>
    <t>Aditivos Diesel Existencia</t>
  </si>
  <si>
    <t>Descuentos Judiciales a pagar</t>
  </si>
  <si>
    <t>IVA a Pagar</t>
  </si>
  <si>
    <t>Garantia de Alquiler de Estaciones de Servicios</t>
  </si>
  <si>
    <t>Patrimonio</t>
  </si>
  <si>
    <t>Capital</t>
  </si>
  <si>
    <t>Reservas</t>
  </si>
  <si>
    <t>Reserva de Revaluo Fiscal</t>
  </si>
  <si>
    <t>Otras Reservas</t>
  </si>
  <si>
    <t>Resultados</t>
  </si>
  <si>
    <t>Período ganancias</t>
  </si>
  <si>
    <t>Impuesto a la renta a pagar</t>
  </si>
  <si>
    <t>DISPONIBILIDADES</t>
  </si>
  <si>
    <t>ACTIVO</t>
  </si>
  <si>
    <t>ACTIVO CORRIENTE</t>
  </si>
  <si>
    <t>ACTIVO NO CORRIENTE</t>
  </si>
  <si>
    <t>PATRIMONIO NETO</t>
  </si>
  <si>
    <t>ESTADO DE RESULTADOS</t>
  </si>
  <si>
    <t>31.12.2017</t>
  </si>
  <si>
    <t>CREDITOS</t>
  </si>
  <si>
    <t>ANTICIPOS</t>
  </si>
  <si>
    <t>BIENES DE CAMBIO</t>
  </si>
  <si>
    <t>TOTAL ACTIVO CORRIENTE</t>
  </si>
  <si>
    <t>PROPIEDAD, PLANTA Y EQUIPO</t>
  </si>
  <si>
    <t>CARGOS DIFERIDOS</t>
  </si>
  <si>
    <t>TOTAL ACTIVO NO CORRIENTE</t>
  </si>
  <si>
    <t>TOTAL ACTIVO</t>
  </si>
  <si>
    <t>PASIVO</t>
  </si>
  <si>
    <t>PASIVO CORRIENTE</t>
  </si>
  <si>
    <t>PRESTAMOS FINANCIEROS</t>
  </si>
  <si>
    <t>OTROS PASIVOS</t>
  </si>
  <si>
    <t>TOTAL PASIVO CORRIENTE</t>
  </si>
  <si>
    <t>PASIVO NO CORRIENTE</t>
  </si>
  <si>
    <t>TOTAL PASIVO NO CORRIENTE</t>
  </si>
  <si>
    <t>TOTAL PASIVO</t>
  </si>
  <si>
    <t>Capital social</t>
  </si>
  <si>
    <t>Aporte para capitalización</t>
  </si>
  <si>
    <t>Reserva de revalúo</t>
  </si>
  <si>
    <t xml:space="preserve">Reserva legal </t>
  </si>
  <si>
    <t xml:space="preserve">Resultados acumulados </t>
  </si>
  <si>
    <t>TOTAL PATRIMONIO NETO</t>
  </si>
  <si>
    <t>TOTAL PASIVO Y PATRIMONIO NETO</t>
  </si>
  <si>
    <t>DEUDAS COMERCIALES</t>
  </si>
  <si>
    <t>Nota</t>
  </si>
  <si>
    <t>Gs.</t>
  </si>
  <si>
    <t xml:space="preserve">Gs. </t>
  </si>
  <si>
    <t>Venta de productos</t>
  </si>
  <si>
    <t>Costo de ventas</t>
  </si>
  <si>
    <t xml:space="preserve">Otros Ingresos </t>
  </si>
  <si>
    <t>Ganancia bruta en ventas</t>
  </si>
  <si>
    <t>Gastos generales de administración y ventas</t>
  </si>
  <si>
    <t>Depreciaciones y amortizaciones</t>
  </si>
  <si>
    <t>Gastos operativos</t>
  </si>
  <si>
    <t>Resultado antes de Diferencia de cambio</t>
  </si>
  <si>
    <t>Diferencia de cambio</t>
  </si>
  <si>
    <t>Ganancia (o pérdida) operativa</t>
  </si>
  <si>
    <t>Otros ingresos y egresos</t>
  </si>
  <si>
    <t>Ingresos extraordinarios</t>
  </si>
  <si>
    <t>Total de otros ingresos / egresos</t>
  </si>
  <si>
    <t>Resultados financieros</t>
  </si>
  <si>
    <t xml:space="preserve">Intereses </t>
  </si>
  <si>
    <t>Impuesto a la renta</t>
  </si>
  <si>
    <t>Resultado del ejercicio</t>
  </si>
  <si>
    <t>Costos de productos</t>
  </si>
  <si>
    <t>Costo de servicios - Cargamax</t>
  </si>
  <si>
    <t>Descuentos/Bonificaciones otorgados</t>
  </si>
  <si>
    <t xml:space="preserve">Diferencia de precios - Proveedores </t>
  </si>
  <si>
    <t>Resultado por Revalorización de Inventarios</t>
  </si>
  <si>
    <t xml:space="preserve">Costos de Otros Productos </t>
  </si>
  <si>
    <t>Fletes de logística pagados</t>
  </si>
  <si>
    <t>Ajuste de inventario</t>
  </si>
  <si>
    <t>Fiscalizaciones, Inspecciones y Certificaciones</t>
  </si>
  <si>
    <t>Alquileres Pagados a Estaciones de Servicio</t>
  </si>
  <si>
    <t>Egresos por Notas de Creditos Concedidas por Flota Petropar</t>
  </si>
  <si>
    <t>Tancaje y Almacenamiento</t>
  </si>
  <si>
    <t>Remuneraciones personal superior</t>
  </si>
  <si>
    <t>Sueldos y Jornales</t>
  </si>
  <si>
    <t>Honorarios Profesionales</t>
  </si>
  <si>
    <t>Comisiones pagadas sobre ventas</t>
  </si>
  <si>
    <t>Vacaciones</t>
  </si>
  <si>
    <t>Aguinaldos</t>
  </si>
  <si>
    <t>Aporte Patronal</t>
  </si>
  <si>
    <t>Indemnizaciones y pre-avisos</t>
  </si>
  <si>
    <t>Gratificaciones y bonificaciones</t>
  </si>
  <si>
    <t>Uniformes pagados</t>
  </si>
  <si>
    <t>Equipos de seguridad</t>
  </si>
  <si>
    <t>Seguros pagados</t>
  </si>
  <si>
    <t>Otros beneficios al personal</t>
  </si>
  <si>
    <t>Honorarios Legales</t>
  </si>
  <si>
    <t>Juicios y Gastos Judiciales</t>
  </si>
  <si>
    <t>Honorarios Tecnicos</t>
  </si>
  <si>
    <t>Honorarios Generales (escribanía, tasaciones)</t>
  </si>
  <si>
    <t>Servicios de seguridad</t>
  </si>
  <si>
    <t>Comisiones a Terceros</t>
  </si>
  <si>
    <t>Gastos de Viaje, Viáticos y Pasajes</t>
  </si>
  <si>
    <t>Estadía y alimentación</t>
  </si>
  <si>
    <t>Consumo de combustible y lubricantes</t>
  </si>
  <si>
    <t>Propaganda y publicidad</t>
  </si>
  <si>
    <t>Materiales de Consumo</t>
  </si>
  <si>
    <t>Gastos de Marketing y Merchandising</t>
  </si>
  <si>
    <t>Papeleria, útiles de Oficina y suscripciones</t>
  </si>
  <si>
    <t>Insumos de limpieza</t>
  </si>
  <si>
    <t>Insumos de equipos informáticos</t>
  </si>
  <si>
    <t>Agua y Energía Eléctrica</t>
  </si>
  <si>
    <t>Gastos de comunicación</t>
  </si>
  <si>
    <t>Alquileres</t>
  </si>
  <si>
    <t>Licencia de software</t>
  </si>
  <si>
    <t>Seguro de Vehiculos</t>
  </si>
  <si>
    <t>Seguro Mercaderías</t>
  </si>
  <si>
    <t>Seguro riesgos varios</t>
  </si>
  <si>
    <t>Mantenimiento y reparaciones edilicias</t>
  </si>
  <si>
    <t>Mantenimiento y reparaciones de rodados</t>
  </si>
  <si>
    <t>Mantenimiento y reparaciones de maquinarias</t>
  </si>
  <si>
    <t>Mantenimiento y reparaciones de Imagen en ES</t>
  </si>
  <si>
    <t>Amortizaciones Intangibles</t>
  </si>
  <si>
    <t>Tasas, impuestos, patentes y contribuciones</t>
  </si>
  <si>
    <t>IVA Costo</t>
  </si>
  <si>
    <t>Impuesto a la Renta</t>
  </si>
  <si>
    <t>Multas y sanciones</t>
  </si>
  <si>
    <t>Depreciaciones de Maquinarias, Herramientas y Equipos</t>
  </si>
  <si>
    <t>Depreciaciones de Obras Civiles y electromecanicas</t>
  </si>
  <si>
    <t>Depreciaciones de Carteleria e imagen</t>
  </si>
  <si>
    <t>Depreciaciones de Tanques</t>
  </si>
  <si>
    <t>Depreciaciones de Expendedores</t>
  </si>
  <si>
    <t>Depreciaciones de Filtros</t>
  </si>
  <si>
    <t>Depreciaciones de Muebles de tienda</t>
  </si>
  <si>
    <t>Amortizacion aportes exclusividad</t>
  </si>
  <si>
    <t>Amortizacion Gtos de Organizacion</t>
  </si>
  <si>
    <t>Depreciacion Obras - Carteleria Estaciones propias</t>
  </si>
  <si>
    <t>Perdidas por Baja de Contratos</t>
  </si>
  <si>
    <t>Intereses Pagados a Bancos y Financieras</t>
  </si>
  <si>
    <t>Intereses Pagados a Terceros</t>
  </si>
  <si>
    <t>Intereses Pagados Intercompany</t>
  </si>
  <si>
    <t>Comisiones y gastos bancarios</t>
  </si>
  <si>
    <t>Resultado por Diferencia de Cambio</t>
  </si>
  <si>
    <t>Utilidad/Pérdida en Venta de Activo Fijo</t>
  </si>
  <si>
    <t>Previsión por créditos incobrables</t>
  </si>
  <si>
    <t>Otros gastos no operativos</t>
  </si>
  <si>
    <t>Comisiones pagadas</t>
  </si>
  <si>
    <t>Honorarios de Auditoria</t>
  </si>
  <si>
    <t>Donaciones y Contribuciones</t>
  </si>
  <si>
    <t>Gastos de Representación Local</t>
  </si>
  <si>
    <t>Venta de Productos</t>
  </si>
  <si>
    <t>Venta de Servicios - Cargamax</t>
  </si>
  <si>
    <t xml:space="preserve">Venta de Otros Productos </t>
  </si>
  <si>
    <t>Descuentos/Bonificaciones otorgados otros productos</t>
  </si>
  <si>
    <t>Alquileres cobrados</t>
  </si>
  <si>
    <t>Intereses cobrados</t>
  </si>
  <si>
    <t>Ingresos por Fee de Tiendas</t>
  </si>
  <si>
    <t>Ingresos por Fee de Proveedores de Tiendas</t>
  </si>
  <si>
    <t>Ingresos por Notas de Creditos Recibidas por Flota Petropar</t>
  </si>
  <si>
    <t>Descuentos Obtenidos</t>
  </si>
  <si>
    <t>Ingresos por Fletes prestados</t>
  </si>
  <si>
    <t>Ingresos exentos previsiones</t>
  </si>
  <si>
    <t>Otros Ingresos</t>
  </si>
  <si>
    <t>Desafectación de Previsiones para Incobrables</t>
  </si>
  <si>
    <t>Guaraníes</t>
  </si>
  <si>
    <t>Aporte para Capitalizacion</t>
  </si>
  <si>
    <t>Reserva</t>
  </si>
  <si>
    <t>Resultado</t>
  </si>
  <si>
    <t>Total</t>
  </si>
  <si>
    <t>Social</t>
  </si>
  <si>
    <t>de revalúo</t>
  </si>
  <si>
    <t>legal</t>
  </si>
  <si>
    <t>Acumulados</t>
  </si>
  <si>
    <t>del ejercicio</t>
  </si>
  <si>
    <t>Neto</t>
  </si>
  <si>
    <t>Constitución de reserva legal</t>
  </si>
  <si>
    <t>Constitución de reserva de revaluo</t>
  </si>
  <si>
    <t>Ganancia del Ejercicio</t>
  </si>
  <si>
    <t>Saldos al 31.12.18</t>
  </si>
  <si>
    <t>FLUJO DE EFECTIVO POR ACTIVIDADES OPERATIVAS</t>
  </si>
  <si>
    <t>Ventas netas (cobro neto)</t>
  </si>
  <si>
    <t>Costo de ventas (pago neto)</t>
  </si>
  <si>
    <t>Efectivo pagado a empleados</t>
  </si>
  <si>
    <t>Efectivo generado (usado) por otras actividades</t>
  </si>
  <si>
    <t>Impuestos</t>
  </si>
  <si>
    <t xml:space="preserve">Efectivo neto de actividades de la operación </t>
  </si>
  <si>
    <t>FLUJO DE EFECTIVO POR ACTIVIDADES DE INVERSIÓN</t>
  </si>
  <si>
    <t>Venta de propiedad, planta y equipo</t>
  </si>
  <si>
    <t>Compra de propiedad, planta y equipo</t>
  </si>
  <si>
    <t>Inversiones en activos intangibles</t>
  </si>
  <si>
    <t>Efectivo neto usado en actividades de inversión</t>
  </si>
  <si>
    <t>FLUJO DE EFECTIVO POR ACTIVIDADES DE FINANCIAMIENTO</t>
  </si>
  <si>
    <t>Aportes de capital</t>
  </si>
  <si>
    <t>Efectivo neto generado por en actividades de financiamiento</t>
  </si>
  <si>
    <t xml:space="preserve">Efecto de la diferencia de cambio </t>
  </si>
  <si>
    <t>Ajuste de ejercicios anteriores</t>
  </si>
  <si>
    <t xml:space="preserve">Aumento (o disminución) neto de efectivos y sus equivalentes </t>
  </si>
  <si>
    <t>Efectivo y su equivalente al comienzo del ejercicio</t>
  </si>
  <si>
    <t>Efectivo y su equivalente al cierre del ejercicio</t>
  </si>
  <si>
    <t>31.12.2019</t>
  </si>
  <si>
    <t>Fondo Fijo</t>
  </si>
  <si>
    <t>Banco Sudameris Gs. Cta. Cte.</t>
  </si>
  <si>
    <t>Banco Sudameris USD Cta. Cte.</t>
  </si>
  <si>
    <t>Documentos a Cobrar</t>
  </si>
  <si>
    <t>IVA Crédito Fiscal 10%</t>
  </si>
  <si>
    <t>Retenciones de Renta</t>
  </si>
  <si>
    <t>Naftas Existencia</t>
  </si>
  <si>
    <t>Quimicos Existencia</t>
  </si>
  <si>
    <t>Gastos Pagados por Adelantado</t>
  </si>
  <si>
    <t>ESP-Muebles Tiendas</t>
  </si>
  <si>
    <t>Obras en Curso - PCP Consorcio Nueva Germania (Nueva Germania)</t>
  </si>
  <si>
    <t>Obras en Curso - TOTEM Walter Furler (Villarrica)</t>
  </si>
  <si>
    <t>Obras en Curso - W&amp;W San José S.A (Caaguazú)</t>
  </si>
  <si>
    <t>Obras en Curso - PCP Signature (Luque)</t>
  </si>
  <si>
    <t>Obras en Curso - ES Concepción (Luis Denis)</t>
  </si>
  <si>
    <t>Obras en Curso - ES ANGEL JUNIOR ACOSTA MEZA  (Ypejhú, Canindeyu)</t>
  </si>
  <si>
    <t>Obras en Curso - PCP S y J (Azotey)</t>
  </si>
  <si>
    <t>Obras en Curso - Estacion S y J (Carayao)</t>
  </si>
  <si>
    <t>Obras en Curso - Mejoras Tienda Tosa</t>
  </si>
  <si>
    <t>Proveedores del Exterior</t>
  </si>
  <si>
    <t>Proveedores Locales - Aj</t>
  </si>
  <si>
    <t>Proveedores Intercompany</t>
  </si>
  <si>
    <t>Proveedores Relacionadas</t>
  </si>
  <si>
    <t>Provisiones Laborales (Aguinaldos)</t>
  </si>
  <si>
    <t>Capital Suscripto</t>
  </si>
  <si>
    <t>(-) Capital A Integrar</t>
  </si>
  <si>
    <t>Valores al Cobro Descontados - Factoring Cheques</t>
  </si>
  <si>
    <t>Cheques entregados al Banco - Factoring Cheques</t>
  </si>
  <si>
    <t>Clasificación</t>
  </si>
  <si>
    <t>PRESTAMOS FINANCIEROS LP</t>
  </si>
  <si>
    <t>Descuentos Concedidos</t>
  </si>
  <si>
    <t>Ingresos Varios uniformes</t>
  </si>
  <si>
    <t>Costos Varios uniformes</t>
  </si>
  <si>
    <t>Bonificaciones al personal</t>
  </si>
  <si>
    <t>Registro de marca, productos y habilitaciones</t>
  </si>
  <si>
    <t>Gastos de Peajes, Movilidad y  Gestoría</t>
  </si>
  <si>
    <t>Mantenimiento y reparaciones de EESS</t>
  </si>
  <si>
    <t>Mantenimiento y reparaciones de mobiliarios</t>
  </si>
  <si>
    <t>Depreciaciones de Bienes Muebles, Utiles y Enseres</t>
  </si>
  <si>
    <t>Depreciaciones de Transporte Terreste y Aéreo</t>
  </si>
  <si>
    <t>Depreciaciones de Eificios e Instalaciones</t>
  </si>
  <si>
    <t>Resultados por Diferencia de Cambio No Realizado</t>
  </si>
  <si>
    <t>Gastos de representación en el exterior</t>
  </si>
  <si>
    <t>Gastos de movilidad y gestoría</t>
  </si>
  <si>
    <t>Saldos al 31.12.19</t>
  </si>
  <si>
    <t>Saldos al 01.01.19</t>
  </si>
  <si>
    <t>Flujo de efectivo al 31.12.19</t>
  </si>
  <si>
    <t>Eliminaciones</t>
  </si>
  <si>
    <t>Variaciones</t>
  </si>
  <si>
    <t>Actividades de Operación</t>
  </si>
  <si>
    <t>Actividades de Inversión</t>
  </si>
  <si>
    <t>Resultado 
del ejercicio</t>
  </si>
  <si>
    <t>Previsiones
 por incobrables</t>
  </si>
  <si>
    <t>Depreciaciones</t>
  </si>
  <si>
    <t>Provisiones 
varias</t>
  </si>
  <si>
    <t>Capitalizacion</t>
  </si>
  <si>
    <t>Débitos(+)
Créditos(-)</t>
  </si>
  <si>
    <t>Ventas locales</t>
  </si>
  <si>
    <t>Pago a Empleados</t>
  </si>
  <si>
    <t xml:space="preserve">Pago a Proveedores </t>
  </si>
  <si>
    <t>Pago a relacionadas</t>
  </si>
  <si>
    <t xml:space="preserve">Pago del Impuesto </t>
  </si>
  <si>
    <t>Intereses Pagados</t>
  </si>
  <si>
    <t>Otros ingresos/egresos</t>
  </si>
  <si>
    <t>Cargos diferidos</t>
  </si>
  <si>
    <t>Ventas de bienes de uso</t>
  </si>
  <si>
    <t>Adquisicion de Bienes de Uso</t>
  </si>
  <si>
    <t>Aporte para futuras emisiones</t>
  </si>
  <si>
    <t>Totales</t>
  </si>
  <si>
    <t xml:space="preserve">ACTIVO </t>
  </si>
  <si>
    <t>Creditos</t>
  </si>
  <si>
    <t>Propiedad, planta y equipo (nota)</t>
  </si>
  <si>
    <t xml:space="preserve">PASIVO </t>
  </si>
  <si>
    <t>Deudas comerciales</t>
  </si>
  <si>
    <t>Patrimonio Neto</t>
  </si>
  <si>
    <t xml:space="preserve">Capital social </t>
  </si>
  <si>
    <t>Aportes para futura emisión de capital</t>
  </si>
  <si>
    <t>Reserva legal</t>
  </si>
  <si>
    <t>Ganancias (pérdidas) acumuladas</t>
  </si>
  <si>
    <t>Resultados acumulados</t>
  </si>
  <si>
    <t>INGRESOS Y EGRESOS</t>
  </si>
  <si>
    <t>Otros ingresos</t>
  </si>
  <si>
    <t>Gastos de operación</t>
  </si>
  <si>
    <t>Gastos e Ingresos financieros</t>
  </si>
  <si>
    <t>Costos financieros</t>
  </si>
  <si>
    <t>Gasto por impuesto a la renta</t>
  </si>
  <si>
    <t xml:space="preserve">Resultado neto del ejercicio </t>
  </si>
  <si>
    <t>ok</t>
  </si>
  <si>
    <t>Ajuste 1</t>
  </si>
  <si>
    <t>Ajuste 2</t>
  </si>
  <si>
    <t>Previsiones por incobrables</t>
  </si>
  <si>
    <t>Ajuste 3</t>
  </si>
  <si>
    <t>Ajuste 4</t>
  </si>
  <si>
    <t>Amortizaciones</t>
  </si>
  <si>
    <t>Ajuste 5</t>
  </si>
  <si>
    <t>Provisiones varias</t>
  </si>
  <si>
    <t/>
  </si>
  <si>
    <t>Ajuste 6</t>
  </si>
  <si>
    <t>IMPERIAL</t>
  </si>
  <si>
    <t>Préstamos financieros</t>
  </si>
  <si>
    <t>Préstamos financieros LP</t>
  </si>
  <si>
    <t>Ventas de productos</t>
  </si>
  <si>
    <t>Otros créditos</t>
  </si>
  <si>
    <t>Otros gastos diferidos</t>
  </si>
  <si>
    <t>Créditos LP</t>
  </si>
  <si>
    <t>Préstamos con partes relacionadas</t>
  </si>
  <si>
    <t>Intereses pagados</t>
  </si>
  <si>
    <t>Aumento de préstamos</t>
  </si>
  <si>
    <t>Transferencia a capital</t>
  </si>
  <si>
    <t>Capitalización</t>
  </si>
  <si>
    <t>Aumento de capital</t>
  </si>
  <si>
    <t>Pagos a empleados</t>
  </si>
  <si>
    <t>Proveed. Relacionadas Re-exposición</t>
  </si>
  <si>
    <t>Saldo 2019</t>
  </si>
  <si>
    <t>OTROS ACTIVOS</t>
  </si>
  <si>
    <t>OTROS CREDITOS NO CORRIENTES</t>
  </si>
  <si>
    <t>PROVISIONES</t>
  </si>
  <si>
    <t>OTROS PASIVOS LP</t>
  </si>
  <si>
    <t>Diferencia Técnica</t>
  </si>
  <si>
    <t>Bienes de cambio</t>
  </si>
  <si>
    <t>Otros activos</t>
  </si>
  <si>
    <t>Provisiones</t>
  </si>
  <si>
    <t>Otros pasivos</t>
  </si>
  <si>
    <t>Otros pasivos LP</t>
  </si>
  <si>
    <t>Amortizacion aporte excluisividad</t>
  </si>
  <si>
    <t>{a}</t>
  </si>
  <si>
    <t>NOTA 3: DISPONIBILIDADES</t>
  </si>
  <si>
    <t>Los saldos en bancos eran los siguientes:</t>
  </si>
  <si>
    <t>2018</t>
  </si>
  <si>
    <t>Cuentas</t>
  </si>
  <si>
    <t>Recaudaciones a depositar</t>
  </si>
  <si>
    <t>BBVA  Cte. Cte. Gs.</t>
  </si>
  <si>
    <t>BBVA  Cte. Cte. U$s</t>
  </si>
  <si>
    <t>Banco Itau S.A. Cta Cte Gs.</t>
  </si>
  <si>
    <t xml:space="preserve">Total </t>
  </si>
  <si>
    <t>NOTA 4: CREDITOS</t>
  </si>
  <si>
    <t>Cheques Diferidos</t>
  </si>
  <si>
    <t xml:space="preserve">Créditos Fiscales </t>
  </si>
  <si>
    <t>Deudores varios</t>
  </si>
  <si>
    <t>Cuentas por Cobrar - compañías vinculadas (Ver nota 5)</t>
  </si>
  <si>
    <t>Clientes Locales</t>
  </si>
  <si>
    <t>Previsión por créditos Incobrables</t>
  </si>
  <si>
    <t>Transportcom S.A.</t>
  </si>
  <si>
    <t>Destri Tiago EIRL</t>
  </si>
  <si>
    <t>Oro Negro Transportes y Servicios S.A.</t>
  </si>
  <si>
    <t>S &amp; J SRL</t>
  </si>
  <si>
    <t>Petromax SRL</t>
  </si>
  <si>
    <t>Rafaeli SRL Importadora y Exportadora</t>
  </si>
  <si>
    <t>Maidana Segovia, Gabriela</t>
  </si>
  <si>
    <t>Caballero Gonzalez, Guido Enrique</t>
  </si>
  <si>
    <t>Silva Mieres, Antonia Carolina (San Antonio)</t>
  </si>
  <si>
    <t>Sachelaridi Vera, Martin</t>
  </si>
  <si>
    <t>Silva, Edgar</t>
  </si>
  <si>
    <t>Compañia Friesen S.A.</t>
  </si>
  <si>
    <t>Goncalves Junior Elpidio</t>
  </si>
  <si>
    <t>Servicentro San Cristobal SRL</t>
  </si>
  <si>
    <t>Molinas Areco, Emilio Javier</t>
  </si>
  <si>
    <t>Sanabria Villalba, Arnaldo</t>
  </si>
  <si>
    <t>Magno SA</t>
  </si>
  <si>
    <t>Estacion De Servicios Lagora S.A.</t>
  </si>
  <si>
    <t>Zusa SACI</t>
  </si>
  <si>
    <t>Kokue Poty SRL</t>
  </si>
  <si>
    <t>Otros</t>
  </si>
  <si>
    <t>NOTA 5: SALDO Y TRANSACCIONES CON PARTES RELACIONADAS</t>
  </si>
  <si>
    <t>Saldo Deudor</t>
  </si>
  <si>
    <t>Petroquim</t>
  </si>
  <si>
    <t>AZPA</t>
  </si>
  <si>
    <t>ENVAPAR</t>
  </si>
  <si>
    <t>Monte Sereno</t>
  </si>
  <si>
    <t>Saldos Acreedor</t>
  </si>
  <si>
    <t>Monte Alegre S.A.</t>
  </si>
  <si>
    <t>Monte Verde</t>
  </si>
  <si>
    <t>NOTA 6: BIENES DE CAMBIO</t>
  </si>
  <si>
    <t>Tanques, Surtidores &amp; Filtros en stock</t>
  </si>
  <si>
    <t>Mechandising</t>
  </si>
  <si>
    <t>NOTA 7: PROPIEDAD, PLANTA Y EQUIPO</t>
  </si>
  <si>
    <t>Años de</t>
  </si>
  <si>
    <t>Depreciación</t>
  </si>
  <si>
    <t>Bienes Útiles Enseres</t>
  </si>
  <si>
    <t>Inmuebles</t>
  </si>
  <si>
    <t>Equipos de Informática y Comunicación</t>
  </si>
  <si>
    <t>4 y 5</t>
  </si>
  <si>
    <t>Máquinas, Herramientas y Equipos</t>
  </si>
  <si>
    <t>Transporte Terrestre</t>
  </si>
  <si>
    <t>Mejoras en Predio propio</t>
  </si>
  <si>
    <t>5 y 10</t>
  </si>
  <si>
    <t>Mejoras en Predio Ajeno</t>
  </si>
  <si>
    <t>Obras en curso</t>
  </si>
  <si>
    <t>Total Valor de Origen Revaluado</t>
  </si>
  <si>
    <t>Depreciación Acumuladas</t>
  </si>
  <si>
    <t>Total Bienes</t>
  </si>
  <si>
    <t>NOTA 8: INTANGIBLES</t>
  </si>
  <si>
    <t>Amortización</t>
  </si>
  <si>
    <t>Licencias</t>
  </si>
  <si>
    <t>Gastos de Organización</t>
  </si>
  <si>
    <t>Aporte de exclusividad</t>
  </si>
  <si>
    <t>Total Valor de Origen</t>
  </si>
  <si>
    <t>Amortización Acumulada</t>
  </si>
  <si>
    <t>Total Activos intangibles</t>
  </si>
  <si>
    <t>Ctrol</t>
  </si>
  <si>
    <t>Corto Plazo</t>
  </si>
  <si>
    <t>Sobregiros bancarios a pagar</t>
  </si>
  <si>
    <t>Préstamos – Capital Gs. Corto plazo</t>
  </si>
  <si>
    <t>Préstamos – Capital Gs.  - Relacionadas</t>
  </si>
  <si>
    <t>intereses relacionadas</t>
  </si>
  <si>
    <t>Intereses a pagar sobre préstamos</t>
  </si>
  <si>
    <t>Préstamos financieros vigentes al 31.12</t>
  </si>
  <si>
    <t>Largo Plazo</t>
  </si>
  <si>
    <t xml:space="preserve">Préstamos – Capital Gs. </t>
  </si>
  <si>
    <t>Aporte a pagar a IPS</t>
  </si>
  <si>
    <t>Provision IVA</t>
  </si>
  <si>
    <t>Retenciones a pagar</t>
  </si>
  <si>
    <t>Sueldos y jornales</t>
  </si>
  <si>
    <t>Otros Pasivos Corto Plazo</t>
  </si>
  <si>
    <t>Otros Pasivos Largo Plazo</t>
  </si>
  <si>
    <t>Garantia de Alquiler</t>
  </si>
  <si>
    <t>Banco Rio S.A. Cta Caja de Ahoro Gs.</t>
  </si>
  <si>
    <t>OK</t>
  </si>
  <si>
    <t xml:space="preserve">11211 CLIENTES LOCALES </t>
  </si>
  <si>
    <t>GRUPO</t>
  </si>
  <si>
    <t>Código SN</t>
  </si>
  <si>
    <t>Nombre SN</t>
  </si>
  <si>
    <t>Número de
referencia del SN</t>
  </si>
  <si>
    <t>Fecha de contabilización</t>
  </si>
  <si>
    <t>Suma de
Saldos ML</t>
  </si>
  <si>
    <t>Flota</t>
  </si>
  <si>
    <t>1.193.002-0</t>
  </si>
  <si>
    <t>Benegas Nuñez Domingo Ireneo</t>
  </si>
  <si>
    <t>10/12/2019</t>
  </si>
  <si>
    <t>19/12/2019</t>
  </si>
  <si>
    <t>1003587-7</t>
  </si>
  <si>
    <t>Florentin Torres Jack César</t>
  </si>
  <si>
    <t>Estaciones Serv.</t>
  </si>
  <si>
    <t>1022839-0</t>
  </si>
  <si>
    <t>03/12/2019</t>
  </si>
  <si>
    <t>04/12/2019</t>
  </si>
  <si>
    <t>06/12/2019</t>
  </si>
  <si>
    <t>09/12/2019</t>
  </si>
  <si>
    <t>11/12/2019</t>
  </si>
  <si>
    <t>12/12/2019</t>
  </si>
  <si>
    <t>13/12/2019</t>
  </si>
  <si>
    <t>17/12/2019</t>
  </si>
  <si>
    <t>18/12/2019</t>
  </si>
  <si>
    <t>23/12/2019</t>
  </si>
  <si>
    <t>26/12/2019</t>
  </si>
  <si>
    <t>20/12/2019</t>
  </si>
  <si>
    <t>27/12/2019</t>
  </si>
  <si>
    <t>30/12/2019</t>
  </si>
  <si>
    <t>31/12/2019</t>
  </si>
  <si>
    <t>1022839-1</t>
  </si>
  <si>
    <t>29/11/2019</t>
  </si>
  <si>
    <t>Funcionarios Alkan</t>
  </si>
  <si>
    <t>23/10/2019</t>
  </si>
  <si>
    <t>22/11/2019</t>
  </si>
  <si>
    <t>31/10/2019</t>
  </si>
  <si>
    <t>1264235-5</t>
  </si>
  <si>
    <t>REC 001-001-0006265 - 10/11</t>
  </si>
  <si>
    <t>31/12/2017</t>
  </si>
  <si>
    <t>REC 001-001-0006265 - 11/11</t>
  </si>
  <si>
    <t>REC 001-001-0006265 - 9/11</t>
  </si>
  <si>
    <t>REC 001-001-0006265 - 8/11</t>
  </si>
  <si>
    <t>REC 001-001-0006265  -7/11</t>
  </si>
  <si>
    <t>REC 001-001-0006265 - 6/11</t>
  </si>
  <si>
    <t>REC 001-001-0006265 - 5/11</t>
  </si>
  <si>
    <t>02/12/2019</t>
  </si>
  <si>
    <t>05/12/2019</t>
  </si>
  <si>
    <t>1268735-9</t>
  </si>
  <si>
    <t>Arrua, Rolando</t>
  </si>
  <si>
    <t>001-005-0011018</t>
  </si>
  <si>
    <t>1276796-4 2</t>
  </si>
  <si>
    <t>Servian de Villaverde Sonia Maria</t>
  </si>
  <si>
    <t>1297393-1</t>
  </si>
  <si>
    <t>Cespedes Martinez, Oscar</t>
  </si>
  <si>
    <t>001-005-0002231</t>
  </si>
  <si>
    <t>07/02/2019</t>
  </si>
  <si>
    <t>001-006-0000193</t>
  </si>
  <si>
    <t>11/02/2019</t>
  </si>
  <si>
    <t>13/03/2019</t>
  </si>
  <si>
    <t>001-005-0002446</t>
  </si>
  <si>
    <t>14/02/2019</t>
  </si>
  <si>
    <t>001-006-0000272</t>
  </si>
  <si>
    <t>08/03/2019</t>
  </si>
  <si>
    <t>001-006-0000359</t>
  </si>
  <si>
    <t>05/04/2019</t>
  </si>
  <si>
    <t>001-006-0000435</t>
  </si>
  <si>
    <t>09/05/2019</t>
  </si>
  <si>
    <t>001-006-0000521</t>
  </si>
  <si>
    <t>10/06/2019</t>
  </si>
  <si>
    <t>10/07/2019</t>
  </si>
  <si>
    <t>001-006-0000608</t>
  </si>
  <si>
    <t>03/07/2019</t>
  </si>
  <si>
    <t>02/08/2019</t>
  </si>
  <si>
    <t>001-006-0000706</t>
  </si>
  <si>
    <t>09/08/2019</t>
  </si>
  <si>
    <t>001-006-0000797</t>
  </si>
  <si>
    <t>09/09/2019</t>
  </si>
  <si>
    <t>1297393-2</t>
  </si>
  <si>
    <t>001-005-0002445</t>
  </si>
  <si>
    <t>001-005-0002880</t>
  </si>
  <si>
    <t>27/02/2019</t>
  </si>
  <si>
    <t>07/03/2019</t>
  </si>
  <si>
    <t>21/08/2019</t>
  </si>
  <si>
    <t>1331913-2</t>
  </si>
  <si>
    <t>Hatschbach Neumann, Hugo Armin</t>
  </si>
  <si>
    <t>1404824-8</t>
  </si>
  <si>
    <t>Prendecki, Miguel</t>
  </si>
  <si>
    <t>03/10/2019</t>
  </si>
  <si>
    <t>05/11/2019</t>
  </si>
  <si>
    <t>1483981-4</t>
  </si>
  <si>
    <t>Samudio Villalba, Jorge</t>
  </si>
  <si>
    <t>001-005-0001786</t>
  </si>
  <si>
    <t>28/02/2018</t>
  </si>
  <si>
    <t>001-005-0002074</t>
  </si>
  <si>
    <t>09/03/2018</t>
  </si>
  <si>
    <t>07/11/2019</t>
  </si>
  <si>
    <t>1521283-2</t>
  </si>
  <si>
    <t>Velazquez Cabrera, Estanislaa</t>
  </si>
  <si>
    <t>001-005-0003926</t>
  </si>
  <si>
    <t>11/05/2018</t>
  </si>
  <si>
    <t>1614157-1</t>
  </si>
  <si>
    <t>Rodriguez Duarte Gustavo Ramón</t>
  </si>
  <si>
    <t>001-006-0000182</t>
  </si>
  <si>
    <t>1626542-2</t>
  </si>
  <si>
    <t>Samudio, Mario</t>
  </si>
  <si>
    <t>1812442-9</t>
  </si>
  <si>
    <t>Martinez, Juan</t>
  </si>
  <si>
    <t>1870991-1</t>
  </si>
  <si>
    <t>Arrua Ortiz, Silvano</t>
  </si>
  <si>
    <t>001-005-0003210</t>
  </si>
  <si>
    <t>19/04/2018</t>
  </si>
  <si>
    <t>001-005-0003621</t>
  </si>
  <si>
    <t>03/05/2018</t>
  </si>
  <si>
    <t>001-005-0004356</t>
  </si>
  <si>
    <t>28/05/2018</t>
  </si>
  <si>
    <t>001-005-0006512</t>
  </si>
  <si>
    <t>02/07/2019</t>
  </si>
  <si>
    <t>01/08/2019</t>
  </si>
  <si>
    <t>1870991-2</t>
  </si>
  <si>
    <t>001-005-0003015</t>
  </si>
  <si>
    <t>12/04/2018</t>
  </si>
  <si>
    <t>001-005-0003211</t>
  </si>
  <si>
    <t>001-005-0003620</t>
  </si>
  <si>
    <t>001-005-0004664</t>
  </si>
  <si>
    <t>06/06/2018</t>
  </si>
  <si>
    <t>001-005-0005603</t>
  </si>
  <si>
    <t>03/06/2019</t>
  </si>
  <si>
    <t>1926559-0</t>
  </si>
  <si>
    <t>Baez Bogado Jose Manuel</t>
  </si>
  <si>
    <t>001-005-0008665</t>
  </si>
  <si>
    <t>10/09/2019</t>
  </si>
  <si>
    <t>10/10/2019</t>
  </si>
  <si>
    <t>001-005-0008941</t>
  </si>
  <si>
    <t>18/09/2019</t>
  </si>
  <si>
    <t>18/10/2019</t>
  </si>
  <si>
    <t>001-005-0009105</t>
  </si>
  <si>
    <t>24/09/2019</t>
  </si>
  <si>
    <t>24/10/2019</t>
  </si>
  <si>
    <t>B2B</t>
  </si>
  <si>
    <t>1985465 - 0</t>
  </si>
  <si>
    <t>CASTILLO CALONGA LUCIANO</t>
  </si>
  <si>
    <t>20/11/2019</t>
  </si>
  <si>
    <t>28/11/2019</t>
  </si>
  <si>
    <t>2266600-1</t>
  </si>
  <si>
    <t>Coronel Servian Aldo Rene</t>
  </si>
  <si>
    <t>001-006-0001071</t>
  </si>
  <si>
    <t>2359133-1 2</t>
  </si>
  <si>
    <t>PIRIS DE GONZALEZ WILMA</t>
  </si>
  <si>
    <t>2377501-7 2</t>
  </si>
  <si>
    <t>PEREIRA PEREZ RUBEN DEJESUS</t>
  </si>
  <si>
    <t>2397127-4</t>
  </si>
  <si>
    <t>Lezcano Jimenez, Arcenio</t>
  </si>
  <si>
    <t>001-002-0016349</t>
  </si>
  <si>
    <t>20/12/2017</t>
  </si>
  <si>
    <t>279127-7</t>
  </si>
  <si>
    <t>Gloria Alfaro</t>
  </si>
  <si>
    <t>2994949-1</t>
  </si>
  <si>
    <t>16/12/2019</t>
  </si>
  <si>
    <t>3201222-5</t>
  </si>
  <si>
    <t>Scavenius Aguilera, Clarise Yvonne</t>
  </si>
  <si>
    <t>11/11/2019</t>
  </si>
  <si>
    <t>3383076-2</t>
  </si>
  <si>
    <t>Gonzalez Ramirez Carlos Miguel</t>
  </si>
  <si>
    <t>001-007-0000720</t>
  </si>
  <si>
    <t>001-007-0000761</t>
  </si>
  <si>
    <t>001-007-0000786</t>
  </si>
  <si>
    <t>3550875-2</t>
  </si>
  <si>
    <t>GARCIA PORTILLO JOSE CARLOS</t>
  </si>
  <si>
    <t>17/10/2019</t>
  </si>
  <si>
    <t>3555036-8</t>
  </si>
  <si>
    <t>Gauto, Esteban</t>
  </si>
  <si>
    <t>001-007-0000419</t>
  </si>
  <si>
    <t>18/06/2019</t>
  </si>
  <si>
    <t>001-007-0000458</t>
  </si>
  <si>
    <t>001-007-0000476</t>
  </si>
  <si>
    <t>17/07/2019</t>
  </si>
  <si>
    <t>16/08/2019</t>
  </si>
  <si>
    <t>001-007-0000515</t>
  </si>
  <si>
    <t>05/08/2019</t>
  </si>
  <si>
    <t>04/09/2019</t>
  </si>
  <si>
    <t>001-007-0000530</t>
  </si>
  <si>
    <t>19/08/2019</t>
  </si>
  <si>
    <t>001-007-0000623</t>
  </si>
  <si>
    <t>07/10/2019</t>
  </si>
  <si>
    <t>06/11/2019</t>
  </si>
  <si>
    <t>001-007-0000700</t>
  </si>
  <si>
    <t>001-007-0000725</t>
  </si>
  <si>
    <t>3583835-3 2</t>
  </si>
  <si>
    <t>Acosta Meza Angel Junior</t>
  </si>
  <si>
    <t>3719369-4</t>
  </si>
  <si>
    <t>Alonso Gimenez, Neidy</t>
  </si>
  <si>
    <t>3785113-6</t>
  </si>
  <si>
    <t>ALMEIDA DE OLIVEIRA MARCELLO</t>
  </si>
  <si>
    <t>20/09/2019</t>
  </si>
  <si>
    <t>3923277-8</t>
  </si>
  <si>
    <t>Bucher Stefan Oliver</t>
  </si>
  <si>
    <t>Vencidos</t>
  </si>
  <si>
    <t>4019478-7</t>
  </si>
  <si>
    <t>Caballero Jara, Mabel</t>
  </si>
  <si>
    <t>REC 001-002-0001087</t>
  </si>
  <si>
    <t>4071770-4</t>
  </si>
  <si>
    <t>Gonzalez Benitez, Nelson Fernando</t>
  </si>
  <si>
    <t>001-002-0009887</t>
  </si>
  <si>
    <t>07/04/2017</t>
  </si>
  <si>
    <t>001-002-0011470</t>
  </si>
  <si>
    <t>19/06/2017</t>
  </si>
  <si>
    <t>001-002-0012462</t>
  </si>
  <si>
    <t>31/07/2017</t>
  </si>
  <si>
    <t>30/08/2017</t>
  </si>
  <si>
    <t>001-002-0013682</t>
  </si>
  <si>
    <t>12/09/2017</t>
  </si>
  <si>
    <t>001-002-0014829</t>
  </si>
  <si>
    <t>25/10/2017</t>
  </si>
  <si>
    <t>001-002-0015846</t>
  </si>
  <si>
    <t>01/12/2017</t>
  </si>
  <si>
    <t>REC 001-002-0001130</t>
  </si>
  <si>
    <t>REC 001-002-0004546</t>
  </si>
  <si>
    <t>458826-6</t>
  </si>
  <si>
    <t>Acosta Marmol, Ruben</t>
  </si>
  <si>
    <t>4686006-1</t>
  </si>
  <si>
    <t>Barrios Mercado, Adalberto</t>
  </si>
  <si>
    <t>4690261-9</t>
  </si>
  <si>
    <t>Quiñonez Cuenca Laura Ines</t>
  </si>
  <si>
    <t>4723998-1</t>
  </si>
  <si>
    <t>12/11/2019</t>
  </si>
  <si>
    <t>4723998-2</t>
  </si>
  <si>
    <t>Silva Mieres, Antonia Carolina (Luque)</t>
  </si>
  <si>
    <t>18/11/2019</t>
  </si>
  <si>
    <t>4778385-1</t>
  </si>
  <si>
    <t>4778385-2</t>
  </si>
  <si>
    <t>26/11/2019</t>
  </si>
  <si>
    <t>4778385-3</t>
  </si>
  <si>
    <t>5197584-0</t>
  </si>
  <si>
    <t>5249131-5</t>
  </si>
  <si>
    <t>Morinigo Martinez, Feliciano Desider</t>
  </si>
  <si>
    <t>5332572-9</t>
  </si>
  <si>
    <t>Vargas, Hector Gustavo</t>
  </si>
  <si>
    <t>001-005-0008987</t>
  </si>
  <si>
    <t>5879015-2</t>
  </si>
  <si>
    <t>CINTRA RIBEIRO NELSON</t>
  </si>
  <si>
    <t>6046813-0</t>
  </si>
  <si>
    <t>Vilmar Sviderski</t>
  </si>
  <si>
    <t>001-007-0000575</t>
  </si>
  <si>
    <t>05/09/2019</t>
  </si>
  <si>
    <t>001-007-0000592</t>
  </si>
  <si>
    <t>17/09/2019</t>
  </si>
  <si>
    <t>001-007-0000633</t>
  </si>
  <si>
    <t>001-007-0000661</t>
  </si>
  <si>
    <t>6047743-1</t>
  </si>
  <si>
    <t>13/11/2019</t>
  </si>
  <si>
    <t>726763-0</t>
  </si>
  <si>
    <t>726763-1</t>
  </si>
  <si>
    <t>Caballero, Guido (transporte)</t>
  </si>
  <si>
    <t>761333-4</t>
  </si>
  <si>
    <t>Rosa Estigarribia, Alejandro</t>
  </si>
  <si>
    <t>001-006-0000572</t>
  </si>
  <si>
    <t>24/06/2019</t>
  </si>
  <si>
    <t>24/07/2019</t>
  </si>
  <si>
    <t>761779-8</t>
  </si>
  <si>
    <t>Roman de Paredes, Leonida</t>
  </si>
  <si>
    <t>001-006-0000103</t>
  </si>
  <si>
    <t>11/01/2019</t>
  </si>
  <si>
    <t>80002401-0</t>
  </si>
  <si>
    <t>Posta SAICIFA</t>
  </si>
  <si>
    <t>80002613-6 2</t>
  </si>
  <si>
    <t>80003076-1</t>
  </si>
  <si>
    <t>La Felsina AICSA</t>
  </si>
  <si>
    <t>CL Relacionadas</t>
  </si>
  <si>
    <t>80003308-6</t>
  </si>
  <si>
    <t>Envases Paraguayos S.A</t>
  </si>
  <si>
    <t>14/08/2019</t>
  </si>
  <si>
    <t>29/08/2019</t>
  </si>
  <si>
    <t>80003322-1</t>
  </si>
  <si>
    <t>Azucarera Paraguaya S.A</t>
  </si>
  <si>
    <t>14/10/2019</t>
  </si>
  <si>
    <t>15/10/2019</t>
  </si>
  <si>
    <t>01/11/2019</t>
  </si>
  <si>
    <t>04/11/2019</t>
  </si>
  <si>
    <t>19/11/2019</t>
  </si>
  <si>
    <t>16/10/2019</t>
  </si>
  <si>
    <t>Bunker</t>
  </si>
  <si>
    <t>80005723-6</t>
  </si>
  <si>
    <t>Petroquim (REPREMAR SRL)</t>
  </si>
  <si>
    <t>001-005-0005396</t>
  </si>
  <si>
    <t>27/05/2019</t>
  </si>
  <si>
    <t>26/06/2019</t>
  </si>
  <si>
    <t>001-005-0005995</t>
  </si>
  <si>
    <t>15/06/2019</t>
  </si>
  <si>
    <t>15/07/2019</t>
  </si>
  <si>
    <t>80005747-3</t>
  </si>
  <si>
    <t>Transporte Tebicuary SRL</t>
  </si>
  <si>
    <t>80006297-32</t>
  </si>
  <si>
    <t>Walter Furler SRL</t>
  </si>
  <si>
    <t>001-006-0001012</t>
  </si>
  <si>
    <t>80007518-8</t>
  </si>
  <si>
    <t>EXPRESO PARAGUAY S.A.</t>
  </si>
  <si>
    <t>80007518-82</t>
  </si>
  <si>
    <t>Expreso Paraguay SA</t>
  </si>
  <si>
    <t>80007926-4</t>
  </si>
  <si>
    <t>La Paraguaya Internacional SRL</t>
  </si>
  <si>
    <t>14/11/2019</t>
  </si>
  <si>
    <t>001-005-0010596</t>
  </si>
  <si>
    <t>08/11/2019</t>
  </si>
  <si>
    <t>80007926-4 1</t>
  </si>
  <si>
    <t>001-007-0000150</t>
  </si>
  <si>
    <t>001-007-0000295</t>
  </si>
  <si>
    <t>17/04/2019</t>
  </si>
  <si>
    <t>17/05/2019</t>
  </si>
  <si>
    <t>80009199-0</t>
  </si>
  <si>
    <t>Transpar S.R.L.</t>
  </si>
  <si>
    <t>80010388-2</t>
  </si>
  <si>
    <t>ALBERTO GILES AGROEXPORTADORA COM. E IND. SA (ALGISA)</t>
  </si>
  <si>
    <t>80010586-9</t>
  </si>
  <si>
    <t>GA INGENIERIA SRL</t>
  </si>
  <si>
    <t>21/11/2019</t>
  </si>
  <si>
    <t>21/12/2019</t>
  </si>
  <si>
    <t>80013704-3</t>
  </si>
  <si>
    <t>Petro Gas SACI</t>
  </si>
  <si>
    <t>001-005-0003178</t>
  </si>
  <si>
    <t>001-005-0003406</t>
  </si>
  <si>
    <t>15/03/2019</t>
  </si>
  <si>
    <t>001-005-0003407</t>
  </si>
  <si>
    <t>001-006-0000298</t>
  </si>
  <si>
    <t>20/03/2019</t>
  </si>
  <si>
    <t>001-006-0000332</t>
  </si>
  <si>
    <t>001-005-0003635</t>
  </si>
  <si>
    <t>25/03/2019</t>
  </si>
  <si>
    <t>24/04/2019</t>
  </si>
  <si>
    <t>001-005-0003636</t>
  </si>
  <si>
    <t>09/04/2019</t>
  </si>
  <si>
    <t>001-006-0000379</t>
  </si>
  <si>
    <t>12/04/2019</t>
  </si>
  <si>
    <t>001-006-000419</t>
  </si>
  <si>
    <t>15/04/2019</t>
  </si>
  <si>
    <t>001-006-0000475</t>
  </si>
  <si>
    <t>80014047-8</t>
  </si>
  <si>
    <t>Domofix S.A.</t>
  </si>
  <si>
    <t>80014443-0</t>
  </si>
  <si>
    <t>80015765-6</t>
  </si>
  <si>
    <t>Petroquim (TRANSBARGE SA)</t>
  </si>
  <si>
    <t>80016530-112</t>
  </si>
  <si>
    <t>Petroquim (P&amp;O)</t>
  </si>
  <si>
    <t>25/10/2019</t>
  </si>
  <si>
    <t>80016530-15</t>
  </si>
  <si>
    <t>Bogarin, Mercedes</t>
  </si>
  <si>
    <t>REC 001-002-0003777</t>
  </si>
  <si>
    <t>REC 001-002-0003843</t>
  </si>
  <si>
    <t>REC 001-002-0003918</t>
  </si>
  <si>
    <t>REC 001-002-0004009</t>
  </si>
  <si>
    <t>80016530-18</t>
  </si>
  <si>
    <t>Cavallaro SAECI</t>
  </si>
  <si>
    <t>80016530-19</t>
  </si>
  <si>
    <t>Cerveceria Paraguaya S.A.</t>
  </si>
  <si>
    <t>80016530-24</t>
  </si>
  <si>
    <t>Colman Ratti, Gregorio</t>
  </si>
  <si>
    <t>001-005-0007800</t>
  </si>
  <si>
    <t>21/09/2018</t>
  </si>
  <si>
    <t>001-005-0009706</t>
  </si>
  <si>
    <t>27/11/2018</t>
  </si>
  <si>
    <t>001-005-0009761</t>
  </si>
  <si>
    <t>28/11/2018</t>
  </si>
  <si>
    <t>80016530-29</t>
  </si>
  <si>
    <t>Devaca Jara, Nicolas</t>
  </si>
  <si>
    <t>80016530-31</t>
  </si>
  <si>
    <t>Dorby Corporation SA</t>
  </si>
  <si>
    <t>80016530-32</t>
  </si>
  <si>
    <t>DRG S.A.</t>
  </si>
  <si>
    <t>REC 001-002-0000421</t>
  </si>
  <si>
    <t>REC 001-002-0000450</t>
  </si>
  <si>
    <t>REC 001-002-0000691</t>
  </si>
  <si>
    <t>REC 001-001-0004038</t>
  </si>
  <si>
    <t>08/08/2019</t>
  </si>
  <si>
    <t>80016530-4</t>
  </si>
  <si>
    <t>Agroganadera Sofia-Juliana S.A.</t>
  </si>
  <si>
    <t>80016530-44</t>
  </si>
  <si>
    <t>Ganadera Alborada S.A.</t>
  </si>
  <si>
    <t>80016530-46</t>
  </si>
  <si>
    <t>Garcete Martinez Hector Albino</t>
  </si>
  <si>
    <t>80016530-47</t>
  </si>
  <si>
    <t>Garcia Sarquis, Mario</t>
  </si>
  <si>
    <t>001-005-0010137</t>
  </si>
  <si>
    <t>80016530-48</t>
  </si>
  <si>
    <t>HC Transporte y Turismo S.A.</t>
  </si>
  <si>
    <t>80016530-49</t>
  </si>
  <si>
    <t>Hibernia Misiones SA</t>
  </si>
  <si>
    <t>001-005-0004708</t>
  </si>
  <si>
    <t>29/04/2019</t>
  </si>
  <si>
    <t>29/05/2019</t>
  </si>
  <si>
    <t>80016530-50</t>
  </si>
  <si>
    <t>Ibañez Garcia Fernando Daniel</t>
  </si>
  <si>
    <t>31/12/2018</t>
  </si>
  <si>
    <t>80016530-51</t>
  </si>
  <si>
    <t>Roca Ceramica S.A.</t>
  </si>
  <si>
    <t>25/11/2019</t>
  </si>
  <si>
    <t>04/10/2019</t>
  </si>
  <si>
    <t>80016530-55</t>
  </si>
  <si>
    <t>L&amp;CP SA</t>
  </si>
  <si>
    <t>001-002-0009989</t>
  </si>
  <si>
    <t>11/04/2017</t>
  </si>
  <si>
    <t>80016530-56</t>
  </si>
  <si>
    <t>La Limpeña SRL</t>
  </si>
  <si>
    <t>001-005-0011174</t>
  </si>
  <si>
    <t>001-005-0011442</t>
  </si>
  <si>
    <t>001-005-0011635</t>
  </si>
  <si>
    <t>80016530-59</t>
  </si>
  <si>
    <t>Los Corrales S.A.</t>
  </si>
  <si>
    <t>001-005-0006063</t>
  </si>
  <si>
    <t>19/06/2019</t>
  </si>
  <si>
    <t>19/07/2019</t>
  </si>
  <si>
    <t>001-005-0006177</t>
  </si>
  <si>
    <t>22/06/2019</t>
  </si>
  <si>
    <t>22/07/2019</t>
  </si>
  <si>
    <t>80016530-64</t>
  </si>
  <si>
    <t>Marecos, Hugo</t>
  </si>
  <si>
    <t>80016530-65</t>
  </si>
  <si>
    <t>Martinax Corporation S.A. Suc. Py.</t>
  </si>
  <si>
    <t>80016530-68</t>
  </si>
  <si>
    <t>Naino SA</t>
  </si>
  <si>
    <t>001-002-0015246</t>
  </si>
  <si>
    <t>09/11/2017</t>
  </si>
  <si>
    <t>001-002-0015388</t>
  </si>
  <si>
    <t>15/11/2017</t>
  </si>
  <si>
    <t>001-002-0015479</t>
  </si>
  <si>
    <t>17/11/2017</t>
  </si>
  <si>
    <t>001-002-0015597</t>
  </si>
  <si>
    <t>23/11/2017</t>
  </si>
  <si>
    <t>001-002-0015598</t>
  </si>
  <si>
    <t>001-002-0015611</t>
  </si>
  <si>
    <t>001-002-0015704</t>
  </si>
  <si>
    <t>27/11/2017</t>
  </si>
  <si>
    <t>80016530-73</t>
  </si>
  <si>
    <t>Oviedo Espinola Efrain</t>
  </si>
  <si>
    <t>80016530-74</t>
  </si>
  <si>
    <t>Pereira Sutil Marcio Carlos</t>
  </si>
  <si>
    <t>80016530-75</t>
  </si>
  <si>
    <t>Petroquim S.A.</t>
  </si>
  <si>
    <t>08/04/2019</t>
  </si>
  <si>
    <t>08/05/2019</t>
  </si>
  <si>
    <t>23/04/2019</t>
  </si>
  <si>
    <t>30/04/2019</t>
  </si>
  <si>
    <t>30/05/2019</t>
  </si>
  <si>
    <t>06/05/2019</t>
  </si>
  <si>
    <t>07/05/2019</t>
  </si>
  <si>
    <t>06/06/2019</t>
  </si>
  <si>
    <t>13/06/2019</t>
  </si>
  <si>
    <t>31/07/2019</t>
  </si>
  <si>
    <t>23/08/2019</t>
  </si>
  <si>
    <t>28/08/2019</t>
  </si>
  <si>
    <t>30/07/2019</t>
  </si>
  <si>
    <t>001-005-0007412</t>
  </si>
  <si>
    <t>30/08/2019</t>
  </si>
  <si>
    <t>001-005-0007427</t>
  </si>
  <si>
    <t>001-005-0007444</t>
  </si>
  <si>
    <t>001-005-0007464</t>
  </si>
  <si>
    <t>001-005-0007501</t>
  </si>
  <si>
    <t>001-005-0007543</t>
  </si>
  <si>
    <t>06/08/2019</t>
  </si>
  <si>
    <t>001-005-0007601</t>
  </si>
  <si>
    <t>001-005-0007604</t>
  </si>
  <si>
    <t>001-005-0007768</t>
  </si>
  <si>
    <t>13/08/2019</t>
  </si>
  <si>
    <t>12/09/2019</t>
  </si>
  <si>
    <t>001-005-007812</t>
  </si>
  <si>
    <t>001-005-0007817</t>
  </si>
  <si>
    <t>001-005-007818</t>
  </si>
  <si>
    <t>001-005-0007819</t>
  </si>
  <si>
    <t>06/09/2019</t>
  </si>
  <si>
    <t>001-005-0007820</t>
  </si>
  <si>
    <t>001-005-0007821</t>
  </si>
  <si>
    <t>11/09/2019</t>
  </si>
  <si>
    <t>001-006-0000724</t>
  </si>
  <si>
    <t>001-005-0007872</t>
  </si>
  <si>
    <t>001-005-0007893</t>
  </si>
  <si>
    <t>001-005-0007906</t>
  </si>
  <si>
    <t>001-005-0007935</t>
  </si>
  <si>
    <t>001-005-0007940</t>
  </si>
  <si>
    <t>001-005-0008007</t>
  </si>
  <si>
    <t>20/08/2019</t>
  </si>
  <si>
    <t>19/09/2019</t>
  </si>
  <si>
    <t>001-005-0008020</t>
  </si>
  <si>
    <t>001-005-0008072</t>
  </si>
  <si>
    <t>22/08/2019</t>
  </si>
  <si>
    <t>001-005-0008098</t>
  </si>
  <si>
    <t>001-005-0008099</t>
  </si>
  <si>
    <t>001-005-0008117</t>
  </si>
  <si>
    <t>001-005-0008194</t>
  </si>
  <si>
    <t>27/08/2019</t>
  </si>
  <si>
    <t>26/09/2019</t>
  </si>
  <si>
    <t>001-006-0000731</t>
  </si>
  <si>
    <t>001-006-0000754</t>
  </si>
  <si>
    <t>001-005-0008227</t>
  </si>
  <si>
    <t>001-005-0008245</t>
  </si>
  <si>
    <t>27/09/2019</t>
  </si>
  <si>
    <t>001-005-0008285</t>
  </si>
  <si>
    <t>25/09/2019</t>
  </si>
  <si>
    <t>001-005-0008342</t>
  </si>
  <si>
    <t>001-005-0008343</t>
  </si>
  <si>
    <t>001-005-0008365</t>
  </si>
  <si>
    <t>001-006-0000789</t>
  </si>
  <si>
    <t>001-005-0008412</t>
  </si>
  <si>
    <t>02/09/2019</t>
  </si>
  <si>
    <t>02/10/2019</t>
  </si>
  <si>
    <t>001-005-0008451</t>
  </si>
  <si>
    <t>03/09/2019</t>
  </si>
  <si>
    <t>001-005-0008554</t>
  </si>
  <si>
    <t>001-005-0008624</t>
  </si>
  <si>
    <t>001-005-0008625</t>
  </si>
  <si>
    <t>001-005-0008626</t>
  </si>
  <si>
    <t>001-005-0008671</t>
  </si>
  <si>
    <t>001-005-0008712</t>
  </si>
  <si>
    <t>11/10/2019</t>
  </si>
  <si>
    <t>001-005-0008739</t>
  </si>
  <si>
    <t>001-005-0008845</t>
  </si>
  <si>
    <t>16/09/2019</t>
  </si>
  <si>
    <t>001-005-0008921</t>
  </si>
  <si>
    <t>001-005-0008966</t>
  </si>
  <si>
    <t>001-005-0008971</t>
  </si>
  <si>
    <t>001-005-0008972</t>
  </si>
  <si>
    <t>001-005-0008973</t>
  </si>
  <si>
    <t>001-005-0008974</t>
  </si>
  <si>
    <t>001-005-0009053</t>
  </si>
  <si>
    <t>23/09/2019</t>
  </si>
  <si>
    <t>001-006-0000824</t>
  </si>
  <si>
    <t>001-006-0000846</t>
  </si>
  <si>
    <t>001-005-0009115</t>
  </si>
  <si>
    <t>001-005-0009169</t>
  </si>
  <si>
    <t>001-005-0009180</t>
  </si>
  <si>
    <t>001-005-0009181</t>
  </si>
  <si>
    <t>001-005-0009199</t>
  </si>
  <si>
    <t>001-005-0009265</t>
  </si>
  <si>
    <t>001-005-0009333</t>
  </si>
  <si>
    <t>30/09/2019</t>
  </si>
  <si>
    <t>001-005-0009334</t>
  </si>
  <si>
    <t>30/10/2019</t>
  </si>
  <si>
    <t>001-006-0000874</t>
  </si>
  <si>
    <t>001-006-0000882</t>
  </si>
  <si>
    <t>001-005-0009374</t>
  </si>
  <si>
    <t>01/10/2019</t>
  </si>
  <si>
    <t>001-005-0009385</t>
  </si>
  <si>
    <t>001-005-0009429</t>
  </si>
  <si>
    <t>001-005-009447</t>
  </si>
  <si>
    <t>001-005-0009460</t>
  </si>
  <si>
    <t>001-005-0009524</t>
  </si>
  <si>
    <t>001-005-0009576</t>
  </si>
  <si>
    <t>08/10/2019</t>
  </si>
  <si>
    <t>001-005-0009665</t>
  </si>
  <si>
    <t>001-005-0009675</t>
  </si>
  <si>
    <t>001-005-0009676</t>
  </si>
  <si>
    <t>001-005-0009677</t>
  </si>
  <si>
    <t>001-005-0009678</t>
  </si>
  <si>
    <t>001-005-0009682</t>
  </si>
  <si>
    <t>001-005-0009757</t>
  </si>
  <si>
    <t>001-005-0009810</t>
  </si>
  <si>
    <t>001-005-0009833</t>
  </si>
  <si>
    <t>15/11/2019</t>
  </si>
  <si>
    <t>001-005-0009837</t>
  </si>
  <si>
    <t>001-005-0009838</t>
  </si>
  <si>
    <t>001-006-0000904</t>
  </si>
  <si>
    <t>001-006-0000905</t>
  </si>
  <si>
    <t>001-005-0009924</t>
  </si>
  <si>
    <t>001-006-0000906</t>
  </si>
  <si>
    <t>001-005-0009983</t>
  </si>
  <si>
    <t>21/10/2019</t>
  </si>
  <si>
    <t>001-005-0010087</t>
  </si>
  <si>
    <t>001-005-0010088</t>
  </si>
  <si>
    <t>001-005-0010103</t>
  </si>
  <si>
    <t>001-005-0010104</t>
  </si>
  <si>
    <t>001-005-0010124</t>
  </si>
  <si>
    <t>001-005-0010177</t>
  </si>
  <si>
    <t>001-005-0010179</t>
  </si>
  <si>
    <t>001-006-0000912</t>
  </si>
  <si>
    <t>001-006-0000944</t>
  </si>
  <si>
    <t>28/10/2019</t>
  </si>
  <si>
    <t>27/11/2019</t>
  </si>
  <si>
    <t>001-006-0000951</t>
  </si>
  <si>
    <t>001-006-0000963</t>
  </si>
  <si>
    <t>001-005-0010217</t>
  </si>
  <si>
    <t>001-005-0010219</t>
  </si>
  <si>
    <t>001-005-0010257</t>
  </si>
  <si>
    <t>29/10/2019</t>
  </si>
  <si>
    <t>001-005-0010279</t>
  </si>
  <si>
    <t>001-005-0010301</t>
  </si>
  <si>
    <t>001-005-0010347</t>
  </si>
  <si>
    <t>001-005-0010348</t>
  </si>
  <si>
    <t>001-005-0010382</t>
  </si>
  <si>
    <t>001-005-0010399</t>
  </si>
  <si>
    <t>001-005-0010440</t>
  </si>
  <si>
    <t>001-005-0010456</t>
  </si>
  <si>
    <t>001-005-0010461</t>
  </si>
  <si>
    <t>001-005-0010498</t>
  </si>
  <si>
    <t>001-005-0010594</t>
  </si>
  <si>
    <t>001-005-0010598</t>
  </si>
  <si>
    <t>001-005-0010672</t>
  </si>
  <si>
    <t>001-006-0000974</t>
  </si>
  <si>
    <t>001-005-0010693</t>
  </si>
  <si>
    <t>001-005-0010709</t>
  </si>
  <si>
    <t>001-005-0010710</t>
  </si>
  <si>
    <t>001-005-0010711</t>
  </si>
  <si>
    <t>001-005-0010712</t>
  </si>
  <si>
    <t>001-005-0010720</t>
  </si>
  <si>
    <t>001-005-0010783</t>
  </si>
  <si>
    <t>001-005-0010804</t>
  </si>
  <si>
    <t>001-005-0010851</t>
  </si>
  <si>
    <t>001-005-0010872</t>
  </si>
  <si>
    <t>001-005-0010873</t>
  </si>
  <si>
    <t>001-005-0010925</t>
  </si>
  <si>
    <t>001-006-0000991</t>
  </si>
  <si>
    <t>001-006-000992</t>
  </si>
  <si>
    <t>001-005-0010967</t>
  </si>
  <si>
    <t>001-005-0011066</t>
  </si>
  <si>
    <t>001-005-0011068</t>
  </si>
  <si>
    <t>001-005-0011115</t>
  </si>
  <si>
    <t>001-005-0011125</t>
  </si>
  <si>
    <t>001-005-0011129</t>
  </si>
  <si>
    <t>001-005-0011170</t>
  </si>
  <si>
    <t>001-005-0011178</t>
  </si>
  <si>
    <t>001-005-0011193</t>
  </si>
  <si>
    <t>001-005-0011210</t>
  </si>
  <si>
    <t>001-005-0011218</t>
  </si>
  <si>
    <t>001-005-0011228</t>
  </si>
  <si>
    <t>001-005-0011239</t>
  </si>
  <si>
    <t>001-005-0011266</t>
  </si>
  <si>
    <t>001-005-0011267</t>
  </si>
  <si>
    <t>001-005-0011275</t>
  </si>
  <si>
    <t>001-005-0011288</t>
  </si>
  <si>
    <t>001-005-0011339</t>
  </si>
  <si>
    <t>001-005-0011380</t>
  </si>
  <si>
    <t>001-005-0011423</t>
  </si>
  <si>
    <t>001-005-0011461</t>
  </si>
  <si>
    <t>001-005-0011468</t>
  </si>
  <si>
    <t>001-005-0011511</t>
  </si>
  <si>
    <t>001-006-0001015</t>
  </si>
  <si>
    <t>001-005-0011535</t>
  </si>
  <si>
    <t>001-005-0011536</t>
  </si>
  <si>
    <t>001-005-0011537</t>
  </si>
  <si>
    <t>001-005-0011561</t>
  </si>
  <si>
    <t>001-005-0011577</t>
  </si>
  <si>
    <t>001-006-0001026</t>
  </si>
  <si>
    <t>001-005-0011625</t>
  </si>
  <si>
    <t>001-005-0011636</t>
  </si>
  <si>
    <t>001-005-0011680</t>
  </si>
  <si>
    <t>001-005-0011681</t>
  </si>
  <si>
    <t>001-005-0011718</t>
  </si>
  <si>
    <t>001-005-0011736</t>
  </si>
  <si>
    <t>001-005-0011793</t>
  </si>
  <si>
    <t>001-005-0011825</t>
  </si>
  <si>
    <t>001-005-0011833</t>
  </si>
  <si>
    <t>001-005-0011860</t>
  </si>
  <si>
    <t>001-005-0011880</t>
  </si>
  <si>
    <t>001-005-0011926</t>
  </si>
  <si>
    <t>001-005-0011934</t>
  </si>
  <si>
    <t>001-005-0011967</t>
  </si>
  <si>
    <t>001-005-0011980</t>
  </si>
  <si>
    <t>001-005-0012032</t>
  </si>
  <si>
    <t>001-005-0012062</t>
  </si>
  <si>
    <t>001-005-0012063</t>
  </si>
  <si>
    <t>001-005-0012077</t>
  </si>
  <si>
    <t>001-006-0001058</t>
  </si>
  <si>
    <t>80016530-76</t>
  </si>
  <si>
    <t>80016530-77</t>
  </si>
  <si>
    <t>80016530-79</t>
  </si>
  <si>
    <t>FACTORING PETROQUIM (MONTE ALEGRE)</t>
  </si>
  <si>
    <t>80016530-8</t>
  </si>
  <si>
    <t>Barakah SRL</t>
  </si>
  <si>
    <t>80016530-80</t>
  </si>
  <si>
    <t>FACTORING PETROQUIM (Monte Verde)</t>
  </si>
  <si>
    <t>001-005-0008847</t>
  </si>
  <si>
    <t>001-005-0009487</t>
  </si>
  <si>
    <t>001-005-0011981</t>
  </si>
  <si>
    <t>80016530-83</t>
  </si>
  <si>
    <t>Rodopar S.A.</t>
  </si>
  <si>
    <t>80016530-84</t>
  </si>
  <si>
    <t>80016530-86</t>
  </si>
  <si>
    <t>Shipyard S.A.</t>
  </si>
  <si>
    <t>80016530-96</t>
  </si>
  <si>
    <t>Transporte Lago Ypoa S.A.</t>
  </si>
  <si>
    <t>80016530-PIT</t>
  </si>
  <si>
    <t>80016530-ÑEMBY</t>
  </si>
  <si>
    <t>80017373-1</t>
  </si>
  <si>
    <t>Monte Sereno S.A</t>
  </si>
  <si>
    <t>80017514-1</t>
  </si>
  <si>
    <t>80018241-3</t>
  </si>
  <si>
    <t>Saturno SA</t>
  </si>
  <si>
    <t>80020192-2</t>
  </si>
  <si>
    <t>Transportadora Panamericana SRL</t>
  </si>
  <si>
    <t>001-005-0005598</t>
  </si>
  <si>
    <t>001-005-0005990</t>
  </si>
  <si>
    <t>001-005-0007118</t>
  </si>
  <si>
    <t>001-005-0010777</t>
  </si>
  <si>
    <t>80020918-4</t>
  </si>
  <si>
    <t>Emprendimientos Rurales SA</t>
  </si>
  <si>
    <t>80021840-0</t>
  </si>
  <si>
    <t>Vientos del Chaco S.A.</t>
  </si>
  <si>
    <t>001-001-0011204</t>
  </si>
  <si>
    <t>22/12/2017</t>
  </si>
  <si>
    <t>001-002-0015941</t>
  </si>
  <si>
    <t>05/12/2017</t>
  </si>
  <si>
    <t>001-006-0000288</t>
  </si>
  <si>
    <t>20/04/2018</t>
  </si>
  <si>
    <t>80023095-3</t>
  </si>
  <si>
    <t>Tapiracuai S.A.</t>
  </si>
  <si>
    <t>80023751-0</t>
  </si>
  <si>
    <t>Cooperativa Puerto Elseño Ko Che Ltda</t>
  </si>
  <si>
    <t>001-005-0003450</t>
  </si>
  <si>
    <t>18/03/2019</t>
  </si>
  <si>
    <t>001-005-0003879</t>
  </si>
  <si>
    <t>01/04/2019</t>
  </si>
  <si>
    <t>001-005-0003981</t>
  </si>
  <si>
    <t>04/04/2019</t>
  </si>
  <si>
    <t>80024098-7</t>
  </si>
  <si>
    <t>Wheel Co SA</t>
  </si>
  <si>
    <t>80024161-4</t>
  </si>
  <si>
    <t>Servicio de Ingenieria Electrica SRL</t>
  </si>
  <si>
    <t>80024515-6</t>
  </si>
  <si>
    <t>Club Deportivo Sajonia</t>
  </si>
  <si>
    <t>001-007-0000233</t>
  </si>
  <si>
    <t>001-007-0000268</t>
  </si>
  <si>
    <t>001-007-0000289</t>
  </si>
  <si>
    <t>001-007-0000331</t>
  </si>
  <si>
    <t>001-007-0000353</t>
  </si>
  <si>
    <t>80025676-0</t>
  </si>
  <si>
    <t>Ocho A S.A.</t>
  </si>
  <si>
    <t>001-005-0002780</t>
  </si>
  <si>
    <t>25/02/2019</t>
  </si>
  <si>
    <t>001-005-0002894</t>
  </si>
  <si>
    <t>29/03/2019</t>
  </si>
  <si>
    <t>001-005-0002917</t>
  </si>
  <si>
    <t>28/02/2019</t>
  </si>
  <si>
    <t>001-005-0003188</t>
  </si>
  <si>
    <t>001-005-0003227</t>
  </si>
  <si>
    <t>001-005-0003385</t>
  </si>
  <si>
    <t>001-005-0003623</t>
  </si>
  <si>
    <t>001-005-0003624</t>
  </si>
  <si>
    <t>001-005-0003858</t>
  </si>
  <si>
    <t>001-005-0003860</t>
  </si>
  <si>
    <t>001-005-0004013</t>
  </si>
  <si>
    <t>001-005-0004065</t>
  </si>
  <si>
    <t>001-005-0004093</t>
  </si>
  <si>
    <t>001-005-0004102</t>
  </si>
  <si>
    <t>001-005-0004299</t>
  </si>
  <si>
    <t>001-005-0004522</t>
  </si>
  <si>
    <t>001-005-0004677</t>
  </si>
  <si>
    <t>001-005-0004681</t>
  </si>
  <si>
    <t>001-005-0004772</t>
  </si>
  <si>
    <t>001-005-0004919</t>
  </si>
  <si>
    <t>80026498-32</t>
  </si>
  <si>
    <t>MEGA VELOZ SA</t>
  </si>
  <si>
    <t>80026825-3 2</t>
  </si>
  <si>
    <t>SAYVON S.R.L.</t>
  </si>
  <si>
    <t>80027536-5</t>
  </si>
  <si>
    <t>ZEST TRAIDING S.A.</t>
  </si>
  <si>
    <t>80028332-5</t>
  </si>
  <si>
    <t>Grupo Moro SA</t>
  </si>
  <si>
    <t>80035843-0</t>
  </si>
  <si>
    <t>Weiler SRL</t>
  </si>
  <si>
    <t>001-005-0010597</t>
  </si>
  <si>
    <t>001-005-0011483</t>
  </si>
  <si>
    <t>80035850-3</t>
  </si>
  <si>
    <t>INDUSTRIAL Y COMERCIAL DA CONQUISTA S.A.</t>
  </si>
  <si>
    <t>001-005-0009269</t>
  </si>
  <si>
    <t>80036283-7</t>
  </si>
  <si>
    <t>Maria de los Angeles SRL</t>
  </si>
  <si>
    <t>001-005-0009975</t>
  </si>
  <si>
    <t>80038117-3</t>
  </si>
  <si>
    <t>80038195-1</t>
  </si>
  <si>
    <t>Inversiones San Isidro S.A.</t>
  </si>
  <si>
    <t>04/05/2018</t>
  </si>
  <si>
    <t>80038195-2</t>
  </si>
  <si>
    <t>80038195-3</t>
  </si>
  <si>
    <t>80038663-9</t>
  </si>
  <si>
    <t>RURAL CHACO BRASIL SRL</t>
  </si>
  <si>
    <t>001-005-0008211</t>
  </si>
  <si>
    <t>80040830-6</t>
  </si>
  <si>
    <t>DOSZETAS S.A.</t>
  </si>
  <si>
    <t>001-007-0000620</t>
  </si>
  <si>
    <t>001-007-0000722</t>
  </si>
  <si>
    <t>001-007-0000763</t>
  </si>
  <si>
    <t>001-007-0000788</t>
  </si>
  <si>
    <t>80044525-2</t>
  </si>
  <si>
    <t>80044932-0</t>
  </si>
  <si>
    <t>Hospitalar SA</t>
  </si>
  <si>
    <t>80046705-1</t>
  </si>
  <si>
    <t>80046705-2</t>
  </si>
  <si>
    <t>80046705-4</t>
  </si>
  <si>
    <t>80049197-1</t>
  </si>
  <si>
    <t>Almisur SA</t>
  </si>
  <si>
    <t>80049877-1</t>
  </si>
  <si>
    <t>Ganadera Los Lazos SA</t>
  </si>
  <si>
    <t>PCP</t>
  </si>
  <si>
    <t>80050418-6 2</t>
  </si>
  <si>
    <t>Rural Bioenergia SA</t>
  </si>
  <si>
    <t>80050529-8</t>
  </si>
  <si>
    <t>Transporte El Quijote SRL</t>
  </si>
  <si>
    <t>001-007-0000711</t>
  </si>
  <si>
    <t>80051687-7</t>
  </si>
  <si>
    <t>Transporte Almiron SA</t>
  </si>
  <si>
    <t>001-005-0003403</t>
  </si>
  <si>
    <t>80052906-5</t>
  </si>
  <si>
    <t>Forestal y Ganadera Don Pedro S.A.</t>
  </si>
  <si>
    <t>80054844-2</t>
  </si>
  <si>
    <t>DIARIO EXPRESS SRL</t>
  </si>
  <si>
    <t>80054967-1</t>
  </si>
  <si>
    <t>23 de Abril S.R.L.</t>
  </si>
  <si>
    <t>001-005-0003306</t>
  </si>
  <si>
    <t>23/04/2018</t>
  </si>
  <si>
    <t>001-005-0003492</t>
  </si>
  <si>
    <t>27/04/2018</t>
  </si>
  <si>
    <t>001-005-0003936</t>
  </si>
  <si>
    <t>80056046-9</t>
  </si>
  <si>
    <t>TRANSPORTE DE GANADO SAN JOSE S.R.L.</t>
  </si>
  <si>
    <t>80057525-3</t>
  </si>
  <si>
    <t>EUROUSA SRL</t>
  </si>
  <si>
    <t>80059076-7 2</t>
  </si>
  <si>
    <t>Mereles y Asociados S.A.</t>
  </si>
  <si>
    <t>80060185-8</t>
  </si>
  <si>
    <t>SIGNATURE S.R.L.</t>
  </si>
  <si>
    <t>001-005-0001521</t>
  </si>
  <si>
    <t>80063540-0</t>
  </si>
  <si>
    <t>80065852-3</t>
  </si>
  <si>
    <t>ARROZAL SA</t>
  </si>
  <si>
    <t>80067491-1</t>
  </si>
  <si>
    <t>001-002-0013931</t>
  </si>
  <si>
    <t>21/09/2017</t>
  </si>
  <si>
    <t>001-002-0013932</t>
  </si>
  <si>
    <t>001-002-0013972</t>
  </si>
  <si>
    <t>22/09/2017</t>
  </si>
  <si>
    <t>80067491-2</t>
  </si>
  <si>
    <t>80067491-3</t>
  </si>
  <si>
    <t>80067491-4</t>
  </si>
  <si>
    <t>80069784-7</t>
  </si>
  <si>
    <t>SIBARYS S.A.</t>
  </si>
  <si>
    <t>80070015-2</t>
  </si>
  <si>
    <t>80074267-2</t>
  </si>
  <si>
    <t>San Jose Concretos SA</t>
  </si>
  <si>
    <t>80074962-62</t>
  </si>
  <si>
    <t>El Shah SA</t>
  </si>
  <si>
    <t>001-006-0000981</t>
  </si>
  <si>
    <t>001-006-0001011</t>
  </si>
  <si>
    <t>80076669-5</t>
  </si>
  <si>
    <t>EMPRENDIMIENTO NIPON SA</t>
  </si>
  <si>
    <t>80076732-2</t>
  </si>
  <si>
    <t>TORO PAMPA S.A.</t>
  </si>
  <si>
    <t>80077463-9</t>
  </si>
  <si>
    <t>Agro Industrial Calpar SA</t>
  </si>
  <si>
    <t>80079007-3</t>
  </si>
  <si>
    <t>ARXO INDUSTRIAL PARAGUAY SA</t>
  </si>
  <si>
    <t>001-007-0000454</t>
  </si>
  <si>
    <t>001-007-0000472</t>
  </si>
  <si>
    <t>80080537-2</t>
  </si>
  <si>
    <t>80086407-7</t>
  </si>
  <si>
    <t>BRICAN SA</t>
  </si>
  <si>
    <t>001-006-0000902</t>
  </si>
  <si>
    <t>80086440-9</t>
  </si>
  <si>
    <t>Innovali SA</t>
  </si>
  <si>
    <t>80086567-7</t>
  </si>
  <si>
    <t>Transportadora Especializada de Cargas SA</t>
  </si>
  <si>
    <t>80086869-2</t>
  </si>
  <si>
    <t>Max Maquinas S.A.</t>
  </si>
  <si>
    <t>80087669-5</t>
  </si>
  <si>
    <t>Petrogroup S.A.</t>
  </si>
  <si>
    <t>80089511-8</t>
  </si>
  <si>
    <t>80089603-3</t>
  </si>
  <si>
    <t>Lamb SA</t>
  </si>
  <si>
    <t>001-005-0010143</t>
  </si>
  <si>
    <t>80090045-6</t>
  </si>
  <si>
    <t>LA DISCIPLINA SA</t>
  </si>
  <si>
    <t>80090145-2</t>
  </si>
  <si>
    <t>LYO SA</t>
  </si>
  <si>
    <t>002-001-0000350</t>
  </si>
  <si>
    <t>80090371-4</t>
  </si>
  <si>
    <t>4 de Octubre S.R.L.</t>
  </si>
  <si>
    <t>001-005-0003019</t>
  </si>
  <si>
    <t>001-005-0007348</t>
  </si>
  <si>
    <t>80092003-1</t>
  </si>
  <si>
    <t>FHJ S.A.</t>
  </si>
  <si>
    <t>001-002-0013051</t>
  </si>
  <si>
    <t>22/08/2017</t>
  </si>
  <si>
    <t>001-002-0013316</t>
  </si>
  <si>
    <t>001-002-0013386</t>
  </si>
  <si>
    <t>01/09/2017</t>
  </si>
  <si>
    <t>80092003-2</t>
  </si>
  <si>
    <t>80095262-6</t>
  </si>
  <si>
    <t>Jotas SRL</t>
  </si>
  <si>
    <t>001-005-0001889</t>
  </si>
  <si>
    <t>02/03/2018</t>
  </si>
  <si>
    <t>001-005-0003695</t>
  </si>
  <si>
    <t>001-005-0004738</t>
  </si>
  <si>
    <t>80095387-8</t>
  </si>
  <si>
    <t>Grupo Sembrador SA</t>
  </si>
  <si>
    <t>001-007-0000237</t>
  </si>
  <si>
    <t>001-007-0000272</t>
  </si>
  <si>
    <t>001-007-0000293</t>
  </si>
  <si>
    <t>001-007-0000335</t>
  </si>
  <si>
    <t>001-007-0000358</t>
  </si>
  <si>
    <t>001-007-0000420</t>
  </si>
  <si>
    <t>001-007-0000477</t>
  </si>
  <si>
    <t>80096123-4</t>
  </si>
  <si>
    <t>001-001-0006889</t>
  </si>
  <si>
    <t>30/06/2017</t>
  </si>
  <si>
    <t>001-001-0007039</t>
  </si>
  <si>
    <t>12/07/2017</t>
  </si>
  <si>
    <t>001-003-0000125</t>
  </si>
  <si>
    <t>24/04/2017</t>
  </si>
  <si>
    <t>001-003-0000137</t>
  </si>
  <si>
    <t>11/05/2017</t>
  </si>
  <si>
    <t>001-003-0000157</t>
  </si>
  <si>
    <t>09/08/2017</t>
  </si>
  <si>
    <t>001-003-0000172</t>
  </si>
  <si>
    <t>80097799-8</t>
  </si>
  <si>
    <t>NA LOGISTICA SRL</t>
  </si>
  <si>
    <t>80098084-0</t>
  </si>
  <si>
    <t>EXXA GREEN S.R.L.</t>
  </si>
  <si>
    <t>80102583-4</t>
  </si>
  <si>
    <t>ARKON GROUP SOCIEDAD ANONIMA</t>
  </si>
  <si>
    <t>80103900-2 1</t>
  </si>
  <si>
    <t>Manduvira SA</t>
  </si>
  <si>
    <t>80105335-8</t>
  </si>
  <si>
    <t>Tenfe SRL</t>
  </si>
  <si>
    <t>80106033-8</t>
  </si>
  <si>
    <t>CONSORCIO ARROYITO</t>
  </si>
  <si>
    <t>CL 80034080-9</t>
  </si>
  <si>
    <t>Karol SA</t>
  </si>
  <si>
    <t>CL1580744</t>
  </si>
  <si>
    <t>TROCHE FLEITAS CARLOS RAUL</t>
  </si>
  <si>
    <t>001-006-0000972</t>
  </si>
  <si>
    <t>CL2517187-9</t>
  </si>
  <si>
    <t>LOVERA MORENO ALBERTO LUCIANO</t>
  </si>
  <si>
    <t>CL2956356-9</t>
  </si>
  <si>
    <t>Fleitas Britez Blas Benigno</t>
  </si>
  <si>
    <t>CL3673573</t>
  </si>
  <si>
    <t>PEREIRA HUGO</t>
  </si>
  <si>
    <t>CL80016530-6</t>
  </si>
  <si>
    <t>Ceramica Ita Yvy SA</t>
  </si>
  <si>
    <t>CL80053594-4</t>
  </si>
  <si>
    <t>HG Trans SRL</t>
  </si>
  <si>
    <t>CL80074047-5</t>
  </si>
  <si>
    <t>LAS JUANAS SA</t>
  </si>
  <si>
    <t>Conta_630849-0</t>
  </si>
  <si>
    <t>DENIS SANCHEZ LUIS ANIBAL</t>
  </si>
  <si>
    <t>-</t>
  </si>
  <si>
    <t>NOTA 9: OTROS CREDITOS</t>
  </si>
  <si>
    <t>Alquileres a devengar</t>
  </si>
  <si>
    <t>NOTA 10: OBLIGACIONES A PAGAR</t>
  </si>
  <si>
    <t>Cuentas a pagar - compañías vinculadas ( Nota 5)</t>
  </si>
  <si>
    <t>Cuenta por pagar - terceros</t>
  </si>
  <si>
    <t>NOTA 11:  PRESTAMOS BANCARIOS</t>
  </si>
  <si>
    <t>NOTA 12:  PROVISIONES</t>
  </si>
  <si>
    <t>NOTA 13:  OTROS PASIVOS</t>
  </si>
  <si>
    <t>NOTA 14:  PATRIMONIO NETO</t>
  </si>
  <si>
    <t>Combustibles</t>
  </si>
  <si>
    <t>Fletes cobrados</t>
  </si>
  <si>
    <t>DESCUENTOS POR VENTAS</t>
  </si>
  <si>
    <t>Costos</t>
  </si>
  <si>
    <t>CV Combustible</t>
  </si>
  <si>
    <t>Fletes pagados</t>
  </si>
  <si>
    <t>Decuentos obtenidos</t>
  </si>
  <si>
    <t xml:space="preserve">Gastos Generales </t>
  </si>
  <si>
    <t>Sueldos y jornales/ Otros beneficios</t>
  </si>
  <si>
    <t>remuneraciones pers superior</t>
  </si>
  <si>
    <t>Útiles de Oficina</t>
  </si>
  <si>
    <t>Agua, Luz, Teléfono e Internet</t>
  </si>
  <si>
    <t>Gastos Operativos</t>
  </si>
  <si>
    <t>viatico y movilidad</t>
  </si>
  <si>
    <t>gastos de mantenimiento</t>
  </si>
  <si>
    <t>Gastos varios</t>
  </si>
  <si>
    <t>honorarios profesionales</t>
  </si>
  <si>
    <t>Incobrables</t>
  </si>
  <si>
    <t>Ingresos Extraordinarios</t>
  </si>
  <si>
    <t>Franquicias</t>
  </si>
  <si>
    <t>Vta Activo Fijo</t>
  </si>
  <si>
    <t>Intereses Cobrados</t>
  </si>
  <si>
    <t>VENTAS</t>
  </si>
  <si>
    <t>CV Otros</t>
  </si>
  <si>
    <t>Seguros</t>
  </si>
  <si>
    <t>Comisiones</t>
  </si>
  <si>
    <t>Gastos de publicidad</t>
  </si>
  <si>
    <t>Gastos Varios</t>
  </si>
  <si>
    <t>Dep</t>
  </si>
  <si>
    <t>Codigo</t>
  </si>
  <si>
    <t>Descripción de los Bienes</t>
  </si>
  <si>
    <t>Valor de Costo o de Adquisición</t>
  </si>
  <si>
    <t>INMUEBLE PADRON 478 FINCA MATRICULA E16-513 DISTRI</t>
  </si>
  <si>
    <t>INMUEBLES MATRICULA L20/10221 - L20/10222 - L20/10</t>
  </si>
  <si>
    <t>INMUEBLE MATRICULA E01/6305 PADRÓN 5081 VILLARRICA LOS VERDES</t>
  </si>
  <si>
    <t>INMUEBLE FINCA N° 6891 CTA CTE CATASTRAL 14-889-09 ESS RCA ARGENTINA</t>
  </si>
  <si>
    <t>COMPRA INMUEBLE F. N°6891 TERMINAL RCA ARGENTINA</t>
  </si>
  <si>
    <t>7 y 8</t>
  </si>
  <si>
    <t>2.g</t>
  </si>
  <si>
    <t>Reserva Legal del periodo</t>
  </si>
  <si>
    <t>(*) Ad referendum de la Asamblea Ordinaria de Accionistas</t>
  </si>
  <si>
    <t>combustible, aditivos y quimicos</t>
  </si>
  <si>
    <t>reserva legal</t>
  </si>
  <si>
    <t>Resultado antes de impuesto a la renta y reserva legal</t>
  </si>
  <si>
    <t>Resultado antes de reserva legal</t>
  </si>
  <si>
    <t>Compensaciones</t>
  </si>
  <si>
    <t>Cheques Rechazados-Vía Petroquim</t>
  </si>
  <si>
    <t>Anticipos al personal</t>
  </si>
  <si>
    <t>Descuentos al Personal</t>
  </si>
  <si>
    <t>Compras Locales en Curso</t>
  </si>
  <si>
    <t>Intereses a Devengar CP</t>
  </si>
  <si>
    <t>Cheques Emitidos no Pagados</t>
  </si>
  <si>
    <t>IVA Debito Fiscal 10%</t>
  </si>
  <si>
    <t>Resultado Del Ejercicio</t>
  </si>
  <si>
    <t>Ventas de Otros Productos</t>
  </si>
  <si>
    <t>Descentos/Bonif Otorgados Otros Productos</t>
  </si>
  <si>
    <t>Ingresos Varios</t>
  </si>
  <si>
    <t>Ingresos por Notas de Creditos Recibidas por Flota (Petropar)</t>
  </si>
  <si>
    <t>Costo de Otros Productos</t>
  </si>
  <si>
    <t>Diferencia técnica</t>
  </si>
  <si>
    <t>Costos Varios</t>
  </si>
  <si>
    <t>Egresos por Notas de Creditos Concedidas por Flota (Petropar)</t>
  </si>
  <si>
    <t>Mantenimiento y reparaciones de maquinarias y equipos</t>
  </si>
  <si>
    <t>Depreciaciones de Mejoras en Predio de terceros</t>
  </si>
  <si>
    <t>Resultado por Diferencia de Cambio Realizado</t>
  </si>
  <si>
    <t>Compra de Divisas</t>
  </si>
  <si>
    <t>Ajustes</t>
  </si>
  <si>
    <t>Saldo ajustado</t>
  </si>
  <si>
    <t>Corresponde a estimacion de NC de MA a Imperial junio 2020</t>
  </si>
  <si>
    <t>Ver diferencia</t>
  </si>
  <si>
    <t>Saldo 2020</t>
  </si>
  <si>
    <t>DESCRIPCIÓN</t>
  </si>
  <si>
    <t>LOCAL GAAP 2019</t>
  </si>
  <si>
    <t>Recaudaciones en efectivo a Depositar</t>
  </si>
  <si>
    <t>Recaudaciones a Depositar Petroquim</t>
  </si>
  <si>
    <t>Valores al cobro</t>
  </si>
  <si>
    <t>Banco Atlas S.A. Cta Cte Gs.</t>
  </si>
  <si>
    <t>Banco BBVA Cta. Cte. Gs.</t>
  </si>
  <si>
    <t>Banco Continental Cta. Cte. USD</t>
  </si>
  <si>
    <t>CC-Cliente Vta. Combustible- Cheques pend de Cancelacion</t>
  </si>
  <si>
    <t>Provision Alquileres a Cobrar</t>
  </si>
  <si>
    <t>DERECHO DE USO</t>
  </si>
  <si>
    <t>IVA Crédito Fiscal 5%</t>
  </si>
  <si>
    <t>Retenciones de IVA</t>
  </si>
  <si>
    <t>Anticipo a Proveedores del Exterior</t>
  </si>
  <si>
    <t>Anticipo a Despachantes</t>
  </si>
  <si>
    <t>Descuentos Judiciales</t>
  </si>
  <si>
    <t>Deferred Tax Assets</t>
  </si>
  <si>
    <t>Deferred TAX assest</t>
  </si>
  <si>
    <t>Diesel Existencia</t>
  </si>
  <si>
    <t>(-)Depreciaciones Acumuladas Tanques</t>
  </si>
  <si>
    <t>BUPA-Expendedores</t>
  </si>
  <si>
    <t>(-)Depreciaciones Acumuladas Expendedores</t>
  </si>
  <si>
    <t>(-)Depreciaciones Acumuladas Filtros</t>
  </si>
  <si>
    <t>(-)Depreciaciones Acumuladas Instalaciones en P.A.</t>
  </si>
  <si>
    <t>(-)Depreciaciones Acumuladas</t>
  </si>
  <si>
    <t>Obra en Curso - Bella Vista Norte Elpidio Goncalves</t>
  </si>
  <si>
    <t>Obra en Curso - CDE Gabriela Maidana</t>
  </si>
  <si>
    <t>Obra en Curso - Mcal. Lopez Latinoamerica S.A.</t>
  </si>
  <si>
    <t>Obra en Curso - San Isidro (Encarnación)</t>
  </si>
  <si>
    <t>Obra en Curso - San Rafael del Parana</t>
  </si>
  <si>
    <t>Obra en Curso - San Isidro (Aregua)</t>
  </si>
  <si>
    <t>Obra en Curso - Manuel Baez (Alto Vera)</t>
  </si>
  <si>
    <t>Obra en Curso - FHJ- Campo 9 Mercado</t>
  </si>
  <si>
    <t>Obra en Curso - Posta S.A. (CDE - Los Naranjos)</t>
  </si>
  <si>
    <t>Obra en Curso - Cia. Friesen (Caaguazu)</t>
  </si>
  <si>
    <t>Obra en Curso - Aldo Coronel ( Laguna Grande)</t>
  </si>
  <si>
    <t>Obra en Curso - PCP Mario Garcia Sarquis</t>
  </si>
  <si>
    <t>Obra en Curso - San Cristobal (La Paloma)</t>
  </si>
  <si>
    <t>Obra en Curso - Petroquim (Concepción Planta)</t>
  </si>
  <si>
    <t>Obra en Curso - Adalberto Barrios ( Yasy Kañy)</t>
  </si>
  <si>
    <t>Obra en Curso – Hugo Hastchbach (Nueva Alborada CENTRO)</t>
  </si>
  <si>
    <t>Obra en Curso - Hugo Hastchbach (Nueva Alborada CAMPO)</t>
  </si>
  <si>
    <t>Obras en Curso - Francisco Britez (R.A.Oviedo)</t>
  </si>
  <si>
    <t>Obra en Curso - Vemarcorp</t>
  </si>
  <si>
    <t>Obras en curso- Kokue Poty (Ma Aux.)</t>
  </si>
  <si>
    <t>Obras en curso - Luque Fotógrafos del Chaco (Arnaldo Silva)</t>
  </si>
  <si>
    <t>Obra en curso - PCP Transportadora Panamericana S.R.L (Minga Guazú)</t>
  </si>
  <si>
    <t>Obra en curso - PCP El Escobero S.R.L (Capiatá)</t>
  </si>
  <si>
    <t>Obra en Curso – Jameda (Acceso Sur) TOTEM</t>
  </si>
  <si>
    <t>Obra en curso - TOTEM Tiago Destri (Santa Rita)</t>
  </si>
  <si>
    <t>Obra en curso - PCP La Paraguaya Internacional SRL</t>
  </si>
  <si>
    <t>Obra en Curso - Estanislaa Velázquez (Pilar)</t>
  </si>
  <si>
    <t>Obras en Curso - PCP La Felsina (Guarambare)</t>
  </si>
  <si>
    <t>Obras en Curso - Blas Benigno Fleitas (J.A Saldivar)</t>
  </si>
  <si>
    <t>Obras en Curso - TOTEM Compañía Friesen (Campo 9)</t>
  </si>
  <si>
    <t>Obra en Curso – Estación Regina Mereles (Pedro Juan Caballero)</t>
  </si>
  <si>
    <t>Obra en Curso - PCP Azucarera Friedman (Villarrica)</t>
  </si>
  <si>
    <t>Obra en Curso - Arnaldo Silva (Posta Ybycua Capiata)</t>
  </si>
  <si>
    <t>Obras en Curso - Clarise Scavenius (J.A. Saldivar)</t>
  </si>
  <si>
    <t>Obras en Curso - FHJ (Calle 2 Campo 9)</t>
  </si>
  <si>
    <t>Obras en Curso - PCP Fabrica Paraguaya de Vidrios (Villeta)</t>
  </si>
  <si>
    <t>Obras en Curso - PCP Laura Quiñonez (Mercado de Abasto)</t>
  </si>
  <si>
    <t>Obras en Curso - PCP ORMA IMPORT S.A (Limpio)</t>
  </si>
  <si>
    <t>Obras en Curso - PCP Lamb S.A (Mariano R. Alonso)</t>
  </si>
  <si>
    <t>Obras en Curso - PCP Ganadera Los Lazos (Benjamín Aceval)</t>
  </si>
  <si>
    <t>Obras en Curso - PCP Procesos Ecológicos (Villa Hayes)</t>
  </si>
  <si>
    <t>Obras en Curso - PCP Concretos San José (Mariano R. Alonso)</t>
  </si>
  <si>
    <t>Obra en Curso - PCP San Cayetano (San Jose de los Arroyos)</t>
  </si>
  <si>
    <t>Obras en Curso - PCP Los Lazos (Boquerón)</t>
  </si>
  <si>
    <t>Obras en Curso - Gayoso Grup (Itaugua)</t>
  </si>
  <si>
    <t>(-) Amortizaciones Acumuladas</t>
  </si>
  <si>
    <t>Lease corriente</t>
  </si>
  <si>
    <t>Lease no corriente</t>
  </si>
  <si>
    <t>Proveedores Intercompany USD</t>
  </si>
  <si>
    <t>Proveedores Company Relacionada Gs</t>
  </si>
  <si>
    <t>Proveedores Locales USD</t>
  </si>
  <si>
    <t>Acreedores Varios</t>
  </si>
  <si>
    <t>Acreedores Varios USD</t>
  </si>
  <si>
    <t>IVA Debito Fiscal 5%</t>
  </si>
  <si>
    <t>Retenciones IVA a pagar</t>
  </si>
  <si>
    <t>Retenciones de Renta a pagar</t>
  </si>
  <si>
    <t>Provisiones NC por bonificaciones a clientes</t>
  </si>
  <si>
    <t>Sobregiros Cta. Cte. Gs y USD</t>
  </si>
  <si>
    <t>Sobregiros Cta.Cte. GS y USD</t>
  </si>
  <si>
    <t>Documentos a Pagar a Largo Plazo</t>
  </si>
  <si>
    <t>Reserva de Revaluo Técnica</t>
  </si>
  <si>
    <t>Resultado del Ejercicio</t>
  </si>
  <si>
    <t>Venta de Servicios</t>
  </si>
  <si>
    <t>Devoluciones sobre ventas</t>
  </si>
  <si>
    <t>Ingresos por Leasing</t>
  </si>
  <si>
    <t>Demoras</t>
  </si>
  <si>
    <t>Ingresos varios</t>
  </si>
  <si>
    <t>Ingresos por Notas de Creditos Recibidas por Flota</t>
  </si>
  <si>
    <t>Costo Indirecto de Producción</t>
  </si>
  <si>
    <t>Costo de servicios</t>
  </si>
  <si>
    <t>Costos de servicios</t>
  </si>
  <si>
    <t>Descuentos/Bonificaciones otorgadas</t>
  </si>
  <si>
    <t>Alquiler de maquinarias</t>
  </si>
  <si>
    <t>Penalidades</t>
  </si>
  <si>
    <t>Alquiles Pagados a Estaciones de Servicio</t>
  </si>
  <si>
    <t>Egresos por Notas de Creditos Concedidas por Flota</t>
  </si>
  <si>
    <t>Costo de Toma de Inventarios</t>
  </si>
  <si>
    <t>Bonificación Familiar</t>
  </si>
  <si>
    <t>Servicios de Limpieza</t>
  </si>
  <si>
    <t>Registro de marca y productos</t>
  </si>
  <si>
    <t>Gastos de Agenciamiento Local</t>
  </si>
  <si>
    <t>Gastos de Agenciamiento Exterior</t>
  </si>
  <si>
    <t>Gastos de Alije y Alquiler de Manguera</t>
  </si>
  <si>
    <t>Servicios de Amarre y Custodio</t>
  </si>
  <si>
    <t>Costo de Leasing Operativo</t>
  </si>
  <si>
    <t>Combustible para Lanchas</t>
  </si>
  <si>
    <t>Provistas para Tripulación</t>
  </si>
  <si>
    <t>Gastos de Cafeteria</t>
  </si>
  <si>
    <t>Seguro Embarcaciones</t>
  </si>
  <si>
    <t>Seguro Dragas</t>
  </si>
  <si>
    <t>Seguro Edificios</t>
  </si>
  <si>
    <t>Seguro Aeronave</t>
  </si>
  <si>
    <t>Mantenimiento de Remolcadores</t>
  </si>
  <si>
    <t>Mantenimiento de Barcazas</t>
  </si>
  <si>
    <t>Reparación de Remolcadores</t>
  </si>
  <si>
    <t>Reparación de Barcazas</t>
  </si>
  <si>
    <t>Depreciaciones del Ejercicio</t>
  </si>
  <si>
    <t>Depreciaciones de Transporte Terrestre y Aéreo</t>
  </si>
  <si>
    <t>Depreciaciones de Transporte Maritimo y Fluvial</t>
  </si>
  <si>
    <t>Depreciaciones de Edificios e Instalaciones</t>
  </si>
  <si>
    <t>Depreciacion Leasing</t>
  </si>
  <si>
    <t>AMORT DERECHO DE USO</t>
  </si>
  <si>
    <t>Gastos No Deducibles</t>
  </si>
  <si>
    <t>Intereses Pagados a Relacionadas</t>
  </si>
  <si>
    <t>intereses por lease</t>
  </si>
  <si>
    <t>Utilidad/Pérdida por Inversiones en Otras Empresas</t>
  </si>
  <si>
    <t>Previsiones varias</t>
  </si>
  <si>
    <t>Resultado por Siniestros ocurridos</t>
  </si>
  <si>
    <t>Fecha de vencimiento</t>
  </si>
  <si>
    <t>Dias</t>
  </si>
  <si>
    <t>Moneda</t>
  </si>
  <si>
    <t>Suma de
Saldos GS</t>
  </si>
  <si>
    <t>Suma de
Saldos USD</t>
  </si>
  <si>
    <t>001-007-0000195</t>
  </si>
  <si>
    <t>08/05/2020</t>
  </si>
  <si>
    <t>07/06/2020</t>
  </si>
  <si>
    <t>GS</t>
  </si>
  <si>
    <t>001-007-0000226</t>
  </si>
  <si>
    <t>22/05/2020</t>
  </si>
  <si>
    <t>21/06/2020</t>
  </si>
  <si>
    <t>001-007-00000228</t>
  </si>
  <si>
    <t>14/02/2020</t>
  </si>
  <si>
    <t>15/03/2020</t>
  </si>
  <si>
    <t>001-005-0001468</t>
  </si>
  <si>
    <t>17/02/2020</t>
  </si>
  <si>
    <t>18/03/2020</t>
  </si>
  <si>
    <t>001-005-0001520</t>
  </si>
  <si>
    <t>18/02/2020</t>
  </si>
  <si>
    <t>19/03/2020</t>
  </si>
  <si>
    <t>001-005-001557</t>
  </si>
  <si>
    <t>19/02/2020</t>
  </si>
  <si>
    <t>20/03/2020</t>
  </si>
  <si>
    <t>001-005-0001667</t>
  </si>
  <si>
    <t>21/02/2020</t>
  </si>
  <si>
    <t>22/03/2020</t>
  </si>
  <si>
    <t>001-005-0001769</t>
  </si>
  <si>
    <t>25/02/2020</t>
  </si>
  <si>
    <t>26/03/2020</t>
  </si>
  <si>
    <t>001-005-0001867</t>
  </si>
  <si>
    <t>27/02/2020</t>
  </si>
  <si>
    <t>28/03/2020</t>
  </si>
  <si>
    <t>001-005-0001948</t>
  </si>
  <si>
    <t>28/02/2020</t>
  </si>
  <si>
    <t>29/03/2020</t>
  </si>
  <si>
    <t>001-005-001999</t>
  </si>
  <si>
    <t>02/03/2020</t>
  </si>
  <si>
    <t>01/04/2020</t>
  </si>
  <si>
    <t>001-005-002060</t>
  </si>
  <si>
    <t>03/03/2020</t>
  </si>
  <si>
    <t>02/04/2020</t>
  </si>
  <si>
    <t>001-006-000144</t>
  </si>
  <si>
    <t>001-005-002169</t>
  </si>
  <si>
    <t>06/03/2020</t>
  </si>
  <si>
    <t>05/04/2020</t>
  </si>
  <si>
    <t>001-005-002190</t>
  </si>
  <si>
    <t>001-005-002279</t>
  </si>
  <si>
    <t>10/03/2020</t>
  </si>
  <si>
    <t>09/04/2020</t>
  </si>
  <si>
    <t>001-005-002362</t>
  </si>
  <si>
    <t>13/03/2020</t>
  </si>
  <si>
    <t>12/04/2020</t>
  </si>
  <si>
    <t>001-005-002510</t>
  </si>
  <si>
    <t>17/03/2020</t>
  </si>
  <si>
    <t>16/04/2020</t>
  </si>
  <si>
    <t>001-006-0000184</t>
  </si>
  <si>
    <t>24/03/2020</t>
  </si>
  <si>
    <t>23/04/2020</t>
  </si>
  <si>
    <t>001-006-0000240</t>
  </si>
  <si>
    <t>21/04/2020</t>
  </si>
  <si>
    <t>21/05/2020</t>
  </si>
  <si>
    <t>001-006-0000266</t>
  </si>
  <si>
    <t>29/04/2020</t>
  </si>
  <si>
    <t>29/05/2020</t>
  </si>
  <si>
    <t>001-005-0001406</t>
  </si>
  <si>
    <t>001-005-0001469</t>
  </si>
  <si>
    <t>001-005-001558</t>
  </si>
  <si>
    <t>001-006-0000116</t>
  </si>
  <si>
    <t>20/02/2020</t>
  </si>
  <si>
    <t>21/03/2020</t>
  </si>
  <si>
    <t>001-005-0001668</t>
  </si>
  <si>
    <t>001-005-0001770</t>
  </si>
  <si>
    <t>001-005-0001868</t>
  </si>
  <si>
    <t>001-005-0001949</t>
  </si>
  <si>
    <t>001-005-0002061</t>
  </si>
  <si>
    <t>001-005-0002170</t>
  </si>
  <si>
    <t>001-005-002191</t>
  </si>
  <si>
    <t>001-005-002280</t>
  </si>
  <si>
    <t>001-005-002363</t>
  </si>
  <si>
    <t>001-005-002511</t>
  </si>
  <si>
    <t>001-006-0000149</t>
  </si>
  <si>
    <t>19/04/2020</t>
  </si>
  <si>
    <t>001-006-0000181</t>
  </si>
  <si>
    <t>001-006-0000207</t>
  </si>
  <si>
    <t>17/04/2020</t>
  </si>
  <si>
    <t>17/05/2020</t>
  </si>
  <si>
    <t>001-006-0000236</t>
  </si>
  <si>
    <t>001-006-0000262</t>
  </si>
  <si>
    <t>001-006-0000284</t>
  </si>
  <si>
    <t>13/05/2020</t>
  </si>
  <si>
    <t>12/06/2020</t>
  </si>
  <si>
    <t>moneda dolares</t>
  </si>
  <si>
    <t>31/03/2018</t>
  </si>
  <si>
    <t>USD</t>
  </si>
  <si>
    <t>1190204-3</t>
  </si>
  <si>
    <t>PENNER THIESSEN ARVID</t>
  </si>
  <si>
    <t>001-005-003574</t>
  </si>
  <si>
    <t>11/05/2020</t>
  </si>
  <si>
    <t>16/05/2020</t>
  </si>
  <si>
    <t>001-005-003976</t>
  </si>
  <si>
    <t>28/05/2020</t>
  </si>
  <si>
    <t>02/06/2020</t>
  </si>
  <si>
    <t>001-005-004053</t>
  </si>
  <si>
    <t>03/06/2020</t>
  </si>
  <si>
    <t>01/10/2022</t>
  </si>
  <si>
    <t>01/04/2023</t>
  </si>
  <si>
    <t>01/04/2022</t>
  </si>
  <si>
    <t>01/10/2021</t>
  </si>
  <si>
    <t>01/04/2021</t>
  </si>
  <si>
    <t>01/10/2020</t>
  </si>
  <si>
    <t>001-005-003339</t>
  </si>
  <si>
    <t>30/04/2020</t>
  </si>
  <si>
    <t>30/05/2020</t>
  </si>
  <si>
    <t>001-005-003465</t>
  </si>
  <si>
    <t>06/05/2020</t>
  </si>
  <si>
    <t>05/06/2020</t>
  </si>
  <si>
    <t>001-005-003508</t>
  </si>
  <si>
    <t>07/05/2020</t>
  </si>
  <si>
    <t>06/06/2020</t>
  </si>
  <si>
    <t>001-005-003601</t>
  </si>
  <si>
    <t>12/05/2020</t>
  </si>
  <si>
    <t>11/06/2020</t>
  </si>
  <si>
    <t>001-005-003625</t>
  </si>
  <si>
    <t>001-005-003664</t>
  </si>
  <si>
    <t>001-005-003667</t>
  </si>
  <si>
    <t>001-005-003678</t>
  </si>
  <si>
    <t>15/06/2020</t>
  </si>
  <si>
    <t>001-005-003780</t>
  </si>
  <si>
    <t>20/05/2020</t>
  </si>
  <si>
    <t>19/06/2020</t>
  </si>
  <si>
    <t>001-005-003789</t>
  </si>
  <si>
    <t>001-005-003845</t>
  </si>
  <si>
    <t>001-005-003913</t>
  </si>
  <si>
    <t>26/05/2020</t>
  </si>
  <si>
    <t>25/06/2020</t>
  </si>
  <si>
    <t>001-005-004016</t>
  </si>
  <si>
    <t>28/06/2020</t>
  </si>
  <si>
    <t>001-005-004039</t>
  </si>
  <si>
    <t>001-005-002323</t>
  </si>
  <si>
    <t>11/03/2020</t>
  </si>
  <si>
    <t>10/04/2020</t>
  </si>
  <si>
    <t>001-005-003897</t>
  </si>
  <si>
    <t>25/05/2020</t>
  </si>
  <si>
    <t>24/06/2020</t>
  </si>
  <si>
    <t>001-005-004001</t>
  </si>
  <si>
    <t>09/03/2019</t>
  </si>
  <si>
    <t>16/03/2019</t>
  </si>
  <si>
    <t>07/04/2019</t>
  </si>
  <si>
    <t>05/05/2019</t>
  </si>
  <si>
    <t>08/06/2019</t>
  </si>
  <si>
    <t>08/09/2019</t>
  </si>
  <si>
    <t>09/10/2019</t>
  </si>
  <si>
    <t>001-005-003974</t>
  </si>
  <si>
    <t>27/06/2020</t>
  </si>
  <si>
    <t>001-005-003975</t>
  </si>
  <si>
    <t>funcionarios alkan</t>
  </si>
  <si>
    <t>Milciades Gomez</t>
  </si>
  <si>
    <t>001-007-0000096</t>
  </si>
  <si>
    <t>25/03/2018</t>
  </si>
  <si>
    <t>03/04/2018</t>
  </si>
  <si>
    <t>10/06/2018</t>
  </si>
  <si>
    <t>12/02/2019</t>
  </si>
  <si>
    <t>001-005-002738</t>
  </si>
  <si>
    <t>27/03/2020</t>
  </si>
  <si>
    <t>26/04/2020</t>
  </si>
  <si>
    <t>001-005-003023</t>
  </si>
  <si>
    <t>001-005-003689</t>
  </si>
  <si>
    <t>18/05/2020</t>
  </si>
  <si>
    <t>17/06/2020</t>
  </si>
  <si>
    <t>001-005-003933</t>
  </si>
  <si>
    <t>001-005-003530</t>
  </si>
  <si>
    <t>19/05/2018</t>
  </si>
  <si>
    <t>02/06/2018</t>
  </si>
  <si>
    <t>27/06/2018</t>
  </si>
  <si>
    <t>12/05/2018</t>
  </si>
  <si>
    <t>06/07/2018</t>
  </si>
  <si>
    <t>1935052-0</t>
  </si>
  <si>
    <t>Castellano, Gregorio</t>
  </si>
  <si>
    <t>001-005-003189</t>
  </si>
  <si>
    <t>24/04/2020</t>
  </si>
  <si>
    <t>24/05/2020</t>
  </si>
  <si>
    <t>001-005-0000869</t>
  </si>
  <si>
    <t>29/01/2020</t>
  </si>
  <si>
    <t>01/02/2020</t>
  </si>
  <si>
    <t>2119560-9</t>
  </si>
  <si>
    <t>ROLON DUARTE JORGE</t>
  </si>
  <si>
    <t>001-005-00001152</t>
  </si>
  <si>
    <t>07/02/2020</t>
  </si>
  <si>
    <t>22/02/2020</t>
  </si>
  <si>
    <t>Petroquim (KENPORT SA)</t>
  </si>
  <si>
    <t>001-005-003937</t>
  </si>
  <si>
    <t>001-005-004005</t>
  </si>
  <si>
    <t>05/01/2020</t>
  </si>
  <si>
    <t>001-006-0000070</t>
  </si>
  <si>
    <t>03/02/2020</t>
  </si>
  <si>
    <t>001-005-003401</t>
  </si>
  <si>
    <t>04/05/2020</t>
  </si>
  <si>
    <t>001-006-0000294</t>
  </si>
  <si>
    <t>001-005-003926</t>
  </si>
  <si>
    <t>2377501-7</t>
  </si>
  <si>
    <t>Pereira Perez Ruben DeJesus</t>
  </si>
  <si>
    <t>31/03/2020</t>
  </si>
  <si>
    <t>001-006-0000293</t>
  </si>
  <si>
    <t>002-001-0000355</t>
  </si>
  <si>
    <t>19/05/2020</t>
  </si>
  <si>
    <t>002-001-0000384</t>
  </si>
  <si>
    <t>VARGAS MARTINEZ FRANCISCO JAVIER</t>
  </si>
  <si>
    <t>001-007-0000149</t>
  </si>
  <si>
    <t>19/01/2018</t>
  </si>
  <si>
    <t>2412532-6 2</t>
  </si>
  <si>
    <t>Peter Harder Klassen</t>
  </si>
  <si>
    <t>002-001- 000210</t>
  </si>
  <si>
    <t>09/03/2020</t>
  </si>
  <si>
    <t>14/03/2020</t>
  </si>
  <si>
    <t>002-001-0000271</t>
  </si>
  <si>
    <t>03/04/2020</t>
  </si>
  <si>
    <t>08/04/2020</t>
  </si>
  <si>
    <t>002-001-0000278</t>
  </si>
  <si>
    <t>06/04/2020</t>
  </si>
  <si>
    <t>11/04/2020</t>
  </si>
  <si>
    <t>002-001-0000293</t>
  </si>
  <si>
    <t>14/04/2020</t>
  </si>
  <si>
    <t>001-007-0000166</t>
  </si>
  <si>
    <t>2983697-2</t>
  </si>
  <si>
    <t>ROLON DUARTE RICARDO</t>
  </si>
  <si>
    <t>001-005-002078</t>
  </si>
  <si>
    <t>04/03/2020</t>
  </si>
  <si>
    <t>001-005-003194</t>
  </si>
  <si>
    <t>001-005-003317</t>
  </si>
  <si>
    <t>001-006-0000255</t>
  </si>
  <si>
    <t>001-006-0000256</t>
  </si>
  <si>
    <t>001-005-003440</t>
  </si>
  <si>
    <t>05/05/2020</t>
  </si>
  <si>
    <t>04/06/2020</t>
  </si>
  <si>
    <t>001-005-003578</t>
  </si>
  <si>
    <t>10/06/2020</t>
  </si>
  <si>
    <t>001-005-003674</t>
  </si>
  <si>
    <t>001-006-000296</t>
  </si>
  <si>
    <t>001-005-003750</t>
  </si>
  <si>
    <t>18/06/2020</t>
  </si>
  <si>
    <t>001-005-003882</t>
  </si>
  <si>
    <t>001-005-003809</t>
  </si>
  <si>
    <t>20/06/2020</t>
  </si>
  <si>
    <t>001-005-003941</t>
  </si>
  <si>
    <t>27/05/2020</t>
  </si>
  <si>
    <t>26/06/2020</t>
  </si>
  <si>
    <t>001-005-003997</t>
  </si>
  <si>
    <t>09/01/2020</t>
  </si>
  <si>
    <t>18/01/2020</t>
  </si>
  <si>
    <t>001-007-000007</t>
  </si>
  <si>
    <t>13/01/2020</t>
  </si>
  <si>
    <t>12/02/2020</t>
  </si>
  <si>
    <t>001-005-002141</t>
  </si>
  <si>
    <t>05/03/2020</t>
  </si>
  <si>
    <t>001-005-002258</t>
  </si>
  <si>
    <t>18/07/2019</t>
  </si>
  <si>
    <t>001-005-003337</t>
  </si>
  <si>
    <t>001-005-003418</t>
  </si>
  <si>
    <t>001-005-003449</t>
  </si>
  <si>
    <t>001-005-003531</t>
  </si>
  <si>
    <t>001-005-003552</t>
  </si>
  <si>
    <t>001-005-003758</t>
  </si>
  <si>
    <t>001-005-004011</t>
  </si>
  <si>
    <t>001-005-0002068</t>
  </si>
  <si>
    <t>001-005-002214</t>
  </si>
  <si>
    <t>001-005-002385</t>
  </si>
  <si>
    <t>001-005-002904</t>
  </si>
  <si>
    <t>07/04/2020</t>
  </si>
  <si>
    <t>001-005-003191</t>
  </si>
  <si>
    <t>001-005-002522</t>
  </si>
  <si>
    <t>3977320-5</t>
  </si>
  <si>
    <t>Zenatti Jorge Luiz</t>
  </si>
  <si>
    <t>002-001-0000334</t>
  </si>
  <si>
    <t>3977320-5 2</t>
  </si>
  <si>
    <t>001-005-003061</t>
  </si>
  <si>
    <t>20/04/2020</t>
  </si>
  <si>
    <t>3998650-0</t>
  </si>
  <si>
    <t>ZARATE LOGWIN LAURA ANALI</t>
  </si>
  <si>
    <t>001-006-0000301</t>
  </si>
  <si>
    <t>07/05/2017</t>
  </si>
  <si>
    <t>19/07/2017</t>
  </si>
  <si>
    <t>12/10/2017</t>
  </si>
  <si>
    <t>24/11/2017</t>
  </si>
  <si>
    <t>4560899-7</t>
  </si>
  <si>
    <t>Jaime Fernando Valenzuela Olmedo</t>
  </si>
  <si>
    <t>001-005-002259</t>
  </si>
  <si>
    <t>001-005-002260</t>
  </si>
  <si>
    <t>001-005-002270</t>
  </si>
  <si>
    <t>001-005-003476</t>
  </si>
  <si>
    <t>NC001-006-0000350</t>
  </si>
  <si>
    <t>001-005-003810</t>
  </si>
  <si>
    <t>001-005-003892</t>
  </si>
  <si>
    <t>001-005-0001660</t>
  </si>
  <si>
    <t>001-005-0001684</t>
  </si>
  <si>
    <t>001-005-0001723</t>
  </si>
  <si>
    <t>24/02/2020</t>
  </si>
  <si>
    <t>001-005-0001726</t>
  </si>
  <si>
    <t>001-005-0001749</t>
  </si>
  <si>
    <t>001-005-0001844</t>
  </si>
  <si>
    <t>001-005-0001866</t>
  </si>
  <si>
    <t>001-005-002004</t>
  </si>
  <si>
    <t>001-005-0002072</t>
  </si>
  <si>
    <t>18/04/2020</t>
  </si>
  <si>
    <t>001-005-0002110</t>
  </si>
  <si>
    <t>001-005-002192</t>
  </si>
  <si>
    <t>001-005-002248</t>
  </si>
  <si>
    <t>001-005-002300</t>
  </si>
  <si>
    <t>001-005-002357</t>
  </si>
  <si>
    <t>12/03/2020</t>
  </si>
  <si>
    <t>001-005-002516</t>
  </si>
  <si>
    <t>01/05/2020</t>
  </si>
  <si>
    <t>001-005-002545</t>
  </si>
  <si>
    <t>02/05/2020</t>
  </si>
  <si>
    <t>001-005-002549</t>
  </si>
  <si>
    <t>001-005-002620</t>
  </si>
  <si>
    <t>001-005-002340</t>
  </si>
  <si>
    <t>001-005-002639</t>
  </si>
  <si>
    <t>23/03/2020</t>
  </si>
  <si>
    <t>22/04/2020</t>
  </si>
  <si>
    <t>001-005-002803</t>
  </si>
  <si>
    <t>001-006-000196</t>
  </si>
  <si>
    <t>001-005-002824</t>
  </si>
  <si>
    <t>4778385-0</t>
  </si>
  <si>
    <t>001-005-002113</t>
  </si>
  <si>
    <t>25/03/2020</t>
  </si>
  <si>
    <t>001-005-002114</t>
  </si>
  <si>
    <t>001-005-0001255</t>
  </si>
  <si>
    <t>11/02/2020</t>
  </si>
  <si>
    <t>001-005-0001513</t>
  </si>
  <si>
    <t>001-005-0001806</t>
  </si>
  <si>
    <t>26/02/2020</t>
  </si>
  <si>
    <t>001-005-0001982</t>
  </si>
  <si>
    <t>001-005-002315</t>
  </si>
  <si>
    <t>25/04/2020</t>
  </si>
  <si>
    <t>001-005-002316</t>
  </si>
  <si>
    <t>001-005-002440</t>
  </si>
  <si>
    <t>16/03/2020</t>
  </si>
  <si>
    <t>001-005-002441</t>
  </si>
  <si>
    <t>001-005-002596</t>
  </si>
  <si>
    <t>001-005-0001098</t>
  </si>
  <si>
    <t>06/02/2020</t>
  </si>
  <si>
    <t>001-005-0001514</t>
  </si>
  <si>
    <t>001-005-002115</t>
  </si>
  <si>
    <t>001-005-002438</t>
  </si>
  <si>
    <t>001-006-0000153</t>
  </si>
  <si>
    <t>04/04/2020</t>
  </si>
  <si>
    <t>001-006-0000154</t>
  </si>
  <si>
    <t>001-006-0000211</t>
  </si>
  <si>
    <t>01/06/2020</t>
  </si>
  <si>
    <t>001-006-0000212</t>
  </si>
  <si>
    <t>001-006-000288</t>
  </si>
  <si>
    <t>001-005-0001804</t>
  </si>
  <si>
    <t>001-005-0001980</t>
  </si>
  <si>
    <t>001-005-002111</t>
  </si>
  <si>
    <t>001-005-002112</t>
  </si>
  <si>
    <t>001-005-002318</t>
  </si>
  <si>
    <t>001-005-002439</t>
  </si>
  <si>
    <t>4788104-6</t>
  </si>
  <si>
    <t>Petroquim (Osvaldo Arturo Rotela Baumann)</t>
  </si>
  <si>
    <t>001-005-003871</t>
  </si>
  <si>
    <t>001-005-003955</t>
  </si>
  <si>
    <t>001-005-004037</t>
  </si>
  <si>
    <t>001-006-0000305</t>
  </si>
  <si>
    <t>29/06/2020</t>
  </si>
  <si>
    <t>001-005-003524</t>
  </si>
  <si>
    <t>001-005-003695</t>
  </si>
  <si>
    <t>001-005-003846</t>
  </si>
  <si>
    <t>001-005-003995</t>
  </si>
  <si>
    <t>20/10/2019</t>
  </si>
  <si>
    <t>5465762-8</t>
  </si>
  <si>
    <t>CYNTIA CAROLINA SANTACRUZ JIMENEZ</t>
  </si>
  <si>
    <t>27/04/2020</t>
  </si>
  <si>
    <t>02/07/2020</t>
  </si>
  <si>
    <t>05/10/2019</t>
  </si>
  <si>
    <t>16/11/2019</t>
  </si>
  <si>
    <t>001-005-003998</t>
  </si>
  <si>
    <t>604964-1</t>
  </si>
  <si>
    <t>Flecha Lopez, Del Rosario</t>
  </si>
  <si>
    <t>NC001-006-000090</t>
  </si>
  <si>
    <t>630849-0 2</t>
  </si>
  <si>
    <t>001-005-004042</t>
  </si>
  <si>
    <t>001-006-000112</t>
  </si>
  <si>
    <t>001-005-0001596</t>
  </si>
  <si>
    <t>001-005-0001597</t>
  </si>
  <si>
    <t>001-006-0000179</t>
  </si>
  <si>
    <t>001-005-003056</t>
  </si>
  <si>
    <t>001-005-003101</t>
  </si>
  <si>
    <t>001-005-003103</t>
  </si>
  <si>
    <t>001-006-0000234</t>
  </si>
  <si>
    <t>001-005-003125</t>
  </si>
  <si>
    <t>001-005-003243</t>
  </si>
  <si>
    <t>001-006-0000260</t>
  </si>
  <si>
    <t>001-005-003363</t>
  </si>
  <si>
    <t>001-005-003364</t>
  </si>
  <si>
    <t>15/05/2020</t>
  </si>
  <si>
    <t>001-005-003434</t>
  </si>
  <si>
    <t>001-005-003435</t>
  </si>
  <si>
    <t>001-005-003612</t>
  </si>
  <si>
    <t>001-005-003640</t>
  </si>
  <si>
    <t>001-005-003641</t>
  </si>
  <si>
    <t>001-005-003670</t>
  </si>
  <si>
    <t>001-006-0000287</t>
  </si>
  <si>
    <t>001-005-003772</t>
  </si>
  <si>
    <t>001-005-003776</t>
  </si>
  <si>
    <t>001-005-003777</t>
  </si>
  <si>
    <t>001-005-003787</t>
  </si>
  <si>
    <t>001-005-003828</t>
  </si>
  <si>
    <t>001-005-003950</t>
  </si>
  <si>
    <t>001-005-003981</t>
  </si>
  <si>
    <t>001-005-003982</t>
  </si>
  <si>
    <t>001-005-004006</t>
  </si>
  <si>
    <t>001-005-004007</t>
  </si>
  <si>
    <t>001-005-004017</t>
  </si>
  <si>
    <t>001-005-004018</t>
  </si>
  <si>
    <t>13/06/2020</t>
  </si>
  <si>
    <t>001-005-004040</t>
  </si>
  <si>
    <t>001-006-000306</t>
  </si>
  <si>
    <t>001-005-003157</t>
  </si>
  <si>
    <t>001-005-003282</t>
  </si>
  <si>
    <t>28/04/2020</t>
  </si>
  <si>
    <t>001-005-003329</t>
  </si>
  <si>
    <t>001-005-003497</t>
  </si>
  <si>
    <t>001-005-003567</t>
  </si>
  <si>
    <t>001-005-003661</t>
  </si>
  <si>
    <t>001-005-003737</t>
  </si>
  <si>
    <t>001-005-003856</t>
  </si>
  <si>
    <t>001-005-003920</t>
  </si>
  <si>
    <t>001-005-004049</t>
  </si>
  <si>
    <t>31/01/2019</t>
  </si>
  <si>
    <t>001-005-0001525</t>
  </si>
  <si>
    <t>001-005-002102</t>
  </si>
  <si>
    <t>001-005-002186</t>
  </si>
  <si>
    <t>001-005-003205</t>
  </si>
  <si>
    <t>14/05/2020</t>
  </si>
  <si>
    <t>001-005-003410</t>
  </si>
  <si>
    <t>001-005-003824</t>
  </si>
  <si>
    <t>001-005-003977</t>
  </si>
  <si>
    <t>001-005-003770</t>
  </si>
  <si>
    <t>001-005-003853</t>
  </si>
  <si>
    <t>001-005-004019</t>
  </si>
  <si>
    <t>001-005-003507</t>
  </si>
  <si>
    <t>001-005-003808</t>
  </si>
  <si>
    <t>001-007-0000133</t>
  </si>
  <si>
    <t>001-007-0000134</t>
  </si>
  <si>
    <t>001-007-0000162</t>
  </si>
  <si>
    <t>15/04/2020</t>
  </si>
  <si>
    <t>001-007-0000163</t>
  </si>
  <si>
    <t>001-007-0000179</t>
  </si>
  <si>
    <t>001-007-0000180</t>
  </si>
  <si>
    <t>001-007-0000196</t>
  </si>
  <si>
    <t>001-007-0000197</t>
  </si>
  <si>
    <t>001-007-000210</t>
  </si>
  <si>
    <t>001-007-000211</t>
  </si>
  <si>
    <t>80003319-1</t>
  </si>
  <si>
    <t>Ganadera Franco Paraguaya SA</t>
  </si>
  <si>
    <t>001-005-0001263</t>
  </si>
  <si>
    <t>001-005-002858</t>
  </si>
  <si>
    <t>001-005-002910</t>
  </si>
  <si>
    <t>001-005-003480</t>
  </si>
  <si>
    <t>001-005-003481</t>
  </si>
  <si>
    <t>22/06/2020</t>
  </si>
  <si>
    <t>001-005-003482</t>
  </si>
  <si>
    <t>001-005-003483</t>
  </si>
  <si>
    <t>001-005-003518</t>
  </si>
  <si>
    <t>07/07/2020</t>
  </si>
  <si>
    <t>001-005-003582</t>
  </si>
  <si>
    <t>10/07/2020</t>
  </si>
  <si>
    <t>001-005-003598</t>
  </si>
  <si>
    <t>11/07/2020</t>
  </si>
  <si>
    <t>001-005-003693</t>
  </si>
  <si>
    <t>03/07/2020</t>
  </si>
  <si>
    <t>001-005-003831</t>
  </si>
  <si>
    <t>20/07/2020</t>
  </si>
  <si>
    <t>001-005-003855</t>
  </si>
  <si>
    <t>21/07/2020</t>
  </si>
  <si>
    <t>001-005-003990</t>
  </si>
  <si>
    <t>27/07/2020</t>
  </si>
  <si>
    <t>001-005-004013</t>
  </si>
  <si>
    <t>28/07/2020</t>
  </si>
  <si>
    <t>80004530-0</t>
  </si>
  <si>
    <t>Coop. de Ptos. de Leche La Holanda Ltda.</t>
  </si>
  <si>
    <t>001-005-003714</t>
  </si>
  <si>
    <t>80004861-0</t>
  </si>
  <si>
    <t>ITACURUBI SA AGROPECUARIA, COMERCIAL E INDUSTRIAL</t>
  </si>
  <si>
    <t>001-005-003299</t>
  </si>
  <si>
    <t>001-005-002347</t>
  </si>
  <si>
    <t>001-006-000011</t>
  </si>
  <si>
    <t>001-006-000123</t>
  </si>
  <si>
    <t>001-006-000155</t>
  </si>
  <si>
    <t>001-006-0000213</t>
  </si>
  <si>
    <t>001-006-0000289</t>
  </si>
  <si>
    <t>001-005-002009</t>
  </si>
  <si>
    <t>07/03/2020</t>
  </si>
  <si>
    <t>001-005-002392</t>
  </si>
  <si>
    <t>001-007-0000117</t>
  </si>
  <si>
    <t>80007729-6</t>
  </si>
  <si>
    <t>FORESTAL CAAGUAZU S.A.</t>
  </si>
  <si>
    <t>08/12/2019</t>
  </si>
  <si>
    <t>001-005-002224</t>
  </si>
  <si>
    <t>001-005-002349</t>
  </si>
  <si>
    <t>80009482-4</t>
  </si>
  <si>
    <t>LA VERONICA SA INMOBILIARIA GANADERA E INDUSTRIAL</t>
  </si>
  <si>
    <t>001-005-003675</t>
  </si>
  <si>
    <t>80010087-5</t>
  </si>
  <si>
    <t>SOL S.A TRANSPORTE Y TURISMO</t>
  </si>
  <si>
    <t>001-005-002179</t>
  </si>
  <si>
    <t>NC001-006-000445</t>
  </si>
  <si>
    <t>001-005-003428</t>
  </si>
  <si>
    <t>10/05/2020</t>
  </si>
  <si>
    <t>001-005-003429</t>
  </si>
  <si>
    <t>001-005-003596</t>
  </si>
  <si>
    <t>001-005-003597</t>
  </si>
  <si>
    <t>001-005-003677</t>
  </si>
  <si>
    <t>001-005-003740</t>
  </si>
  <si>
    <t>001-005-003839</t>
  </si>
  <si>
    <t>001-005-003894</t>
  </si>
  <si>
    <t>001-005-003948</t>
  </si>
  <si>
    <t>001-005-003958</t>
  </si>
  <si>
    <t>NC001-006-0000658</t>
  </si>
  <si>
    <t>001-005-003360</t>
  </si>
  <si>
    <t>001-005-003814</t>
  </si>
  <si>
    <t>80011137-0</t>
  </si>
  <si>
    <t>Petroquim (MERCO-PAR S.A. COMERCIAL E INDUSTRIAL)</t>
  </si>
  <si>
    <t>001-005-0001727</t>
  </si>
  <si>
    <t>06/04/2019</t>
  </si>
  <si>
    <t>14/04/2019</t>
  </si>
  <si>
    <t>30/03/2019</t>
  </si>
  <si>
    <t>19/04/2019</t>
  </si>
  <si>
    <t>12/05/2019</t>
  </si>
  <si>
    <t>15/05/2019</t>
  </si>
  <si>
    <t>002-001-0000367</t>
  </si>
  <si>
    <t>001-005-004043</t>
  </si>
  <si>
    <t>001-005-003226</t>
  </si>
  <si>
    <t>001-005-003454</t>
  </si>
  <si>
    <t>001-005-003559</t>
  </si>
  <si>
    <t>001-005-003718</t>
  </si>
  <si>
    <t>001-005-003880</t>
  </si>
  <si>
    <t>002-001-0000051</t>
  </si>
  <si>
    <t>21/01/2020</t>
  </si>
  <si>
    <t>002-001-0000337</t>
  </si>
  <si>
    <t>002-001-0000387</t>
  </si>
  <si>
    <t>002-001-0000392</t>
  </si>
  <si>
    <t>80016530- HJ Go</t>
  </si>
  <si>
    <t>Hector Jaime Gomez Rolon</t>
  </si>
  <si>
    <t>80016530-104</t>
  </si>
  <si>
    <t>Yguazu Cementos S.A.</t>
  </si>
  <si>
    <t>001-005-004058</t>
  </si>
  <si>
    <t>80016530-110</t>
  </si>
  <si>
    <t>Petroquim (UABL)</t>
  </si>
  <si>
    <t>001-005-003018</t>
  </si>
  <si>
    <t>001-005-003064</t>
  </si>
  <si>
    <t>002-001-0000316</t>
  </si>
  <si>
    <t>001-005-003334</t>
  </si>
  <si>
    <t>001-005-003335</t>
  </si>
  <si>
    <t>001-005-003379</t>
  </si>
  <si>
    <t>001-005-003380</t>
  </si>
  <si>
    <t>001-005-003381</t>
  </si>
  <si>
    <t>001-005-003513</t>
  </si>
  <si>
    <t>80016530-111</t>
  </si>
  <si>
    <t>Petroquim (Interbage Urug)</t>
  </si>
  <si>
    <t>001-005-002940</t>
  </si>
  <si>
    <t>13/04/2020</t>
  </si>
  <si>
    <t>001-005-003017</t>
  </si>
  <si>
    <t>002-001-0000304</t>
  </si>
  <si>
    <t>002-001-0000305</t>
  </si>
  <si>
    <t>001-005-003477</t>
  </si>
  <si>
    <t>001-005-003478</t>
  </si>
  <si>
    <t>002-001-0000382</t>
  </si>
  <si>
    <t>002-001-0000391</t>
  </si>
  <si>
    <t>002-001-0000368</t>
  </si>
  <si>
    <t>80016530-120</t>
  </si>
  <si>
    <t>Petroquim (NAV MERCOSUR)</t>
  </si>
  <si>
    <t>001-005-003700</t>
  </si>
  <si>
    <t>80016530-121</t>
  </si>
  <si>
    <t>ARROZALES DEL CHACO SA</t>
  </si>
  <si>
    <t>002-001-0000296</t>
  </si>
  <si>
    <t>002-001-0000302</t>
  </si>
  <si>
    <t>002-001-0000309</t>
  </si>
  <si>
    <t>002-001-0000318</t>
  </si>
  <si>
    <t>002-001-0000322</t>
  </si>
  <si>
    <t>002-001-0000340</t>
  </si>
  <si>
    <t>002-001-0000360</t>
  </si>
  <si>
    <t>04/07/2020</t>
  </si>
  <si>
    <t>002-001-0000362</t>
  </si>
  <si>
    <t>05/07/2020</t>
  </si>
  <si>
    <t>80016530-122</t>
  </si>
  <si>
    <t>G.P. SOCIEDAD ANONIMA EMISORA</t>
  </si>
  <si>
    <t>001-005-003099</t>
  </si>
  <si>
    <t>001-005-003576</t>
  </si>
  <si>
    <t>001-005-003879</t>
  </si>
  <si>
    <t>09/07/2020</t>
  </si>
  <si>
    <t>80016530-123</t>
  </si>
  <si>
    <t>INGENIERIA DE TOPOGRAFIA Y CAMINOS SA (T &amp; C SA)</t>
  </si>
  <si>
    <t>001-005-003424</t>
  </si>
  <si>
    <t>001-005-003631</t>
  </si>
  <si>
    <t>001-005-003816</t>
  </si>
  <si>
    <t>001-005-003605</t>
  </si>
  <si>
    <t>001-005-003962</t>
  </si>
  <si>
    <t>001-005-003580</t>
  </si>
  <si>
    <t>09/08/2020</t>
  </si>
  <si>
    <t>80016530-22</t>
  </si>
  <si>
    <t>Cheaib Soria, Jose Heriberto</t>
  </si>
  <si>
    <t>001-005-003532</t>
  </si>
  <si>
    <t>001-005-003980</t>
  </si>
  <si>
    <t>26/10/2018</t>
  </si>
  <si>
    <t>01/01/2019</t>
  </si>
  <si>
    <t>02/01/2019</t>
  </si>
  <si>
    <t>001-005-0001193</t>
  </si>
  <si>
    <t>10/02/2020</t>
  </si>
  <si>
    <t>001-005-0001248</t>
  </si>
  <si>
    <t>001-005-0001559</t>
  </si>
  <si>
    <t>001-005-0001857</t>
  </si>
  <si>
    <t>001-005-0002001</t>
  </si>
  <si>
    <t>001-005-002151</t>
  </si>
  <si>
    <t>001-005-002304</t>
  </si>
  <si>
    <t>001-005-002417</t>
  </si>
  <si>
    <t>001-005-003836</t>
  </si>
  <si>
    <t>001-005-004015</t>
  </si>
  <si>
    <t>80016530-34</t>
  </si>
  <si>
    <t>Eco Reciclados SA</t>
  </si>
  <si>
    <t>001-005-003495</t>
  </si>
  <si>
    <t>001-005-003608</t>
  </si>
  <si>
    <t>001-005-003830</t>
  </si>
  <si>
    <t>001-005-002697</t>
  </si>
  <si>
    <t>001-005-002859</t>
  </si>
  <si>
    <t>03/05/2020</t>
  </si>
  <si>
    <t>001-005-003196</t>
  </si>
  <si>
    <t>001-005-003535</t>
  </si>
  <si>
    <t>001-005-003951</t>
  </si>
  <si>
    <t>001-005-002741</t>
  </si>
  <si>
    <t>001-005-003798</t>
  </si>
  <si>
    <t>23/11/2019</t>
  </si>
  <si>
    <t>001-005-003876</t>
  </si>
  <si>
    <t>001-005-002210</t>
  </si>
  <si>
    <t>14/04/2017</t>
  </si>
  <si>
    <t>28/12/2019</t>
  </si>
  <si>
    <t>12/01/2020</t>
  </si>
  <si>
    <t>80016530-61</t>
  </si>
  <si>
    <t>""LT" Sociedad Anonima (LT S.A.)</t>
  </si>
  <si>
    <t>001-005-002993</t>
  </si>
  <si>
    <t>001-005-003172</t>
  </si>
  <si>
    <t>23/05/2020</t>
  </si>
  <si>
    <t>001-005-003432</t>
  </si>
  <si>
    <t>001-005-003632</t>
  </si>
  <si>
    <t>001-005-003704</t>
  </si>
  <si>
    <t>001-005-003938</t>
  </si>
  <si>
    <t>001-005-004009</t>
  </si>
  <si>
    <t>001-005-003812</t>
  </si>
  <si>
    <t>001-005-002893</t>
  </si>
  <si>
    <t>001-005-003756</t>
  </si>
  <si>
    <t>09/12/2017</t>
  </si>
  <si>
    <t>15/12/2017</t>
  </si>
  <si>
    <t>17/12/2017</t>
  </si>
  <si>
    <t>23/12/2017</t>
  </si>
  <si>
    <t>27/12/2017</t>
  </si>
  <si>
    <t>001-005-003113</t>
  </si>
  <si>
    <t>001-005-003306</t>
  </si>
  <si>
    <t>001-005-003607</t>
  </si>
  <si>
    <t>001-005-002453</t>
  </si>
  <si>
    <t>NC001-006-0000444</t>
  </si>
  <si>
    <t>001-005-002813</t>
  </si>
  <si>
    <t>31/08/2019</t>
  </si>
  <si>
    <t>01/09/2019</t>
  </si>
  <si>
    <t>07/09/2019</t>
  </si>
  <si>
    <t>13/09/2019</t>
  </si>
  <si>
    <t>15/09/2019</t>
  </si>
  <si>
    <t>21/09/2019</t>
  </si>
  <si>
    <t>22/09/2019</t>
  </si>
  <si>
    <t>29/09/2019</t>
  </si>
  <si>
    <t>06/10/2019</t>
  </si>
  <si>
    <t>12/10/2019</t>
  </si>
  <si>
    <t>19/10/2019</t>
  </si>
  <si>
    <t>13/10/2019</t>
  </si>
  <si>
    <t>26/10/2019</t>
  </si>
  <si>
    <t>27/10/2019</t>
  </si>
  <si>
    <t>02/11/2019</t>
  </si>
  <si>
    <t>09/11/2019</t>
  </si>
  <si>
    <t>03/11/2019</t>
  </si>
  <si>
    <t>10/11/2019</t>
  </si>
  <si>
    <t>17/11/2019</t>
  </si>
  <si>
    <t>24/11/2019</t>
  </si>
  <si>
    <t>30/11/2019</t>
  </si>
  <si>
    <t>01/12/2019</t>
  </si>
  <si>
    <t>15/12/2019</t>
  </si>
  <si>
    <t>14/12/2019</t>
  </si>
  <si>
    <t>25/12/2019</t>
  </si>
  <si>
    <t>22/12/2019</t>
  </si>
  <si>
    <t>29/12/2019</t>
  </si>
  <si>
    <t>01/01/2020</t>
  </si>
  <si>
    <t>02/01/2020</t>
  </si>
  <si>
    <t>04/01/2020</t>
  </si>
  <si>
    <t>08/01/2020</t>
  </si>
  <si>
    <t>03/01/2020</t>
  </si>
  <si>
    <t>10/01/2020</t>
  </si>
  <si>
    <t>11/01/2020</t>
  </si>
  <si>
    <t>16/01/2020</t>
  </si>
  <si>
    <t>17/01/2020</t>
  </si>
  <si>
    <t>15/01/2020</t>
  </si>
  <si>
    <t>19/01/2020</t>
  </si>
  <si>
    <t>22/01/2020</t>
  </si>
  <si>
    <t>25/01/2020</t>
  </si>
  <si>
    <t>26/01/2020</t>
  </si>
  <si>
    <t>30/01/2020</t>
  </si>
  <si>
    <t>001-005-000063</t>
  </si>
  <si>
    <t>02/02/2020</t>
  </si>
  <si>
    <t>001-005-0000105</t>
  </si>
  <si>
    <t>06/01/2020</t>
  </si>
  <si>
    <t>05/02/2020</t>
  </si>
  <si>
    <t>001-005-0000150</t>
  </si>
  <si>
    <t>07/01/2020</t>
  </si>
  <si>
    <t>001-005-0000228</t>
  </si>
  <si>
    <t>08/02/2020</t>
  </si>
  <si>
    <t>001-005-000287</t>
  </si>
  <si>
    <t>09/02/2020</t>
  </si>
  <si>
    <t>001-005-0000305</t>
  </si>
  <si>
    <t>001-005-0000313</t>
  </si>
  <si>
    <t>001-005-0000341</t>
  </si>
  <si>
    <t>001-005-0000353</t>
  </si>
  <si>
    <t>001-005-0000354</t>
  </si>
  <si>
    <t>001-005-0000355</t>
  </si>
  <si>
    <t>001-006-000005</t>
  </si>
  <si>
    <t>001-005-0000411</t>
  </si>
  <si>
    <t>001-005-0000435</t>
  </si>
  <si>
    <t>15/02/2020</t>
  </si>
  <si>
    <t>001-005-0000436</t>
  </si>
  <si>
    <t>001-005-0000498</t>
  </si>
  <si>
    <t>16/02/2020</t>
  </si>
  <si>
    <t>001-005-0000540</t>
  </si>
  <si>
    <t>20/01/2020</t>
  </si>
  <si>
    <t>001-005-0000597</t>
  </si>
  <si>
    <t>001-005-0000598</t>
  </si>
  <si>
    <t>001-005-0000599</t>
  </si>
  <si>
    <t>001-005-0000600</t>
  </si>
  <si>
    <t>001-005-0000609</t>
  </si>
  <si>
    <t>001-005-0000613</t>
  </si>
  <si>
    <t>001-005-0000630</t>
  </si>
  <si>
    <t>001-005-0000665</t>
  </si>
  <si>
    <t>23/01/2020</t>
  </si>
  <si>
    <t>001-005-0000705</t>
  </si>
  <si>
    <t>24/01/2020</t>
  </si>
  <si>
    <t>23/02/2020</t>
  </si>
  <si>
    <t>001-005-0000765</t>
  </si>
  <si>
    <t>27/01/2020</t>
  </si>
  <si>
    <t>001-005-0000837</t>
  </si>
  <si>
    <t>28/01/2020</t>
  </si>
  <si>
    <t>001-006-0000031</t>
  </si>
  <si>
    <t>001-005-0000873</t>
  </si>
  <si>
    <t>001-006-0000063</t>
  </si>
  <si>
    <t>001-006-0000085</t>
  </si>
  <si>
    <t>001-005-0000889</t>
  </si>
  <si>
    <t>29/02/2020</t>
  </si>
  <si>
    <t>001-005-0000898</t>
  </si>
  <si>
    <t>31/01/2020</t>
  </si>
  <si>
    <t>01/03/2020</t>
  </si>
  <si>
    <t>001-005-0000954</t>
  </si>
  <si>
    <t>001-005-0001004</t>
  </si>
  <si>
    <t>001-006-000088</t>
  </si>
  <si>
    <t>001-006-00089</t>
  </si>
  <si>
    <t>001-006-000090</t>
  </si>
  <si>
    <t>001-005-00001092</t>
  </si>
  <si>
    <t>001-005-0001110</t>
  </si>
  <si>
    <t>001-005-00001113</t>
  </si>
  <si>
    <t>08/03/2020</t>
  </si>
  <si>
    <t>001-005-00001149</t>
  </si>
  <si>
    <t>001-005-00001257</t>
  </si>
  <si>
    <t>001-005-0001274</t>
  </si>
  <si>
    <t>001-005-001284</t>
  </si>
  <si>
    <t>001-005-0001290</t>
  </si>
  <si>
    <t>001-005-00001351</t>
  </si>
  <si>
    <t>13/02/2020</t>
  </si>
  <si>
    <t>001-005-0001358</t>
  </si>
  <si>
    <t>001-005-0001465</t>
  </si>
  <si>
    <t>001-005-0001503</t>
  </si>
  <si>
    <t>001-005-0001562</t>
  </si>
  <si>
    <t>001-006-000113</t>
  </si>
  <si>
    <t>001-006-0001114</t>
  </si>
  <si>
    <t>001-005-0001634</t>
  </si>
  <si>
    <t>001-005-0001662</t>
  </si>
  <si>
    <t>001-005-0001693</t>
  </si>
  <si>
    <t>001-005-0001694</t>
  </si>
  <si>
    <t>001-005-0001696</t>
  </si>
  <si>
    <t>001-005-0001735</t>
  </si>
  <si>
    <t>001-005-0001743</t>
  </si>
  <si>
    <t>001-005-0001755</t>
  </si>
  <si>
    <t>001-005-0001764</t>
  </si>
  <si>
    <t>001-005-0001795</t>
  </si>
  <si>
    <t>001-005-0001796</t>
  </si>
  <si>
    <t>001-005-0001834</t>
  </si>
  <si>
    <t>001-005-0001859</t>
  </si>
  <si>
    <t>001-005-0001900</t>
  </si>
  <si>
    <t>001-005-0001920</t>
  </si>
  <si>
    <t>001-005-0001942</t>
  </si>
  <si>
    <t>001-005-0001957</t>
  </si>
  <si>
    <t>001-005-002049</t>
  </si>
  <si>
    <t>001-005-002069</t>
  </si>
  <si>
    <t>001-005-002120</t>
  </si>
  <si>
    <t>001-005-002122</t>
  </si>
  <si>
    <t>001-005-002172</t>
  </si>
  <si>
    <t>001-005-002211</t>
  </si>
  <si>
    <t>001-005-002228</t>
  </si>
  <si>
    <t>001-005-002281</t>
  </si>
  <si>
    <t>001-005-002296</t>
  </si>
  <si>
    <t>001-005-002327</t>
  </si>
  <si>
    <t>001-005-002336</t>
  </si>
  <si>
    <t>001-005-002378</t>
  </si>
  <si>
    <t>001-005-002419</t>
  </si>
  <si>
    <t>001-005-002426</t>
  </si>
  <si>
    <t>001-005-002457</t>
  </si>
  <si>
    <t>001-005-002482</t>
  </si>
  <si>
    <t>001-005-002529</t>
  </si>
  <si>
    <t>001-005-002564</t>
  </si>
  <si>
    <t>001-005-002610</t>
  </si>
  <si>
    <t>001-006-0000150</t>
  </si>
  <si>
    <t>001-005-002675</t>
  </si>
  <si>
    <t>001-009-0000173</t>
  </si>
  <si>
    <t>001-005-002684</t>
  </si>
  <si>
    <t>001-005-002699</t>
  </si>
  <si>
    <t>001-005-002700</t>
  </si>
  <si>
    <t>001-005-002702</t>
  </si>
  <si>
    <t>001-005-002733</t>
  </si>
  <si>
    <t>001-005-002757</t>
  </si>
  <si>
    <t>30/03/2020</t>
  </si>
  <si>
    <t>001-005-002761</t>
  </si>
  <si>
    <t>001-005-002779</t>
  </si>
  <si>
    <t>001-005-002789</t>
  </si>
  <si>
    <t>001-005-002837</t>
  </si>
  <si>
    <t>001-006-0000202</t>
  </si>
  <si>
    <t>001-005-002879</t>
  </si>
  <si>
    <t>001-005-002899</t>
  </si>
  <si>
    <t>001-005-002909</t>
  </si>
  <si>
    <t>001-005-002928</t>
  </si>
  <si>
    <t>001-005-002971</t>
  </si>
  <si>
    <t>001-006-0000204</t>
  </si>
  <si>
    <t>001-005-003009</t>
  </si>
  <si>
    <t>001-006-0000208</t>
  </si>
  <si>
    <t>001-005-003053</t>
  </si>
  <si>
    <t>001-005-003088</t>
  </si>
  <si>
    <t>001-005-003094</t>
  </si>
  <si>
    <t>001-006-0000227</t>
  </si>
  <si>
    <t>001-005-003144</t>
  </si>
  <si>
    <t>001-006-000249</t>
  </si>
  <si>
    <t>001-005-003220</t>
  </si>
  <si>
    <t>001-005-003221</t>
  </si>
  <si>
    <t>001-005-003222</t>
  </si>
  <si>
    <t>001-005-003238</t>
  </si>
  <si>
    <t>001-005-003267</t>
  </si>
  <si>
    <t>001-005-003301</t>
  </si>
  <si>
    <t>001-005-003305</t>
  </si>
  <si>
    <t>001-005-003320</t>
  </si>
  <si>
    <t>001-005-003344</t>
  </si>
  <si>
    <t>001-006-0000254</t>
  </si>
  <si>
    <t>001-006-0000279</t>
  </si>
  <si>
    <t>001-005-003389</t>
  </si>
  <si>
    <t>001-005-003404</t>
  </si>
  <si>
    <t>001-005-003420</t>
  </si>
  <si>
    <t>001-005-003517</t>
  </si>
  <si>
    <t>001-005-003542</t>
  </si>
  <si>
    <t>001-005-003547</t>
  </si>
  <si>
    <t>001-007-0000200</t>
  </si>
  <si>
    <t>001-005-003594</t>
  </si>
  <si>
    <t>001-005-003651</t>
  </si>
  <si>
    <t>001-006-0000285</t>
  </si>
  <si>
    <t>001-005-003726</t>
  </si>
  <si>
    <t>001-005-003727</t>
  </si>
  <si>
    <t>001-005-003728</t>
  </si>
  <si>
    <t>001-005-003729</t>
  </si>
  <si>
    <t>001-005-003730</t>
  </si>
  <si>
    <t>001-005-003731</t>
  </si>
  <si>
    <t>001-005-003748</t>
  </si>
  <si>
    <t>001-005-003795</t>
  </si>
  <si>
    <t>001-005-003804</t>
  </si>
  <si>
    <t>001-005-003807</t>
  </si>
  <si>
    <t>001-005-003819</t>
  </si>
  <si>
    <t>001-005-003864</t>
  </si>
  <si>
    <t>001-005-003884</t>
  </si>
  <si>
    <t>001-005-003918</t>
  </si>
  <si>
    <t>001-005-003919</t>
  </si>
  <si>
    <t>001-005-003960</t>
  </si>
  <si>
    <t>001-005-003971</t>
  </si>
  <si>
    <t>001-005-003972</t>
  </si>
  <si>
    <t>001-005-004056</t>
  </si>
  <si>
    <t>001-005-002497</t>
  </si>
  <si>
    <t>001-006-0000151</t>
  </si>
  <si>
    <t>001-006-0000176</t>
  </si>
  <si>
    <t>001-005-002864</t>
  </si>
  <si>
    <t>001-006-000209</t>
  </si>
  <si>
    <t>001-006-0000230</t>
  </si>
  <si>
    <t>001-005-003169</t>
  </si>
  <si>
    <t>001-005-003259</t>
  </si>
  <si>
    <t>001-006-000257</t>
  </si>
  <si>
    <t>001-005-003470</t>
  </si>
  <si>
    <t>001-005-003487</t>
  </si>
  <si>
    <t>001-005-003589</t>
  </si>
  <si>
    <t>001-006-0000286</t>
  </si>
  <si>
    <t>001-005-003761</t>
  </si>
  <si>
    <t>001-005-003943</t>
  </si>
  <si>
    <t>001-006-000117</t>
  </si>
  <si>
    <t>001-005-0001956</t>
  </si>
  <si>
    <t>001-005-002033</t>
  </si>
  <si>
    <t>001-005-002086</t>
  </si>
  <si>
    <t>001-005-002121</t>
  </si>
  <si>
    <t>001-005-002184</t>
  </si>
  <si>
    <t>001-005-002229</t>
  </si>
  <si>
    <t>001-005-002420</t>
  </si>
  <si>
    <t>001-005-002458</t>
  </si>
  <si>
    <t>001-005-002556</t>
  </si>
  <si>
    <t>001-006-0000147</t>
  </si>
  <si>
    <t>001-006-0000167</t>
  </si>
  <si>
    <t>001-005-002680</t>
  </si>
  <si>
    <t>001-005-002894</t>
  </si>
  <si>
    <t>001-006-0000205</t>
  </si>
  <si>
    <t>001-005-003087</t>
  </si>
  <si>
    <t>001-006-0000225</t>
  </si>
  <si>
    <t>001-005-003268</t>
  </si>
  <si>
    <t>001-006-0000251</t>
  </si>
  <si>
    <t>001-005-003529</t>
  </si>
  <si>
    <t>001-006-000282</t>
  </si>
  <si>
    <t>001-005-003902</t>
  </si>
  <si>
    <t>001-005-003961</t>
  </si>
  <si>
    <t>001-005-003860</t>
  </si>
  <si>
    <t>001-005-003869</t>
  </si>
  <si>
    <t>001-005-003887</t>
  </si>
  <si>
    <t>001-005-003939</t>
  </si>
  <si>
    <t>001-005-003978</t>
  </si>
  <si>
    <t>001-005-003471</t>
  </si>
  <si>
    <t>001-005-003865</t>
  </si>
  <si>
    <t>001-005-0000224</t>
  </si>
  <si>
    <t>001-005-0000564</t>
  </si>
  <si>
    <t>001-005-00001006</t>
  </si>
  <si>
    <t>001-005-0001305</t>
  </si>
  <si>
    <t>001-005-0001493</t>
  </si>
  <si>
    <t>001-005-0001839</t>
  </si>
  <si>
    <t>001-005-002093</t>
  </si>
  <si>
    <t>001-005-002306</t>
  </si>
  <si>
    <t>001-005-002494</t>
  </si>
  <si>
    <t>001-005-002632</t>
  </si>
  <si>
    <t>001-005-002794</t>
  </si>
  <si>
    <t>001-005-003015</t>
  </si>
  <si>
    <t>001-005-003215</t>
  </si>
  <si>
    <t>001-005-003409</t>
  </si>
  <si>
    <t>001-005-003687</t>
  </si>
  <si>
    <t>001-005-003790</t>
  </si>
  <si>
    <t>001-005-003904</t>
  </si>
  <si>
    <t>80016530-82</t>
  </si>
  <si>
    <t>Puertos y Estibajes S.A.</t>
  </si>
  <si>
    <t>001-005-004020</t>
  </si>
  <si>
    <t>001-005-002924</t>
  </si>
  <si>
    <t>001-005-003989</t>
  </si>
  <si>
    <t>001-005-003309</t>
  </si>
  <si>
    <t>001-005-003355</t>
  </si>
  <si>
    <t>001-005-003356</t>
  </si>
  <si>
    <t>001-005-003423</t>
  </si>
  <si>
    <t>001-005-003490</t>
  </si>
  <si>
    <t>001-005-003522</t>
  </si>
  <si>
    <t>001-005-003555</t>
  </si>
  <si>
    <t>001-005-003691</t>
  </si>
  <si>
    <t>001-005-003723</t>
  </si>
  <si>
    <t>001-005-003741</t>
  </si>
  <si>
    <t>001-005-003754</t>
  </si>
  <si>
    <t>001-005-003759</t>
  </si>
  <si>
    <t>001-005-003844</t>
  </si>
  <si>
    <t>001-005-003850</t>
  </si>
  <si>
    <t>001-005-003877</t>
  </si>
  <si>
    <t>001-005-003930</t>
  </si>
  <si>
    <t>001-005-003931</t>
  </si>
  <si>
    <t>001-005-003983</t>
  </si>
  <si>
    <t>001-005-004024</t>
  </si>
  <si>
    <t>001-005-004057</t>
  </si>
  <si>
    <t>001-005-003269</t>
  </si>
  <si>
    <t>80016530-88</t>
  </si>
  <si>
    <t>Sipiliuk Berbes Alexa</t>
  </si>
  <si>
    <t>001-005-003791</t>
  </si>
  <si>
    <t>001-005-003711</t>
  </si>
  <si>
    <t>001-005-004022</t>
  </si>
  <si>
    <t>001-005-004025</t>
  </si>
  <si>
    <t>001-005-0001578</t>
  </si>
  <si>
    <t>001-006-0000129</t>
  </si>
  <si>
    <t>001-005-0001754</t>
  </si>
  <si>
    <t>001-005-0001762</t>
  </si>
  <si>
    <t>001-005-0001875</t>
  </si>
  <si>
    <t>001-005-0002027</t>
  </si>
  <si>
    <t>001-005-002240</t>
  </si>
  <si>
    <t>001-005-002406</t>
  </si>
  <si>
    <t>001-005-002470</t>
  </si>
  <si>
    <t>001-005-002478</t>
  </si>
  <si>
    <t>001-006-0000161</t>
  </si>
  <si>
    <t>001-006-0000180</t>
  </si>
  <si>
    <t>001-005-002679</t>
  </si>
  <si>
    <t>001-005-002322</t>
  </si>
  <si>
    <t>001-005-002705</t>
  </si>
  <si>
    <t>001-005-002762</t>
  </si>
  <si>
    <t>001-005-002792</t>
  </si>
  <si>
    <t>001-006-0000220</t>
  </si>
  <si>
    <t>001-005-003054</t>
  </si>
  <si>
    <t>001-005-003109</t>
  </si>
  <si>
    <t>001-006-0000235</t>
  </si>
  <si>
    <t>001-005-003145</t>
  </si>
  <si>
    <t>001-005-003180</t>
  </si>
  <si>
    <t>001-006-0000261</t>
  </si>
  <si>
    <t>001-005-003493</t>
  </si>
  <si>
    <t>001-005-003587</t>
  </si>
  <si>
    <t>001-005-003669</t>
  </si>
  <si>
    <t>001-006-0000295</t>
  </si>
  <si>
    <t>001-007-0000212</t>
  </si>
  <si>
    <t>001-005-003921</t>
  </si>
  <si>
    <t>001-005-004041</t>
  </si>
  <si>
    <t>80016530-RIVERP</t>
  </si>
  <si>
    <t>Petroquim (RIVERPAR SA)</t>
  </si>
  <si>
    <t>001-005-003019</t>
  </si>
  <si>
    <t>80016530-ZAD</t>
  </si>
  <si>
    <t>ZAD SOCIEDAD ANONIMA</t>
  </si>
  <si>
    <t>001-005-003838</t>
  </si>
  <si>
    <t>002-001-0000386</t>
  </si>
  <si>
    <t>001-005-0001516</t>
  </si>
  <si>
    <t>001-005-0001547</t>
  </si>
  <si>
    <t>001-005-0001620</t>
  </si>
  <si>
    <t>001-006-0000132</t>
  </si>
  <si>
    <t>001-005-0001731</t>
  </si>
  <si>
    <t>001-005-002034</t>
  </si>
  <si>
    <t>001-005-002208</t>
  </si>
  <si>
    <t>001-005-002328</t>
  </si>
  <si>
    <t>001-005-002481</t>
  </si>
  <si>
    <t>001-005-002608</t>
  </si>
  <si>
    <t>001-006-0000164</t>
  </si>
  <si>
    <t>001-006-0000192</t>
  </si>
  <si>
    <t>001-005-002678</t>
  </si>
  <si>
    <t>001-005-002321</t>
  </si>
  <si>
    <t>001-005-002706</t>
  </si>
  <si>
    <t>001-005-002793</t>
  </si>
  <si>
    <t>001-006-0000197</t>
  </si>
  <si>
    <t>001-005-002865</t>
  </si>
  <si>
    <t>001-005-002883</t>
  </si>
  <si>
    <t>001-005-002986</t>
  </si>
  <si>
    <t>001-006-0000223</t>
  </si>
  <si>
    <t>001-005-003086</t>
  </si>
  <si>
    <t>001-005-003108</t>
  </si>
  <si>
    <t>001-006-0000248</t>
  </si>
  <si>
    <t>001-005-003146</t>
  </si>
  <si>
    <t>001-005-003237</t>
  </si>
  <si>
    <t>001-005-003321</t>
  </si>
  <si>
    <t>001-006-0000278</t>
  </si>
  <si>
    <t>001-005-003494</t>
  </si>
  <si>
    <t>001-005-003592</t>
  </si>
  <si>
    <t>001-005-003707</t>
  </si>
  <si>
    <t>001-005-003820</t>
  </si>
  <si>
    <t>001-005-003823</t>
  </si>
  <si>
    <t>001-005-004055</t>
  </si>
  <si>
    <t>001-007-0000161</t>
  </si>
  <si>
    <t>001-007-0000171</t>
  </si>
  <si>
    <t>001-007-0000199</t>
  </si>
  <si>
    <t>001-007-0000227</t>
  </si>
  <si>
    <t>001-005-003261</t>
  </si>
  <si>
    <t>001-005-003262</t>
  </si>
  <si>
    <t>001-005-003300</t>
  </si>
  <si>
    <t>001-005-003505</t>
  </si>
  <si>
    <t>001-005-003511</t>
  </si>
  <si>
    <t>001-005-003751</t>
  </si>
  <si>
    <t>001-005-003764</t>
  </si>
  <si>
    <t>001-005-003765</t>
  </si>
  <si>
    <t>001-005-003771</t>
  </si>
  <si>
    <t>001-005-003993</t>
  </si>
  <si>
    <t>001-005-004047</t>
  </si>
  <si>
    <t>001-007-0000213</t>
  </si>
  <si>
    <t>25/06/2019</t>
  </si>
  <si>
    <t>001-005-003464</t>
  </si>
  <si>
    <t>001-005-003893</t>
  </si>
  <si>
    <t>06/01/2018</t>
  </si>
  <si>
    <t>04/01/2018</t>
  </si>
  <si>
    <t>20/05/2018</t>
  </si>
  <si>
    <t>001-005-003458</t>
  </si>
  <si>
    <t>23/03/2019</t>
  </si>
  <si>
    <t>001-005-003382</t>
  </si>
  <si>
    <t>001-005-003426</t>
  </si>
  <si>
    <t>001-005-003433</t>
  </si>
  <si>
    <t>001-005-003441</t>
  </si>
  <si>
    <t>001-005-003444</t>
  </si>
  <si>
    <t>001-005-003544</t>
  </si>
  <si>
    <t>001-005-003554</t>
  </si>
  <si>
    <t>001-005-003575</t>
  </si>
  <si>
    <t>001-005-003588</t>
  </si>
  <si>
    <t>001-005-003609</t>
  </si>
  <si>
    <t>001-005-003642</t>
  </si>
  <si>
    <t>001-005-003659</t>
  </si>
  <si>
    <t>001-005-003660</t>
  </si>
  <si>
    <t>001-005-003692</t>
  </si>
  <si>
    <t>001-005-003713</t>
  </si>
  <si>
    <t>001-005-003725</t>
  </si>
  <si>
    <t>001-005-003757</t>
  </si>
  <si>
    <t>001-005-003829</t>
  </si>
  <si>
    <t>001-005-003832</t>
  </si>
  <si>
    <t>001-005-003875</t>
  </si>
  <si>
    <t>001-005-003886</t>
  </si>
  <si>
    <t>001-005-003898</t>
  </si>
  <si>
    <t>001-005-003899</t>
  </si>
  <si>
    <t>001-005-003924</t>
  </si>
  <si>
    <t>001-005-003963</t>
  </si>
  <si>
    <t>001-005-004014</t>
  </si>
  <si>
    <t>001-005-004027</t>
  </si>
  <si>
    <t>001-005-004052</t>
  </si>
  <si>
    <t>001-007-00000176</t>
  </si>
  <si>
    <t>001-007-0000202</t>
  </si>
  <si>
    <t>001-007-0000214</t>
  </si>
  <si>
    <t>04/05/2019</t>
  </si>
  <si>
    <t>05/06/2019</t>
  </si>
  <si>
    <t>16/06/2019</t>
  </si>
  <si>
    <t>27/03/2019</t>
  </si>
  <si>
    <t>28/04/2019</t>
  </si>
  <si>
    <t>23/05/2019</t>
  </si>
  <si>
    <t>001-005-003784</t>
  </si>
  <si>
    <t>19/07/2020</t>
  </si>
  <si>
    <t>001-006-000148</t>
  </si>
  <si>
    <t>001-006-0000168</t>
  </si>
  <si>
    <t>001-006-000206</t>
  </si>
  <si>
    <t>001-006-0000233</t>
  </si>
  <si>
    <t>001-006-0000259</t>
  </si>
  <si>
    <t>001-005-003579</t>
  </si>
  <si>
    <t>001-005-003685</t>
  </si>
  <si>
    <t>31/05/2020</t>
  </si>
  <si>
    <t>001-006-0000283</t>
  </si>
  <si>
    <t>001-005-003779</t>
  </si>
  <si>
    <t>001-005-003857</t>
  </si>
  <si>
    <t>001-005-003952</t>
  </si>
  <si>
    <t>001-005-004002</t>
  </si>
  <si>
    <t>002-001-0000354</t>
  </si>
  <si>
    <t>002-001-0000364</t>
  </si>
  <si>
    <t>002-001-0000369</t>
  </si>
  <si>
    <t>002-001-0 00379</t>
  </si>
  <si>
    <t>002-001-0000380</t>
  </si>
  <si>
    <t>002-001-0 00383</t>
  </si>
  <si>
    <t>001-007-0000205</t>
  </si>
  <si>
    <t>001-007-0000216</t>
  </si>
  <si>
    <t>80028314-7</t>
  </si>
  <si>
    <t>Petroquim (VESSEL ATLANTICA S.A.)</t>
  </si>
  <si>
    <t>001-005-0000373</t>
  </si>
  <si>
    <t>14/01/2020</t>
  </si>
  <si>
    <t>001-005-0000740</t>
  </si>
  <si>
    <t>001-005-003341</t>
  </si>
  <si>
    <t>001-005-003590</t>
  </si>
  <si>
    <t>28/09/2019</t>
  </si>
  <si>
    <t>001-005-003862</t>
  </si>
  <si>
    <t>001-005-003402</t>
  </si>
  <si>
    <t>001-005-003565</t>
  </si>
  <si>
    <t>001-005-003617</t>
  </si>
  <si>
    <t>001-005-003699</t>
  </si>
  <si>
    <t>001-005-003840</t>
  </si>
  <si>
    <t>001-005-004008</t>
  </si>
  <si>
    <t>001-005-002571</t>
  </si>
  <si>
    <t>80044312-8</t>
  </si>
  <si>
    <t>Petroquim (P&amp;O CIL S.A.)</t>
  </si>
  <si>
    <t>001-005-003168</t>
  </si>
  <si>
    <t>001-005-002790</t>
  </si>
  <si>
    <t>001-005-003760</t>
  </si>
  <si>
    <t>001-005-003821</t>
  </si>
  <si>
    <t>001-005-003842</t>
  </si>
  <si>
    <t>001-005-003872</t>
  </si>
  <si>
    <t>001-005-003970</t>
  </si>
  <si>
    <t>001-005-004010</t>
  </si>
  <si>
    <t>001-007-0000136</t>
  </si>
  <si>
    <t>001-007-0000167</t>
  </si>
  <si>
    <t>80046013-8</t>
  </si>
  <si>
    <t>BOICY SA</t>
  </si>
  <si>
    <t>NC001-006-00000405</t>
  </si>
  <si>
    <t>001-005-003251</t>
  </si>
  <si>
    <t>001-005-003264</t>
  </si>
  <si>
    <t>001-005-003272</t>
  </si>
  <si>
    <t>001-005-003283</t>
  </si>
  <si>
    <t>001-005-003289</t>
  </si>
  <si>
    <t>001-005-003315</t>
  </si>
  <si>
    <t>001-005-003342</t>
  </si>
  <si>
    <t>001-005-003425</t>
  </si>
  <si>
    <t>001-005-003437</t>
  </si>
  <si>
    <t>001-005-003438</t>
  </si>
  <si>
    <t>001-005-003442</t>
  </si>
  <si>
    <t>001-005-003461</t>
  </si>
  <si>
    <t>001-005-003512</t>
  </si>
  <si>
    <t>001-005-003526</t>
  </si>
  <si>
    <t>NC001-006-0000586</t>
  </si>
  <si>
    <t>001-005-003610</t>
  </si>
  <si>
    <t>001-005-003615</t>
  </si>
  <si>
    <t>001-005-003653</t>
  </si>
  <si>
    <t>001-006-0000297</t>
  </si>
  <si>
    <t>001-005-003743</t>
  </si>
  <si>
    <t>001-005-003745</t>
  </si>
  <si>
    <t>001-005-003749</t>
  </si>
  <si>
    <t>001-005-003753</t>
  </si>
  <si>
    <t>001-005-003797</t>
  </si>
  <si>
    <t>001-005-003802</t>
  </si>
  <si>
    <t>001-005-0001301</t>
  </si>
  <si>
    <t>002-001-0000324</t>
  </si>
  <si>
    <t>001-005-003357</t>
  </si>
  <si>
    <t>001-005-003359</t>
  </si>
  <si>
    <t>001-005-003372</t>
  </si>
  <si>
    <t>14/06/2020</t>
  </si>
  <si>
    <t>001-005-003411</t>
  </si>
  <si>
    <t>001-005-003500</t>
  </si>
  <si>
    <t>001-005-003506</t>
  </si>
  <si>
    <t>001-005-003523</t>
  </si>
  <si>
    <t>001-005-003525</t>
  </si>
  <si>
    <t>001-005-003537</t>
  </si>
  <si>
    <t>001-005-003539</t>
  </si>
  <si>
    <t>001-005-003540</t>
  </si>
  <si>
    <t>002-001-0000342</t>
  </si>
  <si>
    <t>001-005-003630</t>
  </si>
  <si>
    <t>001-005-003702</t>
  </si>
  <si>
    <t>001-005-003703</t>
  </si>
  <si>
    <t>002-001-0000356</t>
  </si>
  <si>
    <t>001-005-003847</t>
  </si>
  <si>
    <t>001-005-003848</t>
  </si>
  <si>
    <t>001-005-003854</t>
  </si>
  <si>
    <t>002-001-0000370</t>
  </si>
  <si>
    <t>001-005-003957</t>
  </si>
  <si>
    <t>001-005-003323</t>
  </si>
  <si>
    <t>001-006-0000274</t>
  </si>
  <si>
    <t>001-005-003561</t>
  </si>
  <si>
    <t>001-005-003671</t>
  </si>
  <si>
    <t>001-005-003792</t>
  </si>
  <si>
    <t>001-005-004038</t>
  </si>
  <si>
    <t>001-007-0000194</t>
  </si>
  <si>
    <t>001-007-0000225</t>
  </si>
  <si>
    <t>001-005-002418</t>
  </si>
  <si>
    <t>80050418-6</t>
  </si>
  <si>
    <t>002-001-0000353</t>
  </si>
  <si>
    <t>001-005-003769</t>
  </si>
  <si>
    <t>001-005-0001027</t>
  </si>
  <si>
    <t>04/02/2020</t>
  </si>
  <si>
    <t>001-005-0001429</t>
  </si>
  <si>
    <t>001-007-0000058</t>
  </si>
  <si>
    <t>001-007-0000076</t>
  </si>
  <si>
    <t>001-007-0000114</t>
  </si>
  <si>
    <t>001-007-0000132</t>
  </si>
  <si>
    <t>18/05/2018</t>
  </si>
  <si>
    <t>22/05/2018</t>
  </si>
  <si>
    <t>05/06/2018</t>
  </si>
  <si>
    <t>NC001-006-0000099</t>
  </si>
  <si>
    <t>001-005-003697</t>
  </si>
  <si>
    <t>001-005-003813</t>
  </si>
  <si>
    <t>001-005-003944</t>
  </si>
  <si>
    <t>001-005-004054</t>
  </si>
  <si>
    <t>02/04/2019</t>
  </si>
  <si>
    <t>80057671-31</t>
  </si>
  <si>
    <t>ESTACION DE SERVICIOS EL CAMIONERO S.A</t>
  </si>
  <si>
    <t>002-001-0000389</t>
  </si>
  <si>
    <t>002-001-0000365</t>
  </si>
  <si>
    <t>002-001-0000375</t>
  </si>
  <si>
    <t>001-005-002028</t>
  </si>
  <si>
    <t>001-005-003910</t>
  </si>
  <si>
    <t>001-005-003350</t>
  </si>
  <si>
    <t>001-005-003626</t>
  </si>
  <si>
    <t>001-005-003907</t>
  </si>
  <si>
    <t>001-005-003942</t>
  </si>
  <si>
    <t>001-005-002823</t>
  </si>
  <si>
    <t>001-005-003131</t>
  </si>
  <si>
    <t>30/07/2020</t>
  </si>
  <si>
    <t>29/01/2021</t>
  </si>
  <si>
    <t>30/07/2021</t>
  </si>
  <si>
    <t>31/01/2022</t>
  </si>
  <si>
    <t>29/07/2022</t>
  </si>
  <si>
    <t>001-005-004035</t>
  </si>
  <si>
    <t>001-005-003706</t>
  </si>
  <si>
    <t>001-005-003929</t>
  </si>
  <si>
    <t>001-005-003986</t>
  </si>
  <si>
    <t>001-005-004004</t>
  </si>
  <si>
    <t>NC001-006-0000576</t>
  </si>
  <si>
    <t>001-005-003928</t>
  </si>
  <si>
    <t>001-005-003984</t>
  </si>
  <si>
    <t>001-005-004034</t>
  </si>
  <si>
    <t>001-005-003901</t>
  </si>
  <si>
    <t>002-001-0000378</t>
  </si>
  <si>
    <t>002-001-0000381</t>
  </si>
  <si>
    <t>001-005-003985</t>
  </si>
  <si>
    <t>001-005-004023</t>
  </si>
  <si>
    <t>001-005-004036</t>
  </si>
  <si>
    <t>001-007-0000203</t>
  </si>
  <si>
    <t>001-007-0000215</t>
  </si>
  <si>
    <t>001-005-0000885</t>
  </si>
  <si>
    <t>001-005-002994</t>
  </si>
  <si>
    <t>001-005-003291</t>
  </si>
  <si>
    <t>001-005-003347</t>
  </si>
  <si>
    <t>001-005-003348</t>
  </si>
  <si>
    <t>001-005-003385</t>
  </si>
  <si>
    <t>001-005-003393</t>
  </si>
  <si>
    <t>001-005-003395</t>
  </si>
  <si>
    <t>001-005-003403</t>
  </si>
  <si>
    <t>001-005-003541</t>
  </si>
  <si>
    <t>001-005-003614</t>
  </si>
  <si>
    <t>001-005-003628</t>
  </si>
  <si>
    <t>001-005-003633</t>
  </si>
  <si>
    <t>001-005-003644</t>
  </si>
  <si>
    <t>001-005-003652</t>
  </si>
  <si>
    <t>001-005-003656</t>
  </si>
  <si>
    <t>001-005-003683</t>
  </si>
  <si>
    <t>001-005-003684</t>
  </si>
  <si>
    <t>001-006-0000304</t>
  </si>
  <si>
    <t>30/06/2020</t>
  </si>
  <si>
    <t>31/07/2020</t>
  </si>
  <si>
    <t>28/08/2020</t>
  </si>
  <si>
    <t>30/09/2020</t>
  </si>
  <si>
    <t>001-005-003867</t>
  </si>
  <si>
    <t>001-005-003874</t>
  </si>
  <si>
    <t>001-005-003888</t>
  </si>
  <si>
    <t>001-005-003909</t>
  </si>
  <si>
    <t>001-005-003922</t>
  </si>
  <si>
    <t>001-005-003925</t>
  </si>
  <si>
    <t>001-005-003954</t>
  </si>
  <si>
    <t>001-005-003991</t>
  </si>
  <si>
    <t>12/07/2020</t>
  </si>
  <si>
    <t>001-005-003996</t>
  </si>
  <si>
    <t>001-005-004028</t>
  </si>
  <si>
    <t>001-005-004029</t>
  </si>
  <si>
    <t>001-005-004032</t>
  </si>
  <si>
    <t>002-001-0000388</t>
  </si>
  <si>
    <t>80073838-1</t>
  </si>
  <si>
    <t>Petroquim (GUARAN FEEDER S.A.)</t>
  </si>
  <si>
    <t>001-005-003117</t>
  </si>
  <si>
    <t>001-005-0001397</t>
  </si>
  <si>
    <t>001-005-0001579</t>
  </si>
  <si>
    <t>001-005-0001729</t>
  </si>
  <si>
    <t>001-005-0001869</t>
  </si>
  <si>
    <t>001-005-002090</t>
  </si>
  <si>
    <t>001-005-002227</t>
  </si>
  <si>
    <t>001-005-002443</t>
  </si>
  <si>
    <t>001-005-002507</t>
  </si>
  <si>
    <t>001-005-002750</t>
  </si>
  <si>
    <t>80074962-6</t>
  </si>
  <si>
    <t>001-005-003841</t>
  </si>
  <si>
    <t>001-005-003878</t>
  </si>
  <si>
    <t>001-005-003906</t>
  </si>
  <si>
    <t>001-005-003949</t>
  </si>
  <si>
    <t>001-005-004012</t>
  </si>
  <si>
    <t>001-006-0000010</t>
  </si>
  <si>
    <t>001-006-0000122</t>
  </si>
  <si>
    <t>002-001-0000239</t>
  </si>
  <si>
    <t>001-005-002544</t>
  </si>
  <si>
    <t>001-005-002616</t>
  </si>
  <si>
    <t>002-001-0000248</t>
  </si>
  <si>
    <t>002-001-0000250</t>
  </si>
  <si>
    <t>001-006-0000188</t>
  </si>
  <si>
    <t>002-001-0000264</t>
  </si>
  <si>
    <t>002-001-0000279</t>
  </si>
  <si>
    <t>002-001-0000301</t>
  </si>
  <si>
    <t>001-006-000244</t>
  </si>
  <si>
    <t>002-001- 000310</t>
  </si>
  <si>
    <t>002-001-0000320</t>
  </si>
  <si>
    <t>001-006-0000273</t>
  </si>
  <si>
    <t>002-001-0000347</t>
  </si>
  <si>
    <t>001-005-003722</t>
  </si>
  <si>
    <t>001-005-003763</t>
  </si>
  <si>
    <t>002-001-0000374</t>
  </si>
  <si>
    <t>80076669-52</t>
  </si>
  <si>
    <t>002-001-0000373</t>
  </si>
  <si>
    <t>001-006-0000290</t>
  </si>
  <si>
    <t>001-005-003721</t>
  </si>
  <si>
    <t>001-006-0000300</t>
  </si>
  <si>
    <t>001-005-003800</t>
  </si>
  <si>
    <t>001-005-003801</t>
  </si>
  <si>
    <t>001-005-003805</t>
  </si>
  <si>
    <t>001-005-003896</t>
  </si>
  <si>
    <t>001-005-003935</t>
  </si>
  <si>
    <t>001-005-003936</t>
  </si>
  <si>
    <t>001-005-003945</t>
  </si>
  <si>
    <t>001-005-003973</t>
  </si>
  <si>
    <t>001-005-003999</t>
  </si>
  <si>
    <t>001-005-004059</t>
  </si>
  <si>
    <t>001-005-003239</t>
  </si>
  <si>
    <t>001-005-003240</t>
  </si>
  <si>
    <t>001-005-003815</t>
  </si>
  <si>
    <t>001-005-003859</t>
  </si>
  <si>
    <t>001-005-0001888</t>
  </si>
  <si>
    <t>001-005-0002067</t>
  </si>
  <si>
    <t>001-005-003436</t>
  </si>
  <si>
    <t>001-005-003510</t>
  </si>
  <si>
    <t>001-005-003584</t>
  </si>
  <si>
    <t>001-005-003658</t>
  </si>
  <si>
    <t>001-005-003793</t>
  </si>
  <si>
    <t>001-005-003803</t>
  </si>
  <si>
    <t>001-005-003890</t>
  </si>
  <si>
    <t>001-005-003908</t>
  </si>
  <si>
    <t>001-005-003940</t>
  </si>
  <si>
    <t>06/07/2020</t>
  </si>
  <si>
    <t>001-005-003966</t>
  </si>
  <si>
    <t>001-005-003968</t>
  </si>
  <si>
    <t>001-005-004000</t>
  </si>
  <si>
    <t>08/07/2020</t>
  </si>
  <si>
    <t>001-005-004060</t>
  </si>
  <si>
    <t>80086338-0</t>
  </si>
  <si>
    <t>Corporacion Divina Providencia S.A.</t>
  </si>
  <si>
    <t>001-005-0000582</t>
  </si>
  <si>
    <t>NC001-006-0000379</t>
  </si>
  <si>
    <t>001-005-003104</t>
  </si>
  <si>
    <t>001-005-003593</t>
  </si>
  <si>
    <t>001-005-003665</t>
  </si>
  <si>
    <t>001-005-003788</t>
  </si>
  <si>
    <t>001-005-003964</t>
  </si>
  <si>
    <t>001-006-0000308</t>
  </si>
  <si>
    <t>001-005-003430</t>
  </si>
  <si>
    <t>001-005-003818</t>
  </si>
  <si>
    <t>001-005-003895</t>
  </si>
  <si>
    <t>NC001-006-0000659</t>
  </si>
  <si>
    <t>001-007-0000204</t>
  </si>
  <si>
    <t>001-007-0000229</t>
  </si>
  <si>
    <t>001-005-003870</t>
  </si>
  <si>
    <t>25/07/2020</t>
  </si>
  <si>
    <t>001-005-0001673</t>
  </si>
  <si>
    <t>001-006-0000263</t>
  </si>
  <si>
    <t>001-005-003408</t>
  </si>
  <si>
    <t>001-005-003472</t>
  </si>
  <si>
    <t>001-005-003572</t>
  </si>
  <si>
    <t>001-005-003663</t>
  </si>
  <si>
    <t>001-005-003716</t>
  </si>
  <si>
    <t>001-005-004003</t>
  </si>
  <si>
    <t>001-005-004048</t>
  </si>
  <si>
    <t>001-005-004062</t>
  </si>
  <si>
    <t>001-005-002895</t>
  </si>
  <si>
    <t>001-005-003035</t>
  </si>
  <si>
    <t>001-005-003177</t>
  </si>
  <si>
    <t>001-005-003314</t>
  </si>
  <si>
    <t>001-006-0000253</t>
  </si>
  <si>
    <t>001-005-003459</t>
  </si>
  <si>
    <t>001-005-003564</t>
  </si>
  <si>
    <t>001-005-003736</t>
  </si>
  <si>
    <t>001-005-003911</t>
  </si>
  <si>
    <t>001-005-002988</t>
  </si>
  <si>
    <t>001-005-003273</t>
  </si>
  <si>
    <t>001-005-003527</t>
  </si>
  <si>
    <t>001-005-003912</t>
  </si>
  <si>
    <t>07/05/2018</t>
  </si>
  <si>
    <t>24/08/2019</t>
  </si>
  <si>
    <t>001-005-0001407</t>
  </si>
  <si>
    <t>02/08/2020</t>
  </si>
  <si>
    <t>NC001-006-0000624</t>
  </si>
  <si>
    <t>80095070-4</t>
  </si>
  <si>
    <t>Agro Emanuel Import Export SA</t>
  </si>
  <si>
    <t>27/03/2018</t>
  </si>
  <si>
    <t>29/05/2018</t>
  </si>
  <si>
    <t>25/05/2019</t>
  </si>
  <si>
    <t>08/07/2017</t>
  </si>
  <si>
    <t>20/07/2017</t>
  </si>
  <si>
    <t>02/05/2017</t>
  </si>
  <si>
    <t>19/05/2017</t>
  </si>
  <si>
    <t>17/08/2017</t>
  </si>
  <si>
    <t>001-005-003606</t>
  </si>
  <si>
    <t>001-005-002751</t>
  </si>
  <si>
    <t>001-005-002840</t>
  </si>
  <si>
    <t>001-005-002903</t>
  </si>
  <si>
    <t>001-005-003008</t>
  </si>
  <si>
    <t>001-006-0000216</t>
  </si>
  <si>
    <t>001-005-003096</t>
  </si>
  <si>
    <t>001-005-003097</t>
  </si>
  <si>
    <t>001-006-0000269</t>
  </si>
  <si>
    <t>001-006-0000270</t>
  </si>
  <si>
    <t>001-006-0000271</t>
  </si>
  <si>
    <t>001-005-003600</t>
  </si>
  <si>
    <t>001-006-0000291</t>
  </si>
  <si>
    <t>80101663-0</t>
  </si>
  <si>
    <t>CONSORCIO NUEVA GERMANIA</t>
  </si>
  <si>
    <t>001-005-003474</t>
  </si>
  <si>
    <t>001-005-003742</t>
  </si>
  <si>
    <t>001-005-003783</t>
  </si>
  <si>
    <t>001-005-003959</t>
  </si>
  <si>
    <t>001-005-003994</t>
  </si>
  <si>
    <t>001-005-004046</t>
  </si>
  <si>
    <t>001-006-0000277</t>
  </si>
  <si>
    <t>NC001-006-0000580</t>
  </si>
  <si>
    <t>001-006-0000299</t>
  </si>
  <si>
    <t>001-005-003905</t>
  </si>
  <si>
    <t>80105317-0</t>
  </si>
  <si>
    <t>COMPAÑIA DE TRANSPORTE INTERDISTRITAL SOCIEDAD ANONIMA - COTR</t>
  </si>
  <si>
    <t>001-005-003391</t>
  </si>
  <si>
    <t>09/05/2020</t>
  </si>
  <si>
    <t>001-005-003583</t>
  </si>
  <si>
    <t>80106020-6</t>
  </si>
  <si>
    <t>GAYOSO GROUP S.R.L.</t>
  </si>
  <si>
    <t>001-006-0000307</t>
  </si>
  <si>
    <t>002-001-0000315</t>
  </si>
  <si>
    <t>002-001-0000385</t>
  </si>
  <si>
    <t>80106453-8</t>
  </si>
  <si>
    <t>Compañia de Servicios del Paraguay S.A.</t>
  </si>
  <si>
    <t>001-005-003115</t>
  </si>
  <si>
    <t>8097043-5</t>
  </si>
  <si>
    <t>Arns, Norberto</t>
  </si>
  <si>
    <t>001-005-002046</t>
  </si>
  <si>
    <t>001-005-004033</t>
  </si>
  <si>
    <t>CL-565571-4</t>
  </si>
  <si>
    <t>HG Logística de HERIB RAUL GONZALEZ RUIZ</t>
  </si>
  <si>
    <t>001-005-003246</t>
  </si>
  <si>
    <t>001-005-003340</t>
  </si>
  <si>
    <t>001-005-003602</t>
  </si>
  <si>
    <t>CL-80078859-1</t>
  </si>
  <si>
    <t>AE CONSTRUCCIONES S.R.L.</t>
  </si>
  <si>
    <t>001-005-0001679</t>
  </si>
  <si>
    <t>001-005-003098</t>
  </si>
  <si>
    <t>CL1200361-1</t>
  </si>
  <si>
    <t>Nancy Beatriz Mendoza</t>
  </si>
  <si>
    <t>CL2510527</t>
  </si>
  <si>
    <t>GARCETE NESTOR</t>
  </si>
  <si>
    <t>001-007-0000093</t>
  </si>
  <si>
    <t>001-007-0000164</t>
  </si>
  <si>
    <t>001-007-000193</t>
  </si>
  <si>
    <t>001-007-0000209</t>
  </si>
  <si>
    <t>001-005-004051</t>
  </si>
  <si>
    <t>001-007-000094</t>
  </si>
  <si>
    <t>001-005-002627</t>
  </si>
  <si>
    <t>001-005-003534</t>
  </si>
  <si>
    <t>001-005-003782</t>
  </si>
  <si>
    <t>001-005-004021</t>
  </si>
  <si>
    <t>NC001-006-0000646</t>
  </si>
  <si>
    <t>001-005-003979</t>
  </si>
  <si>
    <t>001-005-003774</t>
  </si>
  <si>
    <t>001-005-003885</t>
  </si>
  <si>
    <t>CL-80094647-2</t>
  </si>
  <si>
    <t>INVERSIONES SANTA INES S.A.</t>
  </si>
  <si>
    <t>001-005-003900</t>
  </si>
  <si>
    <t>002-001-0000376</t>
  </si>
  <si>
    <t>PP - 1022839-0</t>
  </si>
  <si>
    <t>PP - 1022839-1</t>
  </si>
  <si>
    <t>PP-80046705-1</t>
  </si>
  <si>
    <t>001-005-003917</t>
  </si>
  <si>
    <t>TOTAL CLIENTES LOCALES</t>
  </si>
  <si>
    <t>NOMBRE</t>
  </si>
  <si>
    <t xml:space="preserve"> Saldo </t>
  </si>
  <si>
    <t>CALCULO IMPUESTO A LA RENTA 2020</t>
  </si>
  <si>
    <t>Gastos</t>
  </si>
  <si>
    <t>(+) Gastos no deducibles</t>
  </si>
  <si>
    <t>Resultado fiscal</t>
  </si>
  <si>
    <t>Impuesto 10%</t>
  </si>
  <si>
    <t>Otros gastos</t>
  </si>
  <si>
    <t>otros gastos</t>
  </si>
  <si>
    <t>Honorarios profesionales</t>
  </si>
  <si>
    <t>Gastos de mantenimiento</t>
  </si>
  <si>
    <t>Viatico y movilidad</t>
  </si>
  <si>
    <t>Aporte patronal</t>
  </si>
  <si>
    <t>Remuneraciones pers superior</t>
  </si>
  <si>
    <t>Deudores Petroquim - CH Rechazado</t>
  </si>
  <si>
    <t>Clientes locales - SN</t>
  </si>
  <si>
    <t>Cheques Rechazados (no usar)</t>
  </si>
  <si>
    <t>Cheques Rechazados - SN</t>
  </si>
  <si>
    <t>Documentos a Cobrar - SN</t>
  </si>
  <si>
    <t>Descuentos de Cheques</t>
  </si>
  <si>
    <t>(en blanco)</t>
  </si>
  <si>
    <t>Total general</t>
  </si>
  <si>
    <t>Suma de Saldo 2020</t>
  </si>
  <si>
    <t>ref</t>
  </si>
  <si>
    <t xml:space="preserve">Suma de  2.020 </t>
  </si>
  <si>
    <t>Obras en Curso - Estacion Ronaldo Gamarra (Pedro Juan Caballero)</t>
  </si>
  <si>
    <t>Resultado del ejercicio Ganancia</t>
  </si>
  <si>
    <t>Valores al Cobro</t>
  </si>
  <si>
    <t>Total - Período</t>
  </si>
  <si>
    <t>Enero - Período</t>
  </si>
  <si>
    <t>Febrero - Período</t>
  </si>
  <si>
    <t>Marzo - Período</t>
  </si>
  <si>
    <t>Abril - Período</t>
  </si>
  <si>
    <t>Mayo - Período</t>
  </si>
  <si>
    <t>Junio - Período</t>
  </si>
  <si>
    <t>Julio - Período</t>
  </si>
  <si>
    <t>Agosto - Período</t>
  </si>
  <si>
    <t>Septiembre - Período</t>
  </si>
  <si>
    <t>Octubre - Período</t>
  </si>
  <si>
    <t>Noviembre - Período</t>
  </si>
  <si>
    <t>Obras en Curso - ES Picaflor (Cnel. Oviedo)</t>
  </si>
  <si>
    <t>31.12.2020</t>
  </si>
  <si>
    <t>Diciembre - Período</t>
  </si>
  <si>
    <t>Resultado preliminar</t>
  </si>
  <si>
    <t>PERIODO DICIEMBRE 2020</t>
  </si>
  <si>
    <t>Costo de Servicio Cargamax</t>
  </si>
  <si>
    <t>Sociedad:</t>
  </si>
  <si>
    <t>IMPERIAL COMPAÑÍA DISTRIBUIDORA DE PETRÓLEO Y DERIVADOS S.A.</t>
  </si>
  <si>
    <t>Enero</t>
  </si>
  <si>
    <t>Febrero</t>
  </si>
  <si>
    <t>Marzo</t>
  </si>
  <si>
    <t>Abril</t>
  </si>
  <si>
    <t>Fecha Presentación:</t>
  </si>
  <si>
    <t>Mayo</t>
  </si>
  <si>
    <t>Junio</t>
  </si>
  <si>
    <t>Julio</t>
  </si>
  <si>
    <t>INDICE</t>
  </si>
  <si>
    <t>REF.</t>
  </si>
  <si>
    <t>Agosto</t>
  </si>
  <si>
    <t>Informacion General</t>
  </si>
  <si>
    <t>Septiembre</t>
  </si>
  <si>
    <t>Descripción de la naturaleza y del negocio de la Sociedad</t>
  </si>
  <si>
    <t>Nota 1</t>
  </si>
  <si>
    <t>Octubre</t>
  </si>
  <si>
    <t>Resumen de las principales políticas contables</t>
  </si>
  <si>
    <t>Nota 2</t>
  </si>
  <si>
    <t>Noviembre</t>
  </si>
  <si>
    <t>Balance General</t>
  </si>
  <si>
    <t>BG</t>
  </si>
  <si>
    <t>Diciembre</t>
  </si>
  <si>
    <t>Efectivo y equivalente de efectivo</t>
  </si>
  <si>
    <t>Nota 3</t>
  </si>
  <si>
    <t>Cuentas por cobrar comerciales</t>
  </si>
  <si>
    <t>Nota 5</t>
  </si>
  <si>
    <t>Nota 6</t>
  </si>
  <si>
    <t>Inventarios</t>
  </si>
  <si>
    <t>Nota 7</t>
  </si>
  <si>
    <t>Propiedades, planta y equipo</t>
  </si>
  <si>
    <t>Nota 9</t>
  </si>
  <si>
    <t>Activos intangibles</t>
  </si>
  <si>
    <t>Nota 11</t>
  </si>
  <si>
    <t>Cuentas por pagar comerciales</t>
  </si>
  <si>
    <t>Nota 13</t>
  </si>
  <si>
    <t>Préstamos a corto plazo</t>
  </si>
  <si>
    <t>Nota 14</t>
  </si>
  <si>
    <t>Remuneraciones y cargas sociales a pagar</t>
  </si>
  <si>
    <t>Nota 16</t>
  </si>
  <si>
    <t>Impuestos a pagar</t>
  </si>
  <si>
    <t>Nota 17</t>
  </si>
  <si>
    <t>Nota 18</t>
  </si>
  <si>
    <t>Prestamos a largo plazo</t>
  </si>
  <si>
    <t>Capital integrado</t>
  </si>
  <si>
    <t>Nota 20</t>
  </si>
  <si>
    <t>Nota 21</t>
  </si>
  <si>
    <t>Nota 23</t>
  </si>
  <si>
    <t>Interés minoritario</t>
  </si>
  <si>
    <t xml:space="preserve">Estado de Resultados </t>
  </si>
  <si>
    <t>ER</t>
  </si>
  <si>
    <t>Ventas</t>
  </si>
  <si>
    <t>Nota 25</t>
  </si>
  <si>
    <t>Nota 26</t>
  </si>
  <si>
    <t>Gastos de ventas</t>
  </si>
  <si>
    <t>Gastos administrativos</t>
  </si>
  <si>
    <t>Otros ingresos y gastos operativos</t>
  </si>
  <si>
    <t>Gastos financieros - neto</t>
  </si>
  <si>
    <t>Utilidad/(Pérdida) neta del año</t>
  </si>
  <si>
    <t>Utilidad neta por acción ordinaria</t>
  </si>
  <si>
    <t>Estado de Evolución del Patrimonio Neto</t>
  </si>
  <si>
    <t>EVPN</t>
  </si>
  <si>
    <t>Estado de Flujos de Efectivo</t>
  </si>
  <si>
    <t>EFE</t>
  </si>
  <si>
    <t>Otras Notas de los Estados Financieros</t>
  </si>
  <si>
    <t>Contingencias y compromisos</t>
  </si>
  <si>
    <t>Hechos posteriores</t>
  </si>
  <si>
    <t>Saldos y transacciones con partes relacionadas</t>
  </si>
  <si>
    <t>Indice</t>
  </si>
  <si>
    <t>BALANCE GENERAL</t>
  </si>
  <si>
    <t>(En guaraníes)</t>
  </si>
  <si>
    <t>ACTIVOS</t>
  </si>
  <si>
    <t>Activos Corrientes</t>
  </si>
  <si>
    <t>Total activos corrientes</t>
  </si>
  <si>
    <t>Activos no Corrientes</t>
  </si>
  <si>
    <t xml:space="preserve">Otros créditos </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</si>
  <si>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</si>
  <si>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</si>
  <si>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</si>
  <si>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</si>
  <si>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</si>
  <si>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</si>
  <si>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</si>
  <si>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</si>
  <si>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</si>
  <si>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</si>
  <si>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</si>
  <si>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</si>
  <si>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Subtotal</t>
  </si>
  <si>
    <t>Total Patrimonio Neto</t>
  </si>
  <si>
    <t>Total Pasivos y Patrimonio Neto</t>
  </si>
  <si>
    <t>Las notas que se acompañan forman parte integrante de estos estados.</t>
  </si>
  <si>
    <t>IMPERIAL COMPAÑÍA DISTRIBUIDORA DE PETRÓLEO Y DERIVADOS S.A.E</t>
  </si>
  <si>
    <t>PRESIDENTE</t>
  </si>
  <si>
    <t>CONTADOR</t>
  </si>
  <si>
    <t xml:space="preserve"> </t>
  </si>
  <si>
    <t>Comparativo con igual período del año anterior</t>
  </si>
  <si>
    <t xml:space="preserve"> (En guaraníes)</t>
  </si>
  <si>
    <t>Utilidad bruta</t>
  </si>
  <si>
    <t xml:space="preserve">Gastos administrativos </t>
  </si>
  <si>
    <t>Otros Ingresos y gastos operativos</t>
  </si>
  <si>
    <t>Resultado operativo</t>
  </si>
  <si>
    <t>Gastos financieros -  neto</t>
  </si>
  <si>
    <t>Resultado ordinario antes del impuesto a la renta</t>
  </si>
  <si>
    <t xml:space="preserve">Reserva Legal </t>
  </si>
  <si>
    <t xml:space="preserve">Utilidad/(Pérdida) neta del año </t>
  </si>
  <si>
    <t>Al 31 de diciembre 2020 comparativo con el ejercicio cerrado al 31 de Diciembre 2019</t>
  </si>
  <si>
    <t xml:space="preserve">ESTADO DE FLUJOS DE EFECTIVO </t>
  </si>
  <si>
    <t>Comparativo con igual periodo del año anterior</t>
  </si>
  <si>
    <t>ESTADO DE EVOLUCIÓN DEL PATRIMONIO NETO</t>
  </si>
  <si>
    <t>Aporte de los propietarios</t>
  </si>
  <si>
    <t>Ganancias reservadas</t>
  </si>
  <si>
    <t>Capital suscripto e integrado</t>
  </si>
  <si>
    <t>Aporte para</t>
  </si>
  <si>
    <t xml:space="preserve">Aporte p/Capitalizacion </t>
  </si>
  <si>
    <t>Reserva de revalúo técnico</t>
  </si>
  <si>
    <t>Reserva facultativa</t>
  </si>
  <si>
    <t>Resultados del ejercicio</t>
  </si>
  <si>
    <t>aumento de capital</t>
  </si>
  <si>
    <t>Saldo al 31 de Diciembre 2018</t>
  </si>
  <si>
    <t>Capitalización s/Acta de Asamblea General Ordinaria</t>
  </si>
  <si>
    <t>Transferencia a resultado acumulado</t>
  </si>
  <si>
    <t>Integración de capital social</t>
  </si>
  <si>
    <t xml:space="preserve">Reserva de Revaluo </t>
  </si>
  <si>
    <t>Desafectación de la reserva de revalúo técnico</t>
  </si>
  <si>
    <t>Resultado del año</t>
  </si>
  <si>
    <t>Saldo al 31 deDiciembre  de 2019</t>
  </si>
  <si>
    <t>Saldo al 31 de Diciembre 2019</t>
  </si>
  <si>
    <t>Resultado del Periodo</t>
  </si>
  <si>
    <t>Las notas que se acompañan forman parte integrante de estos estados financieros.</t>
  </si>
  <si>
    <t>NOTA 1 – DESCRIPCIÓN DE LA NATURALEZA Y DEL NEGOCIO DE LA COMPAÑÍA</t>
  </si>
  <si>
    <t>Denominación:</t>
  </si>
  <si>
    <t>Domicilio Legal:</t>
  </si>
  <si>
    <t> Ruta N° 12, Vicepresidente Sanchez, KM 3,5.</t>
  </si>
  <si>
    <t>Actividad Principal:</t>
  </si>
  <si>
    <t>La Sociedad tiene por objeto principal actividades de servicios relacionadas con la compra, venta y distribución de combustibles y derivados.</t>
  </si>
  <si>
    <t>La Firma Imperial Distribuidora de Petróleos y Derivados S.A., Cédula Tributaria Nro 80046869-4, fue constituida por escritura pública Nro. 1008 de fecha 24.07.2007.</t>
  </si>
  <si>
    <t>Al 31 de diciembre de 2020</t>
  </si>
  <si>
    <t>Al 31 de diciembre de año 2020</t>
  </si>
  <si>
    <t>NOTAS A LOS ESTADOS FINANCIEROS POR EL PERIODO FINALIZADO EL 31 DE DICIEMBRE DE 2020</t>
  </si>
  <si>
    <t>NOTA 2 - RESUMEN DE LAS PRINCIPALES POLÍTICAS CONTABLES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</si>
  <si>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</si>
  <si>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</si>
  <si>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</si>
  <si>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</si>
  <si>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</si>
  <si>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</si>
  <si>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</si>
  <si>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</si>
  <si>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Guaranies</t>
  </si>
  <si>
    <t>Activos</t>
  </si>
  <si>
    <t>Dólares Americanos</t>
  </si>
  <si>
    <t>Pasivos</t>
  </si>
  <si>
    <t>Posición neta</t>
  </si>
  <si>
    <t>El detalle de las cotizaciones de la moneda extranjera operada por la sociedad es el siguiente:</t>
  </si>
  <si>
    <t>Cotización en Gs.</t>
  </si>
  <si>
    <t>Compra</t>
  </si>
  <si>
    <t>Venta</t>
  </si>
  <si>
    <t>d.   Efectivo y equivalentes de efectivo</t>
  </si>
  <si>
    <t xml:space="preserve">Se considerarán dentro del concepto de efectivo los saldos en efectivo, disponibilidades en cuentas bancarias, Creditos y Cuentas a Pagar en moneda extranjera a los tipos de cambio vigente a la fecha del Balance General. </t>
  </si>
  <si>
    <t>Las previsiones para cuentas de dudoso cobro se determinan al cierre de cada ejercicio y/o mensualmente sobre la base del estudio de la cartera de créditos realizado con el objeto de determinar la porción no recuperable de las cuentas a cobrar. Las previsiones sobre cuentas de dudoso cobro, son estimadas por la Gerencia para aquellas cuentas cuya cobranza total deja de ser probable, y se determina en base a una evaluación específica de la cobrabilidad de las cuentas individuales.</t>
  </si>
  <si>
    <t xml:space="preserve">Las existencias de bienes de cambio (inventario) se valúan, considerando su costo promedio ponderado. El valor de las existencias consideradas en su conjunto no supera a su valor recuperable al cierre de cada ejercicio.
</t>
  </si>
  <si>
    <t>Los ingresos y egresos son reconocidos en función de su devengamiento.</t>
  </si>
  <si>
    <t>NOTA 3 - EFECTIVO Y EQUIVALENTE DE EFECTIVO</t>
  </si>
  <si>
    <t>En guaranies</t>
  </si>
  <si>
    <t>La composición de la cuenta es la siguiente:</t>
  </si>
  <si>
    <t>Concepto</t>
  </si>
  <si>
    <t>Bancos Locales - Moneda local Guaraníes</t>
  </si>
  <si>
    <t>Bancos Locales - Moneda extranjera Dólares</t>
  </si>
  <si>
    <t>En guaraníes</t>
  </si>
  <si>
    <t>Las cuentas a cobrar comerciales a corto plazo se integran como sigue:</t>
  </si>
  <si>
    <t>Corriente</t>
  </si>
  <si>
    <t>La cartera de créditos a corto plazo se integra como sigue:</t>
  </si>
  <si>
    <t>Moneda Local Guaraníes</t>
  </si>
  <si>
    <t>Cuentas por Cobrar - Vinculadas</t>
  </si>
  <si>
    <t>Menos: Previsiones por créditos Incobrables</t>
  </si>
  <si>
    <t>No Corriente</t>
  </si>
  <si>
    <t>La cartera de créditos a largo plazo se integra como sigue:</t>
  </si>
  <si>
    <t xml:space="preserve">Documentos a Cobar - No corriente </t>
  </si>
  <si>
    <t>SITUACION</t>
  </si>
  <si>
    <t>CARTERA (EN G.)</t>
  </si>
  <si>
    <t>Previsiones
sobre Cartera</t>
  </si>
  <si>
    <t>(EN %)</t>
  </si>
  <si>
    <t>A. TOTAL CARTERA NO VENCIDA</t>
  </si>
  <si>
    <t>B. TOTAL CARTERA VENCIDA</t>
  </si>
  <si>
    <t>Composición CARTERA VENCIDA</t>
  </si>
  <si>
    <t xml:space="preserve">NORMAL </t>
  </si>
  <si>
    <t xml:space="preserve">   vencidas de 91 días hasta 180 días</t>
  </si>
  <si>
    <t>El rubro de otros créditos se compone como sigue:</t>
  </si>
  <si>
    <t>Corrientes</t>
  </si>
  <si>
    <t>Retención Impuesto a la Renta</t>
  </si>
  <si>
    <t>I.V.A. Crédito fiscal</t>
  </si>
  <si>
    <t xml:space="preserve">Gastos pagados por adelantado - Corriente </t>
  </si>
  <si>
    <t>Otros Activos</t>
  </si>
  <si>
    <t>No corrientes</t>
  </si>
  <si>
    <t xml:space="preserve">Gastos Pagados por Adelantado - No corriente </t>
  </si>
  <si>
    <t>Los bienes de cambio están compuestos de la siguiente manera:</t>
  </si>
  <si>
    <t xml:space="preserve">Lubricantes </t>
  </si>
  <si>
    <t>Combustibles, aditivos y quimicos</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</si>
  <si>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</si>
  <si>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</si>
  <si>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</si>
  <si>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</si>
  <si>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</si>
  <si>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</si>
  <si>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</si>
  <si>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</si>
  <si>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</si>
  <si>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</si>
  <si>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</si>
  <si>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Equipos de Informatica</t>
  </si>
  <si>
    <t>Muebles y útiles</t>
  </si>
  <si>
    <t>Maquinarias y herramientas</t>
  </si>
  <si>
    <t xml:space="preserve">Mejoras en Predio Ajeno </t>
  </si>
  <si>
    <t>Mejoras en Predio Propio</t>
  </si>
  <si>
    <t>Las cuentas por pagar comerciales se componen como sigue:</t>
  </si>
  <si>
    <t>Indicación de Moneda</t>
  </si>
  <si>
    <t xml:space="preserve">Cuentas a Pagar - Vinculadas </t>
  </si>
  <si>
    <t>PYG</t>
  </si>
  <si>
    <t>Proveedores del exterior</t>
  </si>
  <si>
    <t>Proveedores locales</t>
  </si>
  <si>
    <t>Total cuentas a pagar por comerciales</t>
  </si>
  <si>
    <t>Préstamos de Entidades Locales</t>
  </si>
  <si>
    <t>Vencimiento</t>
  </si>
  <si>
    <t>Símbolo de Moneda</t>
  </si>
  <si>
    <t>Importe (miles de Gs)</t>
  </si>
  <si>
    <t>Tipo de Garantía</t>
  </si>
  <si>
    <t>Banco BBVA</t>
  </si>
  <si>
    <t>Guaraní</t>
  </si>
  <si>
    <t>Codeudoria Monte Alegre</t>
  </si>
  <si>
    <t>Dolares Americanos</t>
  </si>
  <si>
    <t>Hipotecaria</t>
  </si>
  <si>
    <t>Banco Sudameris</t>
  </si>
  <si>
    <t>(-) Intereses a Devengar</t>
  </si>
  <si>
    <t>No Corrientes</t>
  </si>
  <si>
    <t>Tipo de garantía</t>
  </si>
  <si>
    <t>En proceso de constitución de Hipoteca</t>
  </si>
  <si>
    <t>Sueldo y otras remuneraciones a pagar</t>
  </si>
  <si>
    <t>Aportes y retenciones a pagar</t>
  </si>
  <si>
    <t>Otros impuestos a pagar</t>
  </si>
  <si>
    <t>Anticipos de Clientes</t>
  </si>
  <si>
    <t>En miles de guaranies</t>
  </si>
  <si>
    <t xml:space="preserve">Garantia de alquiler </t>
  </si>
  <si>
    <t xml:space="preserve">Monto Capital Social </t>
  </si>
  <si>
    <t>Monto Capital Integrado</t>
  </si>
  <si>
    <t>Cantidad de Acciones</t>
  </si>
  <si>
    <t>Valor Nominal de Acciones</t>
  </si>
  <si>
    <t>a  Reserva de revalúo</t>
  </si>
  <si>
    <t>b Reserva legal</t>
  </si>
  <si>
    <t>Resultado de ejercicios anteriores</t>
  </si>
  <si>
    <t>Resultado del ejercicio actual</t>
  </si>
  <si>
    <t>Ventas linea de negocio 1</t>
  </si>
  <si>
    <t>Menos: Devoluciones y descuentos concedidos</t>
  </si>
  <si>
    <t>Total costo de ventas</t>
  </si>
  <si>
    <t xml:space="preserve">El rubro está compuesto de la siguiente forma: </t>
  </si>
  <si>
    <t>Gastos de Ventas</t>
  </si>
  <si>
    <t>Gastos Administrativos</t>
  </si>
  <si>
    <t>Movilidad y viáticos</t>
  </si>
  <si>
    <t>Gastos de alquiler</t>
  </si>
  <si>
    <t>Gastos por servicios</t>
  </si>
  <si>
    <t>Honorarios profesionales y asesoramiento</t>
  </si>
  <si>
    <t>Gastos de reparación y mantenimiento</t>
  </si>
  <si>
    <t>Gastos del personal y capacitación</t>
  </si>
  <si>
    <t>Otros gastos de operación</t>
  </si>
  <si>
    <t>Remuneraciones de administradores, directores, síndicos y consejo de vigilancia</t>
  </si>
  <si>
    <t xml:space="preserve">Donaciones </t>
  </si>
  <si>
    <t>Honorarios por servicios técnicos</t>
  </si>
  <si>
    <t>Gastos de Publicidad y Propaganda</t>
  </si>
  <si>
    <t>Impuestos, multas y recargos impositivos</t>
  </si>
  <si>
    <t>Intereses a bancos e instituciones financieras</t>
  </si>
  <si>
    <t>Depreciación bienes de uso</t>
  </si>
  <si>
    <t>Amortización activos intangibles</t>
  </si>
  <si>
    <t>Gastos Bancarios</t>
  </si>
  <si>
    <t>Comisiones s/Ventas y a Terceros</t>
  </si>
  <si>
    <t xml:space="preserve">Otros Ingresos y Egresos </t>
  </si>
  <si>
    <t>Gastos Financieros netos</t>
  </si>
  <si>
    <t>Total gastos financieros</t>
  </si>
  <si>
    <t>Cantidad de Acciones Ordinarias en Circulación</t>
  </si>
  <si>
    <t>Utilidad Neta</t>
  </si>
  <si>
    <t>Utilidad Neta por Acción Ordinaria</t>
  </si>
  <si>
    <t xml:space="preserve">Azucarera Paraguaya S.A. </t>
  </si>
  <si>
    <t xml:space="preserve">Envases Paraguayos S.A. </t>
  </si>
  <si>
    <t>Monte Sereno S.A.</t>
  </si>
  <si>
    <t>Terminal Occidental SA</t>
  </si>
  <si>
    <t>Total activo</t>
  </si>
  <si>
    <t>Monte Verde S.A.</t>
  </si>
  <si>
    <t>Total pasivo</t>
  </si>
  <si>
    <t>Compras</t>
  </si>
  <si>
    <t>Petroquin S.A.</t>
  </si>
  <si>
    <t xml:space="preserve">Navegacion del Sur S.A. </t>
  </si>
  <si>
    <t>Total compras</t>
  </si>
  <si>
    <t>Ajustado
31.12.2020</t>
  </si>
  <si>
    <t>Saldos al 
31.12.2019</t>
  </si>
  <si>
    <t>Saldo al 30 de Diciembre de 2020</t>
  </si>
  <si>
    <t>Balance General: Correspondiente al periodo finalizado el 31 de diciembre de 2020, presentado en forma comparativa con el ejercicio finalizado el 31 de diciembre de 2019</t>
  </si>
  <si>
    <t>Estado de Resultados: Correspondiente al periodo finalizado el 31 de diciembre de 2020, presentado en forma comparativa con el periodo finalizado el 31 de diciembre de 2019</t>
  </si>
  <si>
    <t>A la fecha de emisión de estos estados financieros, el tipo de cambio de la moneda extranjera Dólares Americanos varió en un 3% con respecto al vigente al 31 de diciembre de 2019.</t>
  </si>
  <si>
    <t>Préstamos – Capital Gs. CP</t>
  </si>
  <si>
    <t xml:space="preserve">Intereses a pagar sobre préstamos CP </t>
  </si>
  <si>
    <t>Préstamos – Capital Gs.  - Relacionadas CP</t>
  </si>
  <si>
    <t>TOTAL DE LA CARTERA DE CRÉDITOS AL 31/12/2020</t>
  </si>
  <si>
    <t>(-) TOTAL PREVISIONES AL 31/12/2020</t>
  </si>
  <si>
    <t>TOTAL NETO CARTERA DE CREDITOS AL 31/12/2020</t>
  </si>
  <si>
    <t>ROSA FERNANDEZ</t>
  </si>
  <si>
    <t>EMANUELLE HOECKLE</t>
  </si>
  <si>
    <t>31.12.20</t>
  </si>
  <si>
    <t>Los saldos en moneda extranjera han sido valuados a las cotizaciones vigentes al cierre del ejercicio, publicadas por el Ministerio de Hacienda. Al 31 de diciembre de 2020 y al 31 de diciembre del 2019  las cuentas activas y pasivas han sido valuadas al tipo de cambio comprador y vendedor</t>
  </si>
  <si>
    <t>GASTOS PAGADOS POR ADELANTADO</t>
  </si>
  <si>
    <t>CRÉDITOS FISCALES</t>
  </si>
  <si>
    <t>DEUDAS FISCALES Y SOCIALES</t>
  </si>
  <si>
    <t>EMANUELLE HOECLKE</t>
  </si>
  <si>
    <t xml:space="preserve">Ventas </t>
  </si>
  <si>
    <t>Alquileres cobrados netos</t>
  </si>
  <si>
    <t>administrativo</t>
  </si>
  <si>
    <t>ventas</t>
  </si>
  <si>
    <t>Monte Alegre SA</t>
  </si>
  <si>
    <t>Navegacion del Sur SA</t>
  </si>
  <si>
    <t>El Impuesto a la Renta a pagar por los ejercicios 2020 y 2019 ha sido calculado de acuerdo con la Legislación Tributaria del Paraguay, siendo la tasa general del 10% (diez por ciento) sobre la Renta Neta Imponible</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</si>
  <si>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t>
  </si>
  <si>
    <t xml:space="preserve">   vencidas de +de 181 días</t>
  </si>
  <si>
    <t>COMPOSICIÓN DE LA CARTERA DE CRÉDITOS AL 31/12/2020</t>
  </si>
  <si>
    <t xml:space="preserve">EMANUELLE HOECKLE </t>
  </si>
  <si>
    <t>PRESTAMOS CON PARTES RELACIONADAS</t>
  </si>
  <si>
    <t>INVERSIONES PERMANENTES</t>
  </si>
  <si>
    <t>otros impuestos a pagar</t>
  </si>
  <si>
    <t>gastos pagados por adelantado</t>
  </si>
  <si>
    <t xml:space="preserve">Capital </t>
  </si>
  <si>
    <t xml:space="preserve">Hasta el 31 de diciembre de 2019, los bienes del activo fijo están valuados a su costo de adquisición revaluado anualmente en concordancia con las disposiciones de la Ley 125/91, mediante la aplicación de coeficientes mensuales de revalúo publicados por la Sub-secretaría de Estado de Tributación, (medida en función del índice de Precios del Consumidor, publicado por el Banco Central del Paraguay) menos la correspondiente depreciación acumulada.  El incremento neto por revaluación se acredita a la cuenta patrimonial denominada reserva de revalúo, que forma parte del Patrimonio Neto de la Empresa. </t>
  </si>
  <si>
    <t>En fecha 1 de enero de 2020 entro en vigencia la Ley N° 6.380/19 de Modernización y Simplificación del Sistema Tributario Nacional, la cual establece que el Poder Ejecutivo podrá establecer el revalúo obligatorio de los bienes del activo fijo, cuando la variación del Índices de Precio al Consumo determinado por el Banco Central del Paraguay alcance al menos el 20 %, acumulado desde el ejercicio en el cual se haya dispuesto el último revalúo. Para el cierre del ejercicio finalizado al 31 de diciembre de 2020, la variación acumulada del Indice de Precios al Consumidor no alcanzó el 20%, por tal motivo no fue efectuado el revalúo de los bienes del activo fijo.</t>
  </si>
  <si>
    <t>Las depreciaciones se realizan en base al método lineal y son computadas a partir del mes siguiente de la incorporación del activo </t>
  </si>
  <si>
    <t>Los bienes son depreciados utilizando el método lineal de acuerdo con las siguientes estimaciones de vida útil y valor residual</t>
  </si>
  <si>
    <t>A partir del año 2020, la Compañía aplicó el concepto de valor residual,  considerando en su proceso de estimación de que dicho valor residual se adecuan a la realidad económica de los bienes de la Compañía.</t>
  </si>
  <si>
    <t>(-) Intereses a Devengar/pagar</t>
  </si>
  <si>
    <t>Corresponde al valor de los aportes realizados a los propietarios de Estaciones de Servicio, por los contratos de explotación en exclusividad, valuados a su valor histórico. Los mismos son amortizados de la siguiente manera:</t>
  </si>
  <si>
    <t>* Devengamiento mensual por el volumen cumplido de venta, que se realiza sobre la base del volumen total de venta de combustible pactado en los contratos de exclusividad.</t>
  </si>
  <si>
    <t>* Devengamiento lineal que se realiza sobre la base de la duración de los contratos, para los contratos de alquiler y cesión de explotación de la EESS a favor de Imperial</t>
  </si>
  <si>
    <t>Los cargos de las amortizaciones son reconocidos en el Estado de Resultado del periodo en el cual se devengan.</t>
  </si>
  <si>
    <t>Tipo de bienes</t>
  </si>
  <si>
    <t>Tasa de depreciacion</t>
  </si>
  <si>
    <t>Tasa de valor residual</t>
  </si>
  <si>
    <t xml:space="preserve">Edificio </t>
  </si>
  <si>
    <t>Muebles y Utiles</t>
  </si>
  <si>
    <t>Maquinarias y equipos</t>
  </si>
  <si>
    <t>Instalaciones y tanques</t>
  </si>
  <si>
    <t>Equipos de Computación</t>
  </si>
  <si>
    <t>Rodados y otros</t>
  </si>
  <si>
    <t>Mejoras y letreros</t>
  </si>
  <si>
    <t xml:space="preserve">El valor residual de los bienes de uso tomados en su conjunto no supera a su valor recuperable. </t>
  </si>
  <si>
    <t>No se reconocen en forma integral los efectos de la inflación en la situación patrimonial y financiera de la Empresa y en los resultados de las operaciones. Durante los ejercicios cerrado a diciembre 2019 y diciembre 2020, la inflación medida a través de los índices publicados por el Banco Central del Paraguay, que muestra la variación del costo de vida, fue del  2,8% y 2,2% respectivamente.</t>
  </si>
  <si>
    <t xml:space="preserve">A comienzos de 2020 la Organización Mundial de la Salud declaró el nuevo brote de COVID 19 (coronavirus) como una emergencia de salud pública y decreto el estado de Pandemia. Como consecuencia en marzo 2020 en Paraguay se tomaron medidas de aislamiento social obligatorio establecidas por el Gobierno Nacional mediante el Decreto 3478/2020 con relación a la pandemia de COVID19 y otras normas complementarias, en relación a la emergencia sanitaria declarada a nivel nacional. La Sociedad no se vio afectada en forma significativa en sus operaciones y continuará adoptando todas las medidas necesarias para atravesar exitosamente esta difícil coyuntura, priorizando la continuidad de las obligaciones ya asumidas a futuro, a fin de lograr una mínima afectación de sus fuentes de trabajo, las relaciones comerciales con sus proveedores y clientes y sus compromisos financieros. </t>
  </si>
  <si>
    <t>En el ejercicio 2021, en el mes de marzo, la empresa realizo realizó la primera emisión de bonos del Programa de emisión denominado PEG1, por valor nominal de Gs. 40.000.000.000, con garantía común, con mecanismo de contingencia a través de Fideicomiso u otros, el Representante de Obligacionistas es Regional Casa de Bolsa SA. Tasa de Interés 9% anual, vencimiento capital 25/03/2026, pago de intereses trimestral.</t>
  </si>
  <si>
    <t>SINDICO TITULAR</t>
  </si>
  <si>
    <t>NORMA MARTINEZ</t>
  </si>
  <si>
    <t>Siendo el cambio de un proceso de estimación, la Compañía procedió a la medición del efecto que ascendió a Gs 1.403.042.321, al cual se dio un tratamiento prospectivo, es decir sin ajuste de periodos anteriores.</t>
  </si>
  <si>
    <t>e. Previsión para cuentas de dudoso cobro/incobrables</t>
  </si>
  <si>
    <t>f. Inventarios</t>
  </si>
  <si>
    <t>g. Propiedades, planta y equipo</t>
  </si>
  <si>
    <t>h. Intangibles</t>
  </si>
  <si>
    <t>i. Reconocimiento de ingresos y egresos</t>
  </si>
  <si>
    <t>j. Impuesto a la renta</t>
  </si>
  <si>
    <t>k. Restricciones a la distribución de utilidades</t>
  </si>
  <si>
    <t>Combustibles y lubricantes</t>
  </si>
  <si>
    <t>Descuentos por ventas</t>
  </si>
  <si>
    <t>Combustible y otros</t>
  </si>
  <si>
    <t>Descuentos obtenidos</t>
  </si>
  <si>
    <t>Total ventas</t>
  </si>
  <si>
    <t>Hoang Gia Mai</t>
  </si>
  <si>
    <t>Pascal Michel</t>
  </si>
  <si>
    <t xml:space="preserve">   vencidas de 1 días hasta 90 días</t>
  </si>
  <si>
    <t>Sub-total</t>
  </si>
  <si>
    <t>Carlos Conrado Hoeckle Alfara</t>
  </si>
  <si>
    <t>Emanuelle Maedy Hoeckle Alfaro</t>
  </si>
  <si>
    <t>Alejandro Hoeckle Cabral</t>
  </si>
  <si>
    <t>Nota 4</t>
  </si>
  <si>
    <t>Nota 8</t>
  </si>
  <si>
    <t>Nota 10</t>
  </si>
  <si>
    <t>Nota 12</t>
  </si>
  <si>
    <t>Otros Pasivos no corrientes</t>
  </si>
  <si>
    <t>Nota 15</t>
  </si>
  <si>
    <t>Nota 19</t>
  </si>
  <si>
    <t>Nota 22</t>
  </si>
  <si>
    <t>Nota 24</t>
  </si>
  <si>
    <t>NOTA  4 – CUENTAS POR COBRAR COMERCIALES</t>
  </si>
  <si>
    <t>NOTA 5 - OTROS CRÉDITOS</t>
  </si>
  <si>
    <t>NOTA 6 – INVENTARIOS</t>
  </si>
  <si>
    <t>NOTA 7 - PROPIEDADES, PLANTA Y EQUIPO - NETO</t>
  </si>
  <si>
    <t>NOTA 8 – ACTIVOS INTANGIBLES</t>
  </si>
  <si>
    <t>NOTA 9 – CUENTAS POR PAGAR COMERCIALES</t>
  </si>
  <si>
    <t>NOTA 10 –  PRESTAMOS A CORTO Y LARGO PLAZO</t>
  </si>
  <si>
    <t>NOTA 11 – REMUNERACIONES Y CARGAS SOCIALES A PAGAR</t>
  </si>
  <si>
    <t>NOTA 12 –  IMPUESTOS A PAGAR</t>
  </si>
  <si>
    <t>NOTA 13 -  PROVISIONES</t>
  </si>
  <si>
    <t>NOTA 14 – CAPITAL INTEGRADO</t>
  </si>
  <si>
    <t>NOTA 15 – RESERVAS</t>
  </si>
  <si>
    <t>NOTA 16 –  RESULTADOS ACUMULADOS</t>
  </si>
  <si>
    <t>NOTA 17 –  VENTAS</t>
  </si>
  <si>
    <t>NOTA 18 - COSTO DE VENTAS</t>
  </si>
  <si>
    <t>NOTA 19 - GASTOS</t>
  </si>
  <si>
    <t>Nota 20 - Otros Ingresos y gastos operativos</t>
  </si>
  <si>
    <t>NOTA 21 - INGRESOS Y GASTOS FINANCIEROS NETOS</t>
  </si>
  <si>
    <t>Nota 22 - IMPUESTO A LA RENTA</t>
  </si>
  <si>
    <t>NOTA 23- UTILIDAD (PÉRDIDA) NETA DEL AÑO Y POR ACCION ORDINARIA</t>
  </si>
  <si>
    <t>NOTA 25 - HECHOS POSTERIORES</t>
  </si>
  <si>
    <t>NOTA 26 - SALDOS Y TRANSACCIONES CON PARTES RELACIONADAS</t>
  </si>
  <si>
    <t>2/2/2027 (*)</t>
  </si>
  <si>
    <t>(*) Se encuentra en proceso de constitución de garantía hipotecaria, durante ese proceso se hace una recurrente renovación semestral.</t>
  </si>
  <si>
    <t>(blank)</t>
  </si>
  <si>
    <t>Grand Total</t>
  </si>
  <si>
    <r>
      <t xml:space="preserve">(*)    Ad referéndum de la Asamblea Ordinaria de </t>
    </r>
    <r>
      <rPr>
        <sz val="9"/>
        <color theme="1"/>
        <rFont val="EYInterstate Light"/>
      </rPr>
      <t>Accionistas.</t>
    </r>
  </si>
  <si>
    <t>Reserva Legal (*)</t>
  </si>
  <si>
    <t xml:space="preserve">Los presentes estados financieros expresados en Guaraníes han sido formulados de acuerdo a prácticas y normas contables vigentes en la República del Paraguay emitidas por el Consejo de Contadores Públicos del Paraguay en base a costos históricos, excepto por los activos y pasivos en moneda extranjera mencionados en 2.c. y por el revalúo de los bienes de uso mencionado en la Nota 2.g. </t>
  </si>
  <si>
    <t>A los fines de la información comparativa, se efectuaron las reclasificaciones necesarias sobre la información del ejercicio anterior para exponerla sobre bases uniformes. La modificación de la información comparativa, no implica cambios en las decisiones tomadas en base a ella.</t>
  </si>
  <si>
    <t>NOTA 24 - SITUACIÓN DE PANDEMIA - COVID-19</t>
  </si>
  <si>
    <t>INFORMACIÓN GENERAL DE LA ENTIDAD</t>
  </si>
  <si>
    <t>Información al 31 de diciembre de 2020</t>
  </si>
  <si>
    <r>
      <t>1</t>
    </r>
    <r>
      <rPr>
        <b/>
        <sz val="9"/>
        <color theme="1"/>
        <rFont val="EYInterstate Light"/>
      </rPr>
      <t xml:space="preserve">. </t>
    </r>
  </si>
  <si>
    <t>IDENTIFICACIÓN</t>
  </si>
  <si>
    <t>Nombre o Razón social</t>
  </si>
  <si>
    <t>Imperial Compañía Distribuidora de Petróleos y Derivados S.A.E</t>
  </si>
  <si>
    <t>Antecedente de Constitución de la Sociedad</t>
  </si>
  <si>
    <t>Escritura Nro.1008/Fecha: 24/07/2007</t>
  </si>
  <si>
    <t>Inscripción en el Registro Publico</t>
  </si>
  <si>
    <t>N° 493, Serie E de fecha 10/08/2007</t>
  </si>
  <si>
    <t xml:space="preserve">RUC </t>
  </si>
  <si>
    <t>80046869-4</t>
  </si>
  <si>
    <t>Actividad principal</t>
  </si>
  <si>
    <t>Actividad Secundaria</t>
  </si>
  <si>
    <t>Elaboración de combustibles, Comercio al por mayor de otros productos n.c.p.</t>
  </si>
  <si>
    <t>Domicilio legal</t>
  </si>
  <si>
    <t>Ruta N° 12, vicepresidente Sanchez, KM 3,5.</t>
  </si>
  <si>
    <t>Teléfono</t>
  </si>
  <si>
    <t>+595 21 758 1000</t>
  </si>
  <si>
    <t>E-mail</t>
  </si>
  <si>
    <t>info@petromax.com.py</t>
  </si>
  <si>
    <t>Sitio página Web</t>
  </si>
  <si>
    <t>www.petromax.com.py</t>
  </si>
  <si>
    <t xml:space="preserve">2. </t>
  </si>
  <si>
    <t>ADMINISTRACIÓN</t>
  </si>
  <si>
    <t>CARGO</t>
  </si>
  <si>
    <t>NOMBRE Y APELLIDO</t>
  </si>
  <si>
    <t>Representante (s) Legal (es)</t>
  </si>
  <si>
    <t>EMANUELLE HOECKLE ALFARO</t>
  </si>
  <si>
    <t>Directorio</t>
  </si>
  <si>
    <t>Presidente</t>
  </si>
  <si>
    <t>Vicepresidente</t>
  </si>
  <si>
    <t>CONRADO HOECKLE ALFARO</t>
  </si>
  <si>
    <t>Director titular</t>
  </si>
  <si>
    <t>ALEJANDRO HOECKLE CABRAL</t>
  </si>
  <si>
    <t>HOANG GIA MAI</t>
  </si>
  <si>
    <t>PASCAL MICHEL</t>
  </si>
  <si>
    <t>Síndico titular</t>
  </si>
  <si>
    <t>Síndico suplente</t>
  </si>
  <si>
    <t xml:space="preserve">4. </t>
  </si>
  <si>
    <t>CAPITAL Y PROPIEDAD</t>
  </si>
  <si>
    <t>Al 31 de diciembre de 2020, el capital social integrado (de acuerdo con el artículo N° 5° de los estatutos sociales) es de Gs. 40.000.000.000, representado por 4.000 acciones de clase ordinaria de Gs. 10.000.000 cada una.</t>
  </si>
  <si>
    <t>Capital emitido</t>
  </si>
  <si>
    <r>
      <t>₲</t>
    </r>
    <r>
      <rPr>
        <sz val="9"/>
        <color theme="1"/>
        <rFont val="EYInterstate Light"/>
      </rPr>
      <t xml:space="preserve">    50.000.000.000</t>
    </r>
  </si>
  <si>
    <t>Capital suscripto</t>
  </si>
  <si>
    <r>
      <t>₲</t>
    </r>
    <r>
      <rPr>
        <sz val="9"/>
        <color theme="1"/>
        <rFont val="EYInterstate Light"/>
      </rPr>
      <t xml:space="preserve">    40.000.000.000</t>
    </r>
  </si>
  <si>
    <t>Valor nominal de las acciones</t>
  </si>
  <si>
    <r>
      <t>₲</t>
    </r>
    <r>
      <rPr>
        <sz val="9"/>
        <color theme="1"/>
        <rFont val="EYInterstate Light"/>
      </rPr>
      <t xml:space="preserve">           10.000.000</t>
    </r>
  </si>
  <si>
    <t>Composición Accionaria</t>
  </si>
  <si>
    <t>CAPITAL INTEGRADO</t>
  </si>
  <si>
    <t>N°</t>
  </si>
  <si>
    <t>Accionista</t>
  </si>
  <si>
    <t>Número de acciones</t>
  </si>
  <si>
    <t>Cantidad de acciones</t>
  </si>
  <si>
    <t>Clase</t>
  </si>
  <si>
    <t>Voto</t>
  </si>
  <si>
    <t>Monto</t>
  </si>
  <si>
    <t>% de Participación de capital integrado</t>
  </si>
  <si>
    <t>1 al 3998</t>
  </si>
  <si>
    <t>Ordinaria Nominativas</t>
  </si>
  <si>
    <t>Massem S.A.</t>
  </si>
  <si>
    <t>3999 al 4000</t>
  </si>
  <si>
    <t>CAPITAL SUSCRIPTO</t>
  </si>
  <si>
    <t>% de Participación de capital suscripto</t>
  </si>
  <si>
    <t>1 al 4997</t>
  </si>
  <si>
    <t>4997 al 5000</t>
  </si>
  <si>
    <t xml:space="preserve">5. </t>
  </si>
  <si>
    <t xml:space="preserve">AUDITOR EXTERNO INDEPENDIENTE </t>
  </si>
  <si>
    <r>
      <t>5.1) Auditor Externo Independiente designado:</t>
    </r>
    <r>
      <rPr>
        <sz val="9"/>
        <color theme="1"/>
        <rFont val="EYInterstate Light"/>
      </rPr>
      <t xml:space="preserve"> ERNST &amp; YOUNG PARAGUAY</t>
    </r>
  </si>
  <si>
    <r>
      <t>5.2) Número de Inscripción en el Registro de la CNV</t>
    </r>
    <r>
      <rPr>
        <sz val="9"/>
        <color theme="1"/>
        <rFont val="EYInterstate Light"/>
      </rPr>
      <t>: Res. CNV N° 726/03 código AE 028</t>
    </r>
  </si>
  <si>
    <t>INFORME DE AUDITORIA DE LOS ESTADOS FINANCIEROS POR EL EJERCICIO FINALIZADO EL 31 DE DICIEMBRE DE 2020</t>
  </si>
  <si>
    <t>Presentado en forma comparativa con el ejercicio anterior</t>
  </si>
  <si>
    <t>La firma del auditor externo independiente es a fines de identificación con su dictamen emitido en fecha 03.05.2020</t>
  </si>
  <si>
    <t>INFORME DE LOS ESTADOS FINANCIEROS POR EL EJERCICIO FINALIZADO  EL 31 DE DICIEMBRE DE 2020</t>
  </si>
  <si>
    <t>Desembolsos y pagos netos de deuda financiera</t>
  </si>
  <si>
    <t>Flujo neto de efectivo (usado) / generado por actividades financieras</t>
  </si>
  <si>
    <t>ROSALINA VILLALBA</t>
  </si>
  <si>
    <t>PABLO DI IORIO</t>
  </si>
  <si>
    <t>AUDITOR EXTERNO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</si>
</sst>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43" formatCode="_ * #,##0.00_ ;_ * \-#,##0.00_ ;_ * &quot;-&quot;??_ ;_ @_ "/>
    <numFmt numFmtId="164" formatCode="_(* #,##0_);_(* \(#,##0\);_(* &quot;-&quot;_);_(@_)"/>
    <numFmt numFmtId="165" formatCode="_(* #,##0.00_);_(* \(#,##0.00\);_(* &quot;-&quot;??_);_(@_)"/>
    <numFmt numFmtId="166" formatCode="_(* #,##0_);_(* \(#,##0\);_(* &quot;-&quot;??_);_(@_)"/>
    <numFmt numFmtId="167" formatCode="[$$-540A]#,##0.00_);\([$$-540A]#,##0.00\)"/>
    <numFmt numFmtId="168" formatCode="_ * #,##0_ ;_ * \-#,##0_ ;_ * &quot;-&quot;??_ ;_ @_ "/>
    <numFmt numFmtId="169" formatCode="dd/mm/yyyy;@"/>
    <numFmt numFmtId="170" formatCode="_ * #,##0.00_ ;_ * \-#,##0.00_ ;_ * &quot;-&quot;_ ;_ @_ "/>
  </numFmts>
  <fonts count="15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1"/>
    </font>
    <font>
      <sz val="9"/>
      <color theme="1"/>
      <name val="Arial"/>
      <family val="2"/>
    </font>
    <font>
      <b/>
      <sz val="9"/>
      <color theme="1"/>
      <name val="Arial"/>
      <family val="2"/>
    </font>
    <font>
      <sz val="10"/>
      <name val="Arial"/>
      <family val="2"/>
    </font>
    <font>
      <sz val="9"/>
      <color rgb="FF000000"/>
      <name val="EYInterstate Light"/>
    </font>
    <font>
      <b/>
      <sz val="9"/>
      <color rgb="FF000000"/>
      <name val="EYInterstate Light"/>
    </font>
    <font>
      <sz val="10"/>
      <color rgb="FF000000"/>
      <name val="Calibri"/>
      <family val="2"/>
      <scheme val="minor"/>
    </font>
    <font>
      <sz val="9"/>
      <color theme="1"/>
      <name val="Calibri"/>
      <family val="2"/>
      <scheme val="minor"/>
    </font>
    <font>
      <b/>
      <u/>
      <sz val="8"/>
      <color rgb="FF000000"/>
      <name val="EYInterstate Light"/>
    </font>
    <font>
      <b/>
      <sz val="8"/>
      <color rgb="FF000000"/>
      <name val="EYInterstate Light"/>
    </font>
    <font>
      <sz val="11"/>
      <color theme="1"/>
      <name val="Times New Roman"/>
      <family val="1"/>
    </font>
    <font>
      <sz val="8"/>
      <color rgb="FF000000"/>
      <name val="EYInterstate Light"/>
    </font>
    <font>
      <sz val="9"/>
      <color rgb="FF000000"/>
      <name val="Arial"/>
      <family val="2"/>
    </font>
    <font>
      <b/>
      <sz val="9"/>
      <color rgb="FF000000"/>
      <name val="Arial"/>
      <family val="2"/>
    </font>
    <font>
      <sz val="10"/>
      <name val="Calibri"/>
      <family val="2"/>
      <scheme val="minor"/>
    </font>
    <font>
      <b/>
      <sz val="11"/>
      <color rgb="FF0000FF"/>
      <name val="Calibri"/>
      <family val="2"/>
      <scheme val="minor"/>
    </font>
    <font>
      <sz val="12"/>
      <name val="Times New Roman"/>
      <family val="1"/>
    </font>
    <font>
      <b/>
      <sz val="10"/>
      <color indexed="10"/>
      <name val="Calibri"/>
      <family val="2"/>
      <scheme val="minor"/>
    </font>
    <font>
      <b/>
      <sz val="10"/>
      <name val="Calibri"/>
      <family val="2"/>
      <scheme val="minor"/>
    </font>
    <font>
      <b/>
      <sz val="10"/>
      <color theme="0"/>
      <name val="Calibri"/>
      <family val="2"/>
      <scheme val="minor"/>
    </font>
    <font>
      <b/>
      <u/>
      <sz val="10"/>
      <color theme="0"/>
      <name val="Calibri"/>
      <family val="2"/>
      <scheme val="minor"/>
    </font>
    <font>
      <sz val="10"/>
      <name val="Times New Roman"/>
      <family val="1"/>
    </font>
    <font>
      <b/>
      <sz val="10"/>
      <color rgb="FFFF0000"/>
      <name val="Calibri"/>
      <family val="2"/>
      <scheme val="minor"/>
    </font>
    <font>
      <b/>
      <u/>
      <sz val="10"/>
      <name val="Calibri"/>
      <family val="2"/>
      <scheme val="minor"/>
    </font>
    <font>
      <sz val="10"/>
      <color rgb="FF000000"/>
      <name val="Arial"/>
      <family val="2"/>
    </font>
    <font>
      <sz val="10"/>
      <color theme="1"/>
      <name val="Arial"/>
      <family val="2"/>
    </font>
    <font>
      <b/>
      <sz val="10"/>
      <color rgb="FF000000"/>
      <name val="Arial"/>
      <family val="2"/>
    </font>
    <font>
      <b/>
      <sz val="10"/>
      <color theme="1"/>
      <name val="Arial"/>
      <family val="2"/>
    </font>
    <font>
      <b/>
      <sz val="9"/>
      <color theme="1"/>
      <name val="Calibri"/>
      <family val="2"/>
      <scheme val="minor"/>
    </font>
    <font>
      <sz val="9"/>
      <color rgb="FF000000"/>
      <name val="Calibri"/>
      <family val="2"/>
      <scheme val="minor"/>
    </font>
    <font>
      <b/>
      <sz val="9"/>
      <color rgb="FF000000"/>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9"/>
      <color rgb="FFFF0000"/>
      <name val="Calibri"/>
      <family val="2"/>
      <scheme val="minor"/>
    </font>
    <font>
      <sz val="8"/>
      <color theme="1"/>
      <name val="Calibri"/>
      <family val="2"/>
      <charset val="238"/>
      <scheme val="minor"/>
    </font>
    <font>
      <b/>
      <sz val="9"/>
      <color rgb="FFFF0000"/>
      <name val="Calibri"/>
      <family val="2"/>
      <scheme val="minor"/>
    </font>
    <font>
      <b/>
      <sz val="8"/>
      <color theme="1"/>
      <name val="Calibri"/>
      <family val="2"/>
      <scheme val="minor"/>
    </font>
    <font>
      <sz val="9"/>
      <color theme="1"/>
      <name val="Arual"/>
    </font>
    <font>
      <b/>
      <sz val="8"/>
      <name val="Calibri"/>
      <family val="2"/>
      <scheme val="minor"/>
    </font>
    <font>
      <sz val="8"/>
      <name val="Calibri"/>
      <family val="2"/>
      <scheme val="minor"/>
    </font>
    <font>
      <sz val="8"/>
      <color theme="1"/>
      <name val="EYInterstate Light4"/>
    </font>
    <font>
      <sz val="10"/>
      <color theme="0"/>
      <name val="Calibri"/>
      <family val="2"/>
      <scheme val="minor"/>
    </font>
    <font>
      <sz val="10"/>
      <color theme="0"/>
      <name val="Arial"/>
      <family val="2"/>
    </font>
    <font>
      <b/>
      <sz val="10"/>
      <color theme="0"/>
      <name val="Arial"/>
      <family val="2"/>
    </font>
    <font>
      <sz val="10"/>
      <color indexed="8"/>
      <name val="Arial"/>
      <family val="2"/>
    </font>
    <font>
      <sz val="9"/>
      <name val="Calibri"/>
      <family val="2"/>
      <scheme val="minor"/>
    </font>
    <font>
      <sz val="9"/>
      <color indexed="8"/>
      <name val="Arial"/>
      <family val="2"/>
    </font>
    <font>
      <u/>
      <sz val="9"/>
      <color theme="1"/>
      <name val="Calibri"/>
      <family val="2"/>
      <scheme val="minor"/>
    </font>
    <font>
      <sz val="9"/>
      <color theme="1"/>
      <name val="Calibri"/>
      <family val="2"/>
      <charset val="238"/>
      <scheme val="minor"/>
    </font>
    <font>
      <b/>
      <u val="singleAccounting"/>
      <sz val="10"/>
      <color theme="1"/>
      <name val="Calibri"/>
      <family val="2"/>
      <scheme val="minor"/>
    </font>
    <font>
      <b/>
      <u/>
      <sz val="10"/>
      <color rgb="FFFF0000"/>
      <name val="Calibri"/>
      <family val="2"/>
      <charset val="238"/>
      <scheme val="minor"/>
    </font>
    <font>
      <sz val="10"/>
      <color theme="1"/>
      <name val="Calibri"/>
      <family val="2"/>
      <charset val="238"/>
      <scheme val="minor"/>
    </font>
    <font>
      <b/>
      <sz val="10"/>
      <color theme="1"/>
      <name val="Calibri"/>
      <family val="2"/>
      <charset val="238"/>
      <scheme val="minor"/>
    </font>
    <font>
      <b/>
      <sz val="16"/>
      <color theme="0"/>
      <name val="Calibri"/>
      <family val="2"/>
      <scheme val="minor"/>
    </font>
    <font>
      <sz val="8"/>
      <color theme="1"/>
      <name val="Arial"/>
      <family val="2"/>
    </font>
    <font>
      <b/>
      <sz val="10"/>
      <name val="Arial"/>
      <family val="2"/>
    </font>
    <font>
      <u/>
      <sz val="11"/>
      <color theme="10"/>
      <name val="Calibri"/>
      <family val="2"/>
      <scheme val="minor"/>
    </font>
    <font>
      <u/>
      <sz val="10"/>
      <color theme="10"/>
      <name val="Arial"/>
      <family val="2"/>
    </font>
    <font>
      <b/>
      <sz val="11"/>
      <color theme="1"/>
      <name val="Arial"/>
      <family val="2"/>
    </font>
    <font>
      <sz val="8"/>
      <color rgb="FFFF0000"/>
      <name val="Arial"/>
      <family val="2"/>
    </font>
    <font>
      <b/>
      <sz val="10"/>
      <color theme="0"/>
      <name val="Arial Black"/>
      <family val="2"/>
    </font>
    <font>
      <sz val="10"/>
      <color theme="1"/>
      <name val="Arial Black"/>
      <family val="2"/>
    </font>
    <font>
      <b/>
      <u val="singleAccounting"/>
      <sz val="10"/>
      <color theme="0"/>
      <name val="Arial Black"/>
      <family val="2"/>
    </font>
    <font>
      <b/>
      <sz val="11"/>
      <color theme="1"/>
      <name val="Calibri"/>
      <family val="2"/>
      <scheme val="minor"/>
    </font>
    <font>
      <sz val="10"/>
      <name val="Arial Black"/>
      <family val="2"/>
    </font>
    <font>
      <b/>
      <sz val="10"/>
      <color rgb="FFFF0000"/>
      <name val="Arial"/>
      <family val="2"/>
    </font>
    <font>
      <b/>
      <sz val="9"/>
      <name val="Arial"/>
      <family val="2"/>
    </font>
    <font>
      <sz val="9"/>
      <color rgb="FFFF0000"/>
      <name val="Arial"/>
      <family val="2"/>
    </font>
    <font>
      <sz val="12"/>
      <color theme="1"/>
      <name val="Arial"/>
      <family val="2"/>
    </font>
    <font>
      <b/>
      <sz val="12"/>
      <name val="Arial"/>
      <family val="2"/>
    </font>
    <font>
      <b/>
      <sz val="8"/>
      <name val="Arial"/>
      <family val="2"/>
    </font>
    <font>
      <sz val="10"/>
      <color theme="0"/>
      <name val="Arial Black"/>
      <family val="2"/>
    </font>
    <font>
      <sz val="11"/>
      <color theme="1"/>
      <name val="Arial"/>
      <family val="2"/>
    </font>
    <font>
      <sz val="11"/>
      <name val="Arial"/>
      <family val="2"/>
    </font>
    <font>
      <b/>
      <sz val="11"/>
      <name val="Arial"/>
      <family val="2"/>
    </font>
    <font>
      <b/>
      <sz val="9"/>
      <color theme="0"/>
      <name val="EYInterstate Light"/>
    </font>
    <font>
      <sz val="10"/>
      <color rgb="FFFF0000"/>
      <name val="Arial"/>
      <family val="2"/>
    </font>
    <font>
      <sz val="9"/>
      <name val="Arial"/>
      <family val="2"/>
    </font>
    <font>
      <b/>
      <sz val="11"/>
      <name val="Calibri"/>
      <family val="2"/>
      <scheme val="minor"/>
    </font>
    <font>
      <sz val="11"/>
      <name val="Calibri"/>
      <family val="2"/>
      <scheme val="minor"/>
    </font>
    <font>
      <sz val="11"/>
      <color rgb="FFFF0000"/>
      <name val="Calibri"/>
      <family val="2"/>
      <scheme val="minor"/>
    </font>
    <font>
      <sz val="10"/>
      <color rgb="FF333333"/>
      <name val="Calibri"/>
      <family val="2"/>
      <scheme val="minor"/>
    </font>
    <font>
      <b/>
      <u/>
      <sz val="10"/>
      <name val="Arial"/>
      <family val="2"/>
    </font>
    <font>
      <sz val="11"/>
      <color indexed="8"/>
      <name val="Calibri"/>
      <family val="2"/>
    </font>
    <font>
      <sz val="9"/>
      <color theme="1"/>
      <name val="Times New Roman"/>
      <family val="1"/>
    </font>
    <font>
      <b/>
      <sz val="10"/>
      <name val="Times New Roman"/>
      <family val="1"/>
    </font>
    <font>
      <b/>
      <sz val="9"/>
      <name val="Times New Roman"/>
      <family val="1"/>
    </font>
    <font>
      <b/>
      <sz val="9"/>
      <color theme="1"/>
      <name val="Times New Roman"/>
      <family val="1"/>
    </font>
    <font>
      <sz val="9"/>
      <name val="Times New Roman"/>
      <family val="1"/>
    </font>
    <font>
      <b/>
      <sz val="11"/>
      <color theme="0"/>
      <name val="Calibri"/>
      <family val="2"/>
      <scheme val="minor"/>
    </font>
    <font>
      <b/>
      <sz val="9"/>
      <color rgb="FFFFFFFF"/>
      <name val="Arial"/>
      <family val="2"/>
    </font>
    <font>
      <sz val="10"/>
      <color theme="1"/>
      <name val="Arial "/>
    </font>
    <font>
      <sz val="9"/>
      <color rgb="FFFFFFFF"/>
      <name val="Arial"/>
      <family val="2"/>
    </font>
    <font>
      <b/>
      <sz val="9"/>
      <color theme="0"/>
      <name val="Arial"/>
      <family val="2"/>
    </font>
    <font>
      <sz val="9"/>
      <color theme="0"/>
      <name val="Arial"/>
      <family val="2"/>
    </font>
    <font>
      <sz val="11"/>
      <color theme="0"/>
      <name val="Calibri"/>
      <family val="2"/>
      <scheme val="minor"/>
    </font>
    <font>
      <b/>
      <sz val="9"/>
      <color theme="0"/>
      <name val="Calibri"/>
      <family val="2"/>
      <scheme val="minor"/>
    </font>
    <font>
      <i/>
      <sz val="9"/>
      <name val="Calibri"/>
      <family val="2"/>
      <scheme val="minor"/>
    </font>
    <font>
      <b/>
      <sz val="10"/>
      <color rgb="FFFFFFFF"/>
      <name val="Arial"/>
      <family val="2"/>
    </font>
    <font>
      <sz val="10"/>
      <color theme="1"/>
      <name val="Calibri"/>
      <family val="2"/>
    </font>
    <font>
      <sz val="11"/>
      <color theme="1"/>
      <name val="Calibri"/>
      <family val="2"/>
    </font>
    <font>
      <b/>
      <sz val="11"/>
      <color rgb="FF000000"/>
      <name val="Calibri"/>
      <family val="2"/>
    </font>
    <font>
      <sz val="11"/>
      <color rgb="FF000000"/>
      <name val="Calibri"/>
      <family val="2"/>
    </font>
    <font>
      <b/>
      <sz val="11"/>
      <color theme="0"/>
      <name val="Calibri"/>
      <family val="2"/>
    </font>
    <font>
      <sz val="11"/>
      <name val="Calibri"/>
      <family val="2"/>
    </font>
    <font>
      <sz val="12"/>
      <name val="Arial"/>
      <family val="2"/>
    </font>
    <font>
      <b/>
      <sz val="10"/>
      <color theme="3"/>
      <name val="Arial"/>
      <family val="2"/>
    </font>
    <font>
      <sz val="14"/>
      <name val="Calibri"/>
      <family val="2"/>
      <scheme val="minor"/>
    </font>
    <font>
      <b/>
      <sz val="9"/>
      <color theme="1"/>
      <name val="EYInterstate Light"/>
    </font>
    <font>
      <sz val="9"/>
      <color theme="1"/>
      <name val="EYInterstate Light"/>
    </font>
    <font>
      <b/>
      <sz val="8"/>
      <color theme="1"/>
      <name val="Arial"/>
      <family val="2"/>
    </font>
    <font>
      <b/>
      <sz val="9"/>
      <name val="Calibri"/>
      <family val="2"/>
      <scheme val="minor"/>
    </font>
    <font>
      <u/>
      <sz val="11"/>
      <color theme="10"/>
      <name val="Calibri"/>
      <family val="2"/>
      <charset val="238"/>
      <scheme val="minor"/>
    </font>
    <font>
      <sz val="6.5"/>
      <color rgb="FF000000"/>
      <name val="EYInterstate Light"/>
    </font>
    <font>
      <b/>
      <u/>
      <sz val="9"/>
      <color theme="1"/>
      <name val="EYInterstate Light"/>
    </font>
    <font>
      <sz val="9"/>
      <color rgb="FFFFFFFF"/>
      <name val="EYInterstate Light"/>
    </font>
    <font>
      <sz val="8"/>
      <color theme="1"/>
      <name val="EYInterstate Light"/>
    </font>
    <font>
      <b/>
      <sz val="8"/>
      <color theme="1"/>
      <name val="EYInterstate Light"/>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indexed="65"/>
        <bgColor indexed="64"/>
      </patternFill>
    </fill>
    <fill>
      <patternFill patternType="solid">
        <fgColor theme="0" tint="-4.9989318521683403E-2"/>
        <bgColor indexed="64"/>
      </patternFill>
    </fill>
    <fill>
      <patternFill patternType="solid">
        <fgColor theme="0" tint="-0.499984740745262"/>
        <bgColor rgb="FF000000"/>
      </patternFill>
    </fill>
    <fill>
      <patternFill patternType="solid">
        <fgColor theme="0"/>
        <bgColor rgb="FF000000"/>
      </patternFill>
    </fill>
    <fill>
      <patternFill patternType="solid">
        <fgColor theme="4" tint="-0.249977111117893"/>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161616"/>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auto="1"/>
      </bottom>
      <diagonal/>
    </border>
    <border>
      <left style="thin">
        <color theme="0"/>
      </left>
      <right style="thin">
        <color theme="0"/>
      </right>
      <top style="thin">
        <color rgb="FFFFFFFF"/>
      </top>
      <bottom style="thin">
        <color theme="0"/>
      </bottom>
      <diagonal/>
    </border>
    <border>
      <left style="medium">
        <color theme="0"/>
      </left>
      <right/>
      <top style="medium">
        <color theme="0"/>
      </top>
      <bottom/>
      <diagonal/>
    </border>
    <border>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25">
    <xf numFmtId="0" fontId="0"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3" fillId="32" borderId="0" applyNumberFormat="0" applyBorder="0" applyAlignment="0" applyProtection="0"/>
    <xf numFmtId="165" fontId="17" fillId="0" borderId="0" applyFont="0" applyFill="0" applyBorder="0" applyAlignment="0" applyProtection="0"/>
    <xf numFmtId="0" fontId="34" fillId="0" borderId="0"/>
    <xf numFmtId="0" fontId="37" fillId="0" borderId="0"/>
    <xf numFmtId="164" fontId="37" fillId="0" borderId="0" applyFill="0" applyBorder="0" applyAlignment="0" applyProtection="0"/>
    <xf numFmtId="41" fontId="37" fillId="0" borderId="0" applyFill="0" applyBorder="0" applyAlignment="0" applyProtection="0"/>
    <xf numFmtId="9" fontId="17" fillId="0" borderId="0" applyFont="0" applyFill="0" applyBorder="0" applyAlignment="0" applyProtection="0"/>
    <xf numFmtId="0" fontId="16" fillId="0" borderId="0"/>
    <xf numFmtId="164" fontId="16" fillId="0" borderId="0" applyFont="0" applyFill="0" applyBorder="0" applyAlignment="0" applyProtection="0"/>
    <xf numFmtId="165" fontId="16" fillId="0" borderId="0" applyFont="0" applyFill="0" applyBorder="0" applyAlignment="0" applyProtection="0"/>
    <xf numFmtId="167" fontId="15" fillId="0" borderId="0"/>
    <xf numFmtId="41"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37" fillId="0" borderId="0"/>
    <xf numFmtId="165" fontId="50" fillId="0" borderId="0" applyFont="0" applyFill="0" applyBorder="0" applyAlignment="0" applyProtection="0"/>
    <xf numFmtId="0" fontId="37" fillId="0" borderId="0"/>
    <xf numFmtId="0" fontId="37" fillId="0" borderId="0"/>
    <xf numFmtId="165" fontId="37" fillId="0" borderId="0" applyFont="0" applyFill="0" applyBorder="0" applyAlignment="0" applyProtection="0"/>
    <xf numFmtId="0" fontId="37" fillId="0" borderId="0"/>
    <xf numFmtId="165" fontId="37" fillId="0" borderId="0" applyFont="0" applyFill="0" applyBorder="0" applyAlignment="0" applyProtection="0"/>
    <xf numFmtId="165" fontId="37" fillId="0" borderId="0" applyFont="0" applyFill="0" applyBorder="0" applyAlignment="0" applyProtection="0"/>
    <xf numFmtId="0" fontId="37" fillId="0" borderId="0"/>
    <xf numFmtId="43" fontId="55" fillId="0" borderId="0" applyFont="0" applyFill="0" applyBorder="0" applyAlignment="0" applyProtection="0"/>
    <xf numFmtId="165" fontId="37" fillId="0" borderId="0" applyFont="0" applyFill="0" applyBorder="0" applyAlignment="0" applyProtection="0"/>
    <xf numFmtId="0" fontId="50" fillId="0" borderId="0">
      <alignment vertical="top"/>
    </xf>
    <xf numFmtId="0" fontId="14" fillId="0" borderId="0"/>
    <xf numFmtId="165" fontId="14" fillId="0" borderId="0" applyFont="0" applyFill="0" applyBorder="0" applyAlignment="0" applyProtection="0"/>
    <xf numFmtId="41" fontId="17" fillId="0" borderId="0" applyFont="0" applyFill="0" applyBorder="0" applyAlignment="0" applyProtection="0"/>
    <xf numFmtId="0" fontId="13" fillId="0" borderId="0"/>
    <xf numFmtId="165" fontId="13" fillId="0" borderId="0" applyFont="0" applyFill="0" applyBorder="0" applyAlignment="0" applyProtection="0"/>
    <xf numFmtId="0" fontId="37" fillId="0" borderId="0"/>
    <xf numFmtId="43" fontId="13" fillId="0" borderId="0" applyFont="0" applyFill="0" applyBorder="0" applyAlignment="0" applyProtection="0"/>
    <xf numFmtId="164" fontId="13" fillId="0" borderId="0" applyFont="0" applyFill="0" applyBorder="0" applyAlignment="0" applyProtection="0"/>
    <xf numFmtId="43" fontId="17" fillId="0" borderId="0" applyFont="0" applyFill="0" applyBorder="0" applyAlignment="0" applyProtection="0"/>
    <xf numFmtId="41" fontId="37" fillId="0" borderId="0" applyFill="0" applyBorder="0" applyAlignment="0" applyProtection="0"/>
    <xf numFmtId="0" fontId="12" fillId="0" borderId="0"/>
    <xf numFmtId="41" fontId="12" fillId="0" borderId="0" applyFont="0" applyFill="0" applyBorder="0" applyAlignment="0" applyProtection="0"/>
    <xf numFmtId="43" fontId="12" fillId="0" borderId="0" applyFont="0" applyFill="0" applyBorder="0" applyAlignment="0" applyProtection="0"/>
    <xf numFmtId="167" fontId="12" fillId="0" borderId="0"/>
    <xf numFmtId="41"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5" fillId="0" borderId="0" applyFont="0" applyFill="0" applyBorder="0" applyAlignment="0" applyProtection="0"/>
    <xf numFmtId="43" fontId="37" fillId="0" borderId="0" applyFont="0" applyFill="0" applyBorder="0" applyAlignment="0" applyProtection="0"/>
    <xf numFmtId="0" fontId="12" fillId="0" borderId="0"/>
    <xf numFmtId="43" fontId="12" fillId="0" borderId="0" applyFont="0" applyFill="0" applyBorder="0" applyAlignment="0" applyProtection="0"/>
    <xf numFmtId="41" fontId="17"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80" fillId="0" borderId="0">
      <alignment vertical="top"/>
    </xf>
    <xf numFmtId="0" fontId="10" fillId="0" borderId="0"/>
    <xf numFmtId="0" fontId="92" fillId="0" borderId="0" applyNumberForma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41" fontId="17" fillId="0" borderId="0" applyFont="0" applyFill="0" applyBorder="0" applyAlignment="0" applyProtection="0"/>
    <xf numFmtId="0" fontId="37" fillId="0" borderId="0" applyNumberFormat="0" applyFill="0" applyBorder="0" applyAlignment="0" applyProtection="0"/>
    <xf numFmtId="9" fontId="10" fillId="0" borderId="0" applyFont="0" applyFill="0" applyBorder="0" applyAlignment="0" applyProtection="0"/>
    <xf numFmtId="0" fontId="37" fillId="0" borderId="0" applyNumberFormat="0" applyFill="0" applyBorder="0" applyAlignment="0" applyProtection="0"/>
    <xf numFmtId="0" fontId="37" fillId="0" borderId="0"/>
    <xf numFmtId="165" fontId="119" fillId="0" borderId="0" applyFont="0" applyFill="0" applyBorder="0" applyAlignment="0" applyProtection="0"/>
    <xf numFmtId="0" fontId="37" fillId="0" borderId="0"/>
    <xf numFmtId="165" fontId="10" fillId="0" borderId="0" applyFont="0" applyFill="0" applyBorder="0" applyAlignment="0" applyProtection="0"/>
    <xf numFmtId="43" fontId="37" fillId="0" borderId="0" applyFont="0" applyFill="0" applyBorder="0" applyAlignment="0" applyProtection="0"/>
    <xf numFmtId="0" fontId="37" fillId="0" borderId="0"/>
    <xf numFmtId="165" fontId="37" fillId="0" borderId="0" applyFont="0" applyFill="0" applyBorder="0" applyAlignment="0" applyProtection="0"/>
    <xf numFmtId="0" fontId="10" fillId="0" borderId="0"/>
    <xf numFmtId="165" fontId="37" fillId="0" borderId="0" applyFont="0" applyFill="0" applyBorder="0" applyAlignment="0" applyProtection="0"/>
    <xf numFmtId="41" fontId="9" fillId="0" borderId="0" applyFont="0" applyFill="0" applyBorder="0" applyAlignment="0" applyProtection="0"/>
    <xf numFmtId="167" fontId="9" fillId="0" borderId="0"/>
    <xf numFmtId="0" fontId="9" fillId="0" borderId="0"/>
    <xf numFmtId="0" fontId="17" fillId="0" borderId="0"/>
    <xf numFmtId="0" fontId="6" fillId="0" borderId="0"/>
    <xf numFmtId="41" fontId="6" fillId="0" borderId="0" applyFont="0" applyFill="0" applyBorder="0" applyAlignment="0" applyProtection="0"/>
    <xf numFmtId="9" fontId="6" fillId="0" borderId="0" applyFont="0" applyFill="0" applyBorder="0" applyAlignment="0" applyProtection="0"/>
    <xf numFmtId="0" fontId="148" fillId="0" borderId="0" applyNumberFormat="0" applyFill="0" applyBorder="0" applyAlignment="0" applyProtection="0"/>
  </cellStyleXfs>
  <cellXfs count="1189">
    <xf numFmtId="0" fontId="0" fillId="0" borderId="0" xfId="0"/>
    <xf numFmtId="0" fontId="35" fillId="0" borderId="0" xfId="0" applyFont="1"/>
    <xf numFmtId="166" fontId="35" fillId="0" borderId="0" xfId="42" applyNumberFormat="1" applyFont="1"/>
    <xf numFmtId="0" fontId="16" fillId="0" borderId="0" xfId="48"/>
    <xf numFmtId="0" fontId="43" fillId="0" borderId="20" xfId="48" applyFont="1" applyBorder="1" applyAlignment="1">
      <alignment horizontal="center" vertical="center" wrapText="1"/>
    </xf>
    <xf numFmtId="0" fontId="43" fillId="0" borderId="10" xfId="48" applyFont="1" applyBorder="1" applyAlignment="1">
      <alignment horizontal="center" vertical="center" wrapText="1"/>
    </xf>
    <xf numFmtId="0" fontId="16" fillId="0" borderId="16" xfId="48" applyBorder="1" applyAlignment="1">
      <alignment wrapText="1"/>
    </xf>
    <xf numFmtId="0" fontId="16" fillId="0" borderId="21" xfId="48" applyBorder="1" applyAlignment="1">
      <alignment wrapText="1"/>
    </xf>
    <xf numFmtId="0" fontId="43" fillId="0" borderId="21" xfId="48" applyFont="1" applyBorder="1" applyAlignment="1">
      <alignment horizontal="center" vertical="center" wrapText="1"/>
    </xf>
    <xf numFmtId="0" fontId="44" fillId="0" borderId="10" xfId="48" applyFont="1" applyBorder="1"/>
    <xf numFmtId="0" fontId="44" fillId="0" borderId="10" xfId="48" applyFont="1" applyBorder="1" applyAlignment="1">
      <alignment wrapText="1"/>
    </xf>
    <xf numFmtId="0" fontId="43" fillId="0" borderId="13" xfId="48" applyFont="1" applyBorder="1" applyAlignment="1">
      <alignment vertical="center"/>
    </xf>
    <xf numFmtId="3" fontId="43" fillId="0" borderId="13" xfId="48" applyNumberFormat="1" applyFont="1" applyBorder="1" applyAlignment="1">
      <alignment horizontal="right" vertical="center"/>
    </xf>
    <xf numFmtId="3" fontId="16" fillId="0" borderId="0" xfId="48" applyNumberFormat="1"/>
    <xf numFmtId="0" fontId="45" fillId="0" borderId="13" xfId="48" applyFont="1" applyBorder="1" applyAlignment="1">
      <alignment vertical="center"/>
    </xf>
    <xf numFmtId="166" fontId="45" fillId="0" borderId="10" xfId="50" applyNumberFormat="1" applyFont="1" applyBorder="1" applyAlignment="1">
      <alignment horizontal="right" vertical="center"/>
    </xf>
    <xf numFmtId="166" fontId="43" fillId="0" borderId="10" xfId="50" applyNumberFormat="1" applyFont="1" applyBorder="1" applyAlignment="1">
      <alignment horizontal="right" vertical="center"/>
    </xf>
    <xf numFmtId="0" fontId="45" fillId="0" borderId="16" xfId="48" applyFont="1" applyBorder="1" applyAlignment="1">
      <alignment vertical="center"/>
    </xf>
    <xf numFmtId="166" fontId="45" fillId="0" borderId="21" xfId="50" applyNumberFormat="1" applyFont="1" applyBorder="1" applyAlignment="1">
      <alignment horizontal="right" vertical="center"/>
    </xf>
    <xf numFmtId="166" fontId="45" fillId="0" borderId="21" xfId="50" applyNumberFormat="1" applyFont="1" applyFill="1" applyBorder="1" applyAlignment="1">
      <alignment horizontal="right" vertical="center"/>
    </xf>
    <xf numFmtId="166" fontId="43" fillId="0" borderId="21" xfId="50" applyNumberFormat="1" applyFont="1" applyBorder="1" applyAlignment="1">
      <alignment horizontal="right" vertical="center"/>
    </xf>
    <xf numFmtId="0" fontId="43" fillId="0" borderId="16" xfId="48" applyFont="1" applyBorder="1" applyAlignment="1">
      <alignment vertical="center"/>
    </xf>
    <xf numFmtId="166" fontId="0" fillId="0" borderId="0" xfId="50" applyNumberFormat="1" applyFont="1"/>
    <xf numFmtId="166" fontId="47" fillId="0" borderId="0" xfId="42" applyNumberFormat="1" applyFont="1" applyFill="1" applyAlignment="1">
      <alignment horizontal="center" vertical="center"/>
    </xf>
    <xf numFmtId="166" fontId="47" fillId="0" borderId="18" xfId="42" applyNumberFormat="1" applyFont="1" applyFill="1" applyBorder="1" applyAlignment="1">
      <alignment horizontal="center" vertical="center"/>
    </xf>
    <xf numFmtId="166" fontId="35" fillId="0" borderId="0" xfId="42" applyNumberFormat="1" applyFont="1" applyAlignment="1"/>
    <xf numFmtId="166" fontId="46" fillId="0" borderId="0" xfId="42" applyNumberFormat="1" applyFont="1" applyAlignment="1">
      <alignment horizontal="right" vertical="center"/>
    </xf>
    <xf numFmtId="166" fontId="35" fillId="0" borderId="0" xfId="0" applyNumberFormat="1" applyFont="1"/>
    <xf numFmtId="3" fontId="46" fillId="0" borderId="18" xfId="0" applyNumberFormat="1" applyFont="1" applyBorder="1" applyAlignment="1">
      <alignment horizontal="right" vertical="center"/>
    </xf>
    <xf numFmtId="166" fontId="47" fillId="0" borderId="18" xfId="42" applyNumberFormat="1" applyFont="1" applyBorder="1" applyAlignment="1">
      <alignment horizontal="right" vertical="center"/>
    </xf>
    <xf numFmtId="9" fontId="35" fillId="0" borderId="0" xfId="47" applyFont="1" applyAlignment="1" applyProtection="1"/>
    <xf numFmtId="166" fontId="35" fillId="0" borderId="0" xfId="42" applyNumberFormat="1" applyFont="1" applyFill="1" applyAlignment="1"/>
    <xf numFmtId="166" fontId="35" fillId="0" borderId="18" xfId="42" applyNumberFormat="1" applyFont="1" applyFill="1" applyBorder="1" applyAlignment="1"/>
    <xf numFmtId="166" fontId="36" fillId="0" borderId="14" xfId="42" applyNumberFormat="1" applyFont="1" applyFill="1" applyBorder="1" applyAlignment="1"/>
    <xf numFmtId="166" fontId="47" fillId="0" borderId="0" xfId="42" applyNumberFormat="1" applyFont="1" applyAlignment="1">
      <alignment horizontal="right" vertical="center"/>
    </xf>
    <xf numFmtId="166" fontId="46" fillId="0" borderId="18" xfId="42" applyNumberFormat="1" applyFont="1" applyBorder="1" applyAlignment="1">
      <alignment horizontal="right" vertical="center"/>
    </xf>
    <xf numFmtId="166" fontId="47" fillId="0" borderId="19" xfId="42" applyNumberFormat="1" applyFont="1" applyBorder="1" applyAlignment="1">
      <alignment horizontal="right" vertical="center"/>
    </xf>
    <xf numFmtId="0" fontId="38" fillId="0" borderId="0" xfId="48" applyFont="1" applyAlignment="1">
      <alignment vertical="center"/>
    </xf>
    <xf numFmtId="166" fontId="39" fillId="0" borderId="0" xfId="50" applyNumberFormat="1" applyFont="1" applyAlignment="1">
      <alignment horizontal="center" vertical="center"/>
    </xf>
    <xf numFmtId="166" fontId="39" fillId="0" borderId="18" xfId="50" applyNumberFormat="1" applyFont="1" applyBorder="1" applyAlignment="1">
      <alignment horizontal="center" vertical="center"/>
    </xf>
    <xf numFmtId="166" fontId="0" fillId="0" borderId="0" xfId="50" applyNumberFormat="1" applyFont="1" applyAlignment="1"/>
    <xf numFmtId="0" fontId="39" fillId="0" borderId="0" xfId="48" applyFont="1" applyAlignment="1">
      <alignment vertical="center"/>
    </xf>
    <xf numFmtId="166" fontId="38" fillId="0" borderId="0" xfId="50" applyNumberFormat="1" applyFont="1" applyAlignment="1">
      <alignment horizontal="right" vertical="center"/>
    </xf>
    <xf numFmtId="0" fontId="38" fillId="0" borderId="0" xfId="48" applyFont="1" applyAlignment="1">
      <alignment horizontal="right" vertical="center"/>
    </xf>
    <xf numFmtId="166" fontId="39" fillId="0" borderId="22" xfId="50" applyNumberFormat="1" applyFont="1" applyBorder="1" applyAlignment="1">
      <alignment horizontal="right" vertical="center"/>
    </xf>
    <xf numFmtId="166" fontId="38" fillId="0" borderId="0" xfId="50" applyNumberFormat="1" applyFont="1" applyAlignment="1">
      <alignment vertical="center"/>
    </xf>
    <xf numFmtId="166" fontId="38" fillId="0" borderId="18" xfId="50" applyNumberFormat="1" applyFont="1" applyBorder="1" applyAlignment="1">
      <alignment horizontal="right" vertical="center"/>
    </xf>
    <xf numFmtId="166" fontId="39" fillId="0" borderId="18" xfId="50" applyNumberFormat="1" applyFont="1" applyBorder="1" applyAlignment="1">
      <alignment horizontal="right" vertical="center"/>
    </xf>
    <xf numFmtId="166" fontId="39" fillId="0" borderId="0" xfId="50" applyNumberFormat="1" applyFont="1" applyAlignment="1">
      <alignment horizontal="right" vertical="center"/>
    </xf>
    <xf numFmtId="0" fontId="39" fillId="0" borderId="0" xfId="48" applyFont="1" applyAlignment="1">
      <alignment horizontal="right" vertical="center"/>
    </xf>
    <xf numFmtId="166" fontId="38" fillId="0" borderId="0" xfId="50" applyNumberFormat="1" applyFont="1" applyFill="1" applyAlignment="1">
      <alignment horizontal="right" vertical="center"/>
    </xf>
    <xf numFmtId="166" fontId="38" fillId="0" borderId="18" xfId="50" applyNumberFormat="1" applyFont="1" applyFill="1" applyBorder="1" applyAlignment="1">
      <alignment horizontal="right" vertical="center"/>
    </xf>
    <xf numFmtId="166" fontId="0" fillId="0" borderId="18" xfId="50" applyNumberFormat="1" applyFont="1" applyBorder="1" applyAlignment="1"/>
    <xf numFmtId="166" fontId="39" fillId="0" borderId="23" xfId="50" applyNumberFormat="1" applyFont="1" applyBorder="1" applyAlignment="1">
      <alignment vertical="center"/>
    </xf>
    <xf numFmtId="166" fontId="39" fillId="0" borderId="19" xfId="50" applyNumberFormat="1" applyFont="1" applyBorder="1" applyAlignment="1">
      <alignment horizontal="right" vertical="center"/>
    </xf>
    <xf numFmtId="166" fontId="43" fillId="0" borderId="15" xfId="50" applyNumberFormat="1" applyFont="1" applyBorder="1" applyAlignment="1">
      <alignment horizontal="right" vertical="center"/>
    </xf>
    <xf numFmtId="3" fontId="43" fillId="0" borderId="11" xfId="48" applyNumberFormat="1" applyFont="1" applyBorder="1" applyAlignment="1">
      <alignment horizontal="right" vertical="center"/>
    </xf>
    <xf numFmtId="3" fontId="43" fillId="0" borderId="15" xfId="48" applyNumberFormat="1" applyFont="1" applyBorder="1" applyAlignment="1">
      <alignment horizontal="right" vertical="center"/>
    </xf>
    <xf numFmtId="0" fontId="43" fillId="0" borderId="12" xfId="48" applyFont="1" applyBorder="1" applyAlignment="1">
      <alignment horizontal="center" vertical="center" wrapText="1"/>
    </xf>
    <xf numFmtId="0" fontId="43" fillId="0" borderId="13" xfId="48" applyFont="1" applyBorder="1" applyAlignment="1">
      <alignment horizontal="center" vertical="center" wrapText="1"/>
    </xf>
    <xf numFmtId="0" fontId="48" fillId="36" borderId="0" xfId="56" applyFont="1" applyFill="1"/>
    <xf numFmtId="0" fontId="49" fillId="36" borderId="0" xfId="56" applyFont="1" applyFill="1"/>
    <xf numFmtId="166" fontId="48" fillId="36" borderId="0" xfId="57" applyNumberFormat="1" applyFont="1" applyFill="1"/>
    <xf numFmtId="0" fontId="51" fillId="36" borderId="0" xfId="56" applyFont="1" applyFill="1" applyAlignment="1">
      <alignment horizontal="center"/>
    </xf>
    <xf numFmtId="0" fontId="48" fillId="36" borderId="0" xfId="58" applyFont="1" applyFill="1" applyAlignment="1">
      <alignment horizontal="left"/>
    </xf>
    <xf numFmtId="0" fontId="52" fillId="36" borderId="0" xfId="58" applyFont="1" applyFill="1"/>
    <xf numFmtId="0" fontId="51" fillId="36" borderId="0" xfId="58" applyFont="1" applyFill="1" applyAlignment="1">
      <alignment horizontal="center"/>
    </xf>
    <xf numFmtId="0" fontId="53" fillId="37" borderId="32" xfId="59" applyFont="1" applyFill="1" applyBorder="1" applyAlignment="1">
      <alignment horizontal="center" wrapText="1"/>
    </xf>
    <xf numFmtId="0" fontId="53" fillId="37" borderId="0" xfId="59" applyFont="1" applyFill="1" applyAlignment="1">
      <alignment horizontal="center" wrapText="1"/>
    </xf>
    <xf numFmtId="1" fontId="52" fillId="38" borderId="33" xfId="56" applyNumberFormat="1" applyFont="1" applyFill="1" applyBorder="1" applyAlignment="1">
      <alignment horizontal="center" vertical="center"/>
    </xf>
    <xf numFmtId="1" fontId="52" fillId="38" borderId="34" xfId="56" applyNumberFormat="1" applyFont="1" applyFill="1" applyBorder="1" applyAlignment="1">
      <alignment horizontal="center" vertical="center" wrapText="1"/>
    </xf>
    <xf numFmtId="1" fontId="52" fillId="38" borderId="33" xfId="56" applyNumberFormat="1" applyFont="1" applyFill="1" applyBorder="1" applyAlignment="1">
      <alignment horizontal="center" vertical="center" wrapText="1"/>
    </xf>
    <xf numFmtId="0" fontId="48" fillId="36" borderId="0" xfId="58" applyFont="1" applyFill="1" applyAlignment="1">
      <alignment horizontal="center"/>
    </xf>
    <xf numFmtId="1" fontId="52" fillId="38" borderId="32" xfId="56" applyNumberFormat="1" applyFont="1" applyFill="1" applyBorder="1" applyAlignment="1">
      <alignment horizontal="center" vertical="center" wrapText="1"/>
    </xf>
    <xf numFmtId="0" fontId="48" fillId="38" borderId="33" xfId="59" applyFont="1" applyFill="1" applyBorder="1" applyAlignment="1">
      <alignment horizontal="center" vertical="center" wrapText="1"/>
    </xf>
    <xf numFmtId="0" fontId="48" fillId="38" borderId="22" xfId="59" applyFont="1" applyFill="1" applyBorder="1" applyAlignment="1">
      <alignment horizontal="center" vertical="center" wrapText="1"/>
    </xf>
    <xf numFmtId="0" fontId="48" fillId="38" borderId="33" xfId="56" applyFont="1" applyFill="1" applyBorder="1" applyAlignment="1">
      <alignment horizontal="center" vertical="center"/>
    </xf>
    <xf numFmtId="0" fontId="48" fillId="36" borderId="0" xfId="56" applyFont="1" applyFill="1" applyAlignment="1">
      <alignment vertical="center"/>
    </xf>
    <xf numFmtId="0" fontId="52" fillId="38" borderId="31" xfId="56" applyFont="1" applyFill="1" applyBorder="1" applyAlignment="1">
      <alignment horizontal="left" vertical="center"/>
    </xf>
    <xf numFmtId="0" fontId="48" fillId="36" borderId="35" xfId="56" applyFont="1" applyFill="1" applyBorder="1"/>
    <xf numFmtId="166" fontId="48" fillId="36" borderId="36" xfId="60" applyNumberFormat="1" applyFont="1" applyFill="1" applyBorder="1"/>
    <xf numFmtId="166" fontId="48" fillId="36" borderId="35" xfId="60" applyNumberFormat="1" applyFont="1" applyFill="1" applyBorder="1"/>
    <xf numFmtId="166" fontId="48" fillId="36" borderId="35" xfId="57" applyNumberFormat="1" applyFont="1" applyFill="1" applyBorder="1"/>
    <xf numFmtId="0" fontId="48" fillId="0" borderId="35" xfId="56" applyFont="1" applyBorder="1"/>
    <xf numFmtId="0" fontId="48" fillId="36" borderId="36" xfId="56" applyFont="1" applyFill="1" applyBorder="1"/>
    <xf numFmtId="0" fontId="48" fillId="36" borderId="37" xfId="56" applyFont="1" applyFill="1" applyBorder="1"/>
    <xf numFmtId="49" fontId="48" fillId="0" borderId="0" xfId="61" applyNumberFormat="1" applyFont="1"/>
    <xf numFmtId="166" fontId="48" fillId="36" borderId="38" xfId="62" applyNumberFormat="1" applyFont="1" applyFill="1" applyBorder="1"/>
    <xf numFmtId="166" fontId="48" fillId="36" borderId="39" xfId="60" applyNumberFormat="1" applyFont="1" applyFill="1" applyBorder="1"/>
    <xf numFmtId="166" fontId="48" fillId="36" borderId="38" xfId="60" applyNumberFormat="1" applyFont="1" applyFill="1" applyBorder="1"/>
    <xf numFmtId="166" fontId="48" fillId="36" borderId="0" xfId="56" applyNumberFormat="1" applyFont="1" applyFill="1"/>
    <xf numFmtId="166" fontId="48" fillId="36" borderId="38" xfId="56" applyNumberFormat="1" applyFont="1" applyFill="1" applyBorder="1"/>
    <xf numFmtId="166" fontId="48" fillId="0" borderId="38" xfId="56" applyNumberFormat="1" applyFont="1" applyBorder="1"/>
    <xf numFmtId="0" fontId="48" fillId="36" borderId="39" xfId="56" applyFont="1" applyFill="1" applyBorder="1"/>
    <xf numFmtId="0" fontId="48" fillId="36" borderId="38" xfId="56" applyFont="1" applyFill="1" applyBorder="1"/>
    <xf numFmtId="166" fontId="48" fillId="36" borderId="0" xfId="63" applyNumberFormat="1" applyFont="1" applyFill="1"/>
    <xf numFmtId="166" fontId="48" fillId="36" borderId="40" xfId="60" applyNumberFormat="1" applyFont="1" applyFill="1" applyBorder="1"/>
    <xf numFmtId="166" fontId="48" fillId="36" borderId="39" xfId="56" applyNumberFormat="1" applyFont="1" applyFill="1" applyBorder="1"/>
    <xf numFmtId="3" fontId="48" fillId="36" borderId="0" xfId="56" applyNumberFormat="1" applyFont="1" applyFill="1"/>
    <xf numFmtId="164" fontId="48" fillId="36" borderId="38" xfId="56" applyNumberFormat="1" applyFont="1" applyFill="1" applyBorder="1"/>
    <xf numFmtId="166" fontId="48" fillId="0" borderId="38" xfId="62" applyNumberFormat="1" applyFont="1" applyFill="1" applyBorder="1"/>
    <xf numFmtId="166" fontId="48" fillId="0" borderId="38" xfId="60" applyNumberFormat="1" applyFont="1" applyFill="1" applyBorder="1"/>
    <xf numFmtId="166" fontId="48" fillId="39" borderId="38" xfId="56" applyNumberFormat="1" applyFont="1" applyFill="1" applyBorder="1"/>
    <xf numFmtId="0" fontId="52" fillId="38" borderId="33" xfId="56" applyFont="1" applyFill="1" applyBorder="1" applyAlignment="1">
      <alignment horizontal="left" vertical="center"/>
    </xf>
    <xf numFmtId="0" fontId="48" fillId="0" borderId="38" xfId="56" applyFont="1" applyBorder="1"/>
    <xf numFmtId="0" fontId="48" fillId="39" borderId="38" xfId="56" applyFont="1" applyFill="1" applyBorder="1"/>
    <xf numFmtId="49" fontId="48" fillId="0" borderId="0" xfId="64" applyNumberFormat="1" applyFont="1"/>
    <xf numFmtId="168" fontId="48" fillId="0" borderId="38" xfId="65" applyNumberFormat="1" applyFont="1" applyFill="1" applyBorder="1"/>
    <xf numFmtId="166" fontId="48" fillId="0" borderId="40" xfId="60" applyNumberFormat="1" applyFont="1" applyFill="1" applyBorder="1"/>
    <xf numFmtId="0" fontId="52" fillId="36" borderId="0" xfId="56" applyFont="1" applyFill="1"/>
    <xf numFmtId="0" fontId="48" fillId="36" borderId="40" xfId="56" applyFont="1" applyFill="1" applyBorder="1"/>
    <xf numFmtId="166" fontId="48" fillId="36" borderId="0" xfId="60" applyNumberFormat="1" applyFont="1" applyFill="1"/>
    <xf numFmtId="166" fontId="48" fillId="36" borderId="38" xfId="57" applyNumberFormat="1" applyFont="1" applyFill="1" applyBorder="1"/>
    <xf numFmtId="0" fontId="48" fillId="39" borderId="0" xfId="44" applyFont="1" applyFill="1" applyAlignment="1">
      <alignment horizontal="left"/>
    </xf>
    <xf numFmtId="166" fontId="48" fillId="35" borderId="38" xfId="62" applyNumberFormat="1" applyFont="1" applyFill="1" applyBorder="1"/>
    <xf numFmtId="166" fontId="48" fillId="0" borderId="39" xfId="56" applyNumberFormat="1" applyFont="1" applyBorder="1"/>
    <xf numFmtId="49" fontId="48" fillId="39" borderId="0" xfId="66" applyNumberFormat="1" applyFont="1" applyFill="1" applyBorder="1" applyAlignment="1">
      <alignment wrapText="1"/>
    </xf>
    <xf numFmtId="49" fontId="48" fillId="39" borderId="0" xfId="66" applyNumberFormat="1" applyFont="1" applyFill="1" applyBorder="1" applyAlignment="1"/>
    <xf numFmtId="0" fontId="48" fillId="36" borderId="34" xfId="56" applyFont="1" applyFill="1" applyBorder="1"/>
    <xf numFmtId="166" fontId="48" fillId="0" borderId="34" xfId="62" applyNumberFormat="1" applyFont="1" applyFill="1" applyBorder="1"/>
    <xf numFmtId="166" fontId="48" fillId="36" borderId="30" xfId="60" applyNumberFormat="1" applyFont="1" applyFill="1" applyBorder="1"/>
    <xf numFmtId="166" fontId="48" fillId="36" borderId="34" xfId="60" applyNumberFormat="1" applyFont="1" applyFill="1" applyBorder="1"/>
    <xf numFmtId="166" fontId="48" fillId="36" borderId="41" xfId="60" applyNumberFormat="1" applyFont="1" applyFill="1" applyBorder="1"/>
    <xf numFmtId="166" fontId="48" fillId="35" borderId="34" xfId="62" applyNumberFormat="1" applyFont="1" applyFill="1" applyBorder="1"/>
    <xf numFmtId="0" fontId="48" fillId="36" borderId="30" xfId="56" applyFont="1" applyFill="1" applyBorder="1"/>
    <xf numFmtId="0" fontId="48" fillId="36" borderId="17" xfId="56" applyFont="1" applyFill="1" applyBorder="1"/>
    <xf numFmtId="166" fontId="52" fillId="0" borderId="42" xfId="56" applyNumberFormat="1" applyFont="1" applyBorder="1"/>
    <xf numFmtId="166" fontId="52" fillId="36" borderId="42" xfId="56" applyNumberFormat="1" applyFont="1" applyFill="1" applyBorder="1"/>
    <xf numFmtId="166" fontId="52" fillId="36" borderId="0" xfId="56" applyNumberFormat="1" applyFont="1" applyFill="1"/>
    <xf numFmtId="166" fontId="52" fillId="36" borderId="33" xfId="56" applyNumberFormat="1" applyFont="1" applyFill="1" applyBorder="1"/>
    <xf numFmtId="166" fontId="52" fillId="35" borderId="33" xfId="56" applyNumberFormat="1" applyFont="1" applyFill="1" applyBorder="1"/>
    <xf numFmtId="166" fontId="52" fillId="36" borderId="43" xfId="56" applyNumberFormat="1" applyFont="1" applyFill="1" applyBorder="1"/>
    <xf numFmtId="166" fontId="52" fillId="35" borderId="42" xfId="56" applyNumberFormat="1" applyFont="1" applyFill="1" applyBorder="1"/>
    <xf numFmtId="166" fontId="48" fillId="0" borderId="0" xfId="56" applyNumberFormat="1" applyFont="1"/>
    <xf numFmtId="0" fontId="48" fillId="0" borderId="0" xfId="56" applyFont="1"/>
    <xf numFmtId="166" fontId="48" fillId="0" borderId="0" xfId="57" applyNumberFormat="1" applyFont="1" applyFill="1"/>
    <xf numFmtId="3" fontId="48" fillId="39" borderId="0" xfId="56" applyNumberFormat="1" applyFont="1" applyFill="1"/>
    <xf numFmtId="168" fontId="56" fillId="34" borderId="0" xfId="65" applyNumberFormat="1" applyFont="1" applyFill="1"/>
    <xf numFmtId="0" fontId="57" fillId="33" borderId="0" xfId="56" applyFont="1" applyFill="1"/>
    <xf numFmtId="0" fontId="52" fillId="39" borderId="0" xfId="56" applyFont="1" applyFill="1"/>
    <xf numFmtId="166" fontId="52" fillId="39" borderId="0" xfId="62" applyNumberFormat="1" applyFont="1" applyFill="1" applyBorder="1"/>
    <xf numFmtId="168" fontId="56" fillId="0" borderId="0" xfId="65" applyNumberFormat="1" applyFont="1" applyFill="1"/>
    <xf numFmtId="166" fontId="48" fillId="0" borderId="0" xfId="60" applyNumberFormat="1" applyFont="1" applyFill="1"/>
    <xf numFmtId="0" fontId="48" fillId="39" borderId="0" xfId="67" applyFont="1" applyFill="1" applyAlignment="1"/>
    <xf numFmtId="166" fontId="48" fillId="39" borderId="0" xfId="57" applyNumberFormat="1" applyFont="1" applyFill="1" applyBorder="1"/>
    <xf numFmtId="0" fontId="52" fillId="36" borderId="0" xfId="56" applyFont="1" applyFill="1" applyAlignment="1">
      <alignment horizontal="center"/>
    </xf>
    <xf numFmtId="37" fontId="48" fillId="36" borderId="0" xfId="56" applyNumberFormat="1" applyFont="1" applyFill="1"/>
    <xf numFmtId="0" fontId="40" fillId="40" borderId="0" xfId="68" applyFont="1" applyFill="1" applyAlignment="1">
      <alignment vertical="top" wrapText="1"/>
    </xf>
    <xf numFmtId="0" fontId="48" fillId="36" borderId="0" xfId="56" quotePrefix="1" applyFont="1" applyFill="1"/>
    <xf numFmtId="0" fontId="40" fillId="40" borderId="0" xfId="68" applyFont="1" applyFill="1" applyAlignment="1">
      <alignment horizontal="left"/>
    </xf>
    <xf numFmtId="9" fontId="35" fillId="0" borderId="0" xfId="47" applyFont="1"/>
    <xf numFmtId="166" fontId="45" fillId="0" borderId="0" xfId="50" applyNumberFormat="1" applyFont="1" applyBorder="1" applyAlignment="1">
      <alignment horizontal="right" vertical="center"/>
    </xf>
    <xf numFmtId="166" fontId="16" fillId="0" borderId="0" xfId="48" applyNumberFormat="1" applyBorder="1"/>
    <xf numFmtId="41" fontId="16" fillId="0" borderId="0" xfId="70" applyFont="1"/>
    <xf numFmtId="41" fontId="38" fillId="0" borderId="0" xfId="70" applyFont="1" applyAlignment="1">
      <alignment vertical="center"/>
    </xf>
    <xf numFmtId="0" fontId="16" fillId="0" borderId="0" xfId="48" applyAlignment="1">
      <alignment wrapText="1"/>
    </xf>
    <xf numFmtId="0" fontId="58" fillId="0" borderId="0" xfId="0" applyFont="1" applyAlignment="1">
      <alignment vertical="center"/>
    </xf>
    <xf numFmtId="0" fontId="59" fillId="0" borderId="0" xfId="0" applyFont="1"/>
    <xf numFmtId="166" fontId="60" fillId="0" borderId="0" xfId="42" applyNumberFormat="1" applyFont="1" applyFill="1" applyAlignment="1">
      <alignment horizontal="center" vertical="center"/>
    </xf>
    <xf numFmtId="0" fontId="60" fillId="0" borderId="0" xfId="0" applyFont="1" applyAlignment="1">
      <alignment vertical="center"/>
    </xf>
    <xf numFmtId="0" fontId="60" fillId="0" borderId="18" xfId="0" applyFont="1" applyBorder="1" applyAlignment="1">
      <alignment horizontal="center" vertical="center"/>
    </xf>
    <xf numFmtId="166" fontId="60" fillId="0" borderId="18" xfId="42" applyNumberFormat="1" applyFont="1" applyFill="1" applyBorder="1" applyAlignment="1">
      <alignment horizontal="center" vertical="center"/>
    </xf>
    <xf numFmtId="0" fontId="58" fillId="0" borderId="0" xfId="0" applyFont="1" applyAlignment="1">
      <alignment horizontal="center" vertical="center"/>
    </xf>
    <xf numFmtId="166" fontId="59" fillId="0" borderId="0" xfId="42" applyNumberFormat="1" applyFont="1" applyAlignment="1"/>
    <xf numFmtId="166" fontId="58" fillId="0" borderId="0" xfId="42" applyNumberFormat="1" applyFont="1" applyAlignment="1">
      <alignment horizontal="right" vertical="center"/>
    </xf>
    <xf numFmtId="166" fontId="60" fillId="0" borderId="18" xfId="42" applyNumberFormat="1" applyFont="1" applyBorder="1" applyAlignment="1">
      <alignment horizontal="right" vertical="center"/>
    </xf>
    <xf numFmtId="166" fontId="61" fillId="0" borderId="14" xfId="42" applyNumberFormat="1" applyFont="1" applyFill="1" applyBorder="1" applyAlignment="1"/>
    <xf numFmtId="166" fontId="60" fillId="0" borderId="0" xfId="42" applyNumberFormat="1" applyFont="1" applyAlignment="1">
      <alignment horizontal="right" vertical="center"/>
    </xf>
    <xf numFmtId="0" fontId="60" fillId="0" borderId="0" xfId="0" applyFont="1" applyAlignment="1">
      <alignment horizontal="center" vertical="center"/>
    </xf>
    <xf numFmtId="166" fontId="59" fillId="0" borderId="18" xfId="42" applyNumberFormat="1" applyFont="1" applyFill="1" applyBorder="1" applyAlignment="1"/>
    <xf numFmtId="166" fontId="59" fillId="0" borderId="0" xfId="42" applyNumberFormat="1" applyFont="1"/>
    <xf numFmtId="0" fontId="41" fillId="0" borderId="0" xfId="0" applyFont="1"/>
    <xf numFmtId="166" fontId="61" fillId="0" borderId="18" xfId="42" applyNumberFormat="1" applyFont="1" applyFill="1" applyBorder="1" applyAlignment="1"/>
    <xf numFmtId="166" fontId="58" fillId="0" borderId="17" xfId="42" applyNumberFormat="1" applyFont="1" applyBorder="1" applyAlignment="1">
      <alignment horizontal="right" vertical="center"/>
    </xf>
    <xf numFmtId="0" fontId="62" fillId="34" borderId="0" xfId="71" applyFont="1" applyFill="1"/>
    <xf numFmtId="0" fontId="41" fillId="0" borderId="0" xfId="71" applyFont="1" applyAlignment="1">
      <alignment horizontal="justify"/>
    </xf>
    <xf numFmtId="0" fontId="62" fillId="0" borderId="18" xfId="71" applyFont="1" applyBorder="1"/>
    <xf numFmtId="0" fontId="62" fillId="0" borderId="0" xfId="71" applyFont="1"/>
    <xf numFmtId="0" fontId="62" fillId="0" borderId="0" xfId="71" applyFont="1" applyAlignment="1">
      <alignment horizontal="center" wrapText="1"/>
    </xf>
    <xf numFmtId="166" fontId="62" fillId="0" borderId="0" xfId="72" applyNumberFormat="1" applyFont="1" applyAlignment="1">
      <alignment horizontal="right" wrapText="1"/>
    </xf>
    <xf numFmtId="166" fontId="41" fillId="0" borderId="0" xfId="72" applyNumberFormat="1" applyFont="1" applyAlignment="1">
      <alignment horizontal="right" wrapText="1"/>
    </xf>
    <xf numFmtId="0" fontId="62" fillId="34" borderId="0" xfId="71" applyFont="1" applyFill="1" applyAlignment="1">
      <alignment horizontal="left" indent="7"/>
    </xf>
    <xf numFmtId="0" fontId="62" fillId="34" borderId="0" xfId="71" applyFont="1" applyFill="1" applyAlignment="1">
      <alignment horizontal="justify" vertical="center"/>
    </xf>
    <xf numFmtId="0" fontId="41" fillId="0" borderId="0" xfId="71" applyFont="1" applyAlignment="1">
      <alignment horizontal="justify" vertical="center"/>
    </xf>
    <xf numFmtId="0" fontId="63" fillId="0" borderId="0" xfId="71" applyFont="1" applyAlignment="1">
      <alignment vertical="center"/>
    </xf>
    <xf numFmtId="0" fontId="62" fillId="0" borderId="0" xfId="71" applyFont="1" applyAlignment="1">
      <alignment horizontal="justify" vertical="center"/>
    </xf>
    <xf numFmtId="0" fontId="64" fillId="0" borderId="0" xfId="71" applyFont="1" applyAlignment="1">
      <alignment horizontal="center" vertical="center"/>
    </xf>
    <xf numFmtId="0" fontId="64" fillId="0" borderId="18" xfId="71" applyFont="1" applyBorder="1" applyAlignment="1">
      <alignment horizontal="center" vertical="center"/>
    </xf>
    <xf numFmtId="0" fontId="63" fillId="0" borderId="0" xfId="71" applyFont="1" applyAlignment="1">
      <alignment horizontal="center" vertical="center"/>
    </xf>
    <xf numFmtId="0" fontId="64" fillId="0" borderId="0" xfId="71" applyFont="1" applyAlignment="1">
      <alignment vertical="center"/>
    </xf>
    <xf numFmtId="0" fontId="63" fillId="0" borderId="0" xfId="71" applyFont="1" applyAlignment="1">
      <alignment horizontal="right" vertical="center"/>
    </xf>
    <xf numFmtId="0" fontId="64" fillId="0" borderId="0" xfId="71" applyFont="1" applyAlignment="1">
      <alignment horizontal="right" vertical="center"/>
    </xf>
    <xf numFmtId="166" fontId="41" fillId="34" borderId="0" xfId="72" applyNumberFormat="1" applyFont="1" applyFill="1"/>
    <xf numFmtId="166" fontId="41" fillId="0" borderId="0" xfId="72" applyNumberFormat="1" applyFont="1"/>
    <xf numFmtId="0" fontId="41" fillId="0" borderId="0" xfId="71" applyFont="1" applyAlignment="1">
      <alignment wrapText="1"/>
    </xf>
    <xf numFmtId="166" fontId="41" fillId="0" borderId="0" xfId="72" applyNumberFormat="1" applyFont="1" applyAlignment="1">
      <alignment horizontal="center" wrapText="1"/>
    </xf>
    <xf numFmtId="0" fontId="41" fillId="34" borderId="0" xfId="71" applyFont="1" applyFill="1"/>
    <xf numFmtId="166" fontId="62" fillId="0" borderId="0" xfId="72" applyNumberFormat="1" applyFont="1" applyAlignment="1">
      <alignment horizontal="right"/>
    </xf>
    <xf numFmtId="3" fontId="41" fillId="0" borderId="0" xfId="71" applyNumberFormat="1" applyFont="1"/>
    <xf numFmtId="0" fontId="63" fillId="0" borderId="0" xfId="71" applyFont="1" applyAlignment="1">
      <alignment vertical="center" wrapText="1"/>
    </xf>
    <xf numFmtId="0" fontId="41" fillId="0" borderId="0" xfId="71" applyFont="1"/>
    <xf numFmtId="0" fontId="65" fillId="0" borderId="0" xfId="0" applyFont="1" applyAlignment="1">
      <alignment vertical="center"/>
    </xf>
    <xf numFmtId="166" fontId="66" fillId="0" borderId="0" xfId="42" applyNumberFormat="1" applyFont="1"/>
    <xf numFmtId="166" fontId="41" fillId="0" borderId="0" xfId="42" applyNumberFormat="1" applyFont="1"/>
    <xf numFmtId="0" fontId="40" fillId="0" borderId="0" xfId="0" applyFont="1" applyAlignment="1">
      <alignment vertical="center"/>
    </xf>
    <xf numFmtId="166" fontId="62" fillId="0" borderId="0" xfId="42" applyNumberFormat="1" applyFont="1" applyAlignment="1">
      <alignment horizontal="center"/>
    </xf>
    <xf numFmtId="0" fontId="40" fillId="0" borderId="0" xfId="0" applyFont="1" applyFill="1" applyAlignment="1">
      <alignment vertical="center"/>
    </xf>
    <xf numFmtId="166" fontId="66" fillId="0" borderId="0" xfId="42" applyNumberFormat="1" applyFont="1" applyFill="1"/>
    <xf numFmtId="166" fontId="41" fillId="0" borderId="0" xfId="42" applyNumberFormat="1" applyFont="1" applyFill="1"/>
    <xf numFmtId="166" fontId="66" fillId="0" borderId="17" xfId="42" applyNumberFormat="1" applyFont="1" applyFill="1" applyBorder="1"/>
    <xf numFmtId="166" fontId="66" fillId="0" borderId="17" xfId="42" applyNumberFormat="1" applyFont="1" applyBorder="1"/>
    <xf numFmtId="0" fontId="65" fillId="0" borderId="0" xfId="0" applyFont="1" applyFill="1" applyAlignment="1">
      <alignment vertical="center"/>
    </xf>
    <xf numFmtId="166" fontId="67" fillId="0" borderId="0" xfId="42" applyNumberFormat="1" applyFont="1" applyFill="1"/>
    <xf numFmtId="166" fontId="62" fillId="0" borderId="0" xfId="42" applyNumberFormat="1" applyFont="1" applyFill="1"/>
    <xf numFmtId="166" fontId="41" fillId="0" borderId="17" xfId="42" applyNumberFormat="1" applyFont="1" applyBorder="1"/>
    <xf numFmtId="166" fontId="67" fillId="0" borderId="0" xfId="42" applyNumberFormat="1" applyFont="1"/>
    <xf numFmtId="166" fontId="62" fillId="0" borderId="0" xfId="42" applyNumberFormat="1" applyFont="1"/>
    <xf numFmtId="0" fontId="66" fillId="0" borderId="0" xfId="0" applyFont="1"/>
    <xf numFmtId="0" fontId="40" fillId="0" borderId="0" xfId="0" applyFont="1" applyAlignment="1">
      <alignment vertical="center" wrapText="1"/>
    </xf>
    <xf numFmtId="0" fontId="65" fillId="0" borderId="0" xfId="0" applyFont="1" applyAlignment="1">
      <alignment vertical="center" wrapText="1"/>
    </xf>
    <xf numFmtId="0" fontId="40" fillId="0" borderId="0" xfId="0" applyFont="1" applyBorder="1" applyAlignment="1">
      <alignment vertical="center" wrapText="1"/>
    </xf>
    <xf numFmtId="166" fontId="66" fillId="0" borderId="0" xfId="42" applyNumberFormat="1" applyFont="1" applyBorder="1"/>
    <xf numFmtId="166" fontId="66" fillId="0" borderId="0" xfId="42" applyNumberFormat="1" applyFont="1" applyFill="1" applyBorder="1"/>
    <xf numFmtId="166" fontId="65" fillId="0" borderId="0" xfId="0" applyNumberFormat="1" applyFont="1" applyAlignment="1">
      <alignment vertical="center" wrapText="1"/>
    </xf>
    <xf numFmtId="166" fontId="41" fillId="34" borderId="0" xfId="42" applyNumberFormat="1" applyFont="1" applyFill="1"/>
    <xf numFmtId="166" fontId="67" fillId="0" borderId="22" xfId="42" applyNumberFormat="1" applyFont="1" applyFill="1" applyBorder="1"/>
    <xf numFmtId="0" fontId="62" fillId="35" borderId="29" xfId="51" applyNumberFormat="1" applyFont="1" applyFill="1" applyBorder="1" applyAlignment="1">
      <alignment horizontal="center" vertical="center" wrapText="1"/>
    </xf>
    <xf numFmtId="0" fontId="62" fillId="35" borderId="25" xfId="51" applyNumberFormat="1" applyFont="1" applyFill="1" applyBorder="1" applyAlignment="1">
      <alignment horizontal="center" vertical="center" wrapText="1"/>
    </xf>
    <xf numFmtId="41" fontId="62" fillId="35" borderId="25" xfId="52" applyFont="1" applyFill="1" applyBorder="1" applyAlignment="1">
      <alignment horizontal="center" vertical="center" wrapText="1"/>
    </xf>
    <xf numFmtId="0" fontId="62" fillId="35" borderId="26" xfId="53" applyFont="1" applyFill="1" applyBorder="1" applyAlignment="1">
      <alignment horizontal="center" vertical="center" wrapText="1"/>
    </xf>
    <xf numFmtId="0" fontId="41" fillId="0" borderId="0" xfId="53" applyFont="1"/>
    <xf numFmtId="0" fontId="63" fillId="0" borderId="0" xfId="0" applyFont="1" applyAlignment="1">
      <alignment vertical="center"/>
    </xf>
    <xf numFmtId="0" fontId="41" fillId="0" borderId="27" xfId="51" applyNumberFormat="1" applyFont="1" applyBorder="1"/>
    <xf numFmtId="41" fontId="41" fillId="0" borderId="27" xfId="52" applyFont="1" applyBorder="1"/>
    <xf numFmtId="166" fontId="41" fillId="0" borderId="27" xfId="54" applyNumberFormat="1" applyFont="1" applyBorder="1"/>
    <xf numFmtId="0" fontId="41" fillId="0" borderId="0" xfId="55" applyFont="1"/>
    <xf numFmtId="0" fontId="41" fillId="0" borderId="28" xfId="51" applyNumberFormat="1" applyFont="1" applyBorder="1" applyAlignment="1">
      <alignment horizontal="left"/>
    </xf>
    <xf numFmtId="0" fontId="41" fillId="0" borderId="28" xfId="51" applyNumberFormat="1" applyFont="1" applyBorder="1"/>
    <xf numFmtId="166" fontId="41" fillId="0" borderId="28" xfId="54" applyNumberFormat="1" applyFont="1" applyBorder="1"/>
    <xf numFmtId="166" fontId="41" fillId="0" borderId="0" xfId="55" applyNumberFormat="1" applyFont="1"/>
    <xf numFmtId="166" fontId="41" fillId="0" borderId="0" xfId="53" applyNumberFormat="1" applyFont="1"/>
    <xf numFmtId="41" fontId="41" fillId="0" borderId="0" xfId="53" applyNumberFormat="1" applyFont="1"/>
    <xf numFmtId="0" fontId="63" fillId="0" borderId="0" xfId="0" applyFont="1" applyAlignment="1">
      <alignment vertical="center" wrapText="1"/>
    </xf>
    <xf numFmtId="167" fontId="41" fillId="0" borderId="28" xfId="51" applyFont="1" applyBorder="1"/>
    <xf numFmtId="167" fontId="41" fillId="0" borderId="0" xfId="51" applyFont="1" applyAlignment="1">
      <alignment horizontal="left"/>
    </xf>
    <xf numFmtId="167" fontId="41" fillId="0" borderId="0" xfId="51" applyFont="1"/>
    <xf numFmtId="41" fontId="41" fillId="0" borderId="0" xfId="52" applyFont="1"/>
    <xf numFmtId="0" fontId="70" fillId="0" borderId="0" xfId="0" applyFont="1"/>
    <xf numFmtId="41" fontId="70" fillId="0" borderId="0" xfId="70" applyFont="1"/>
    <xf numFmtId="9" fontId="70" fillId="0" borderId="0" xfId="47" applyFont="1"/>
    <xf numFmtId="9" fontId="70" fillId="41" borderId="0" xfId="47" applyFont="1" applyFill="1"/>
    <xf numFmtId="0" fontId="68" fillId="0" borderId="0" xfId="0" applyFont="1"/>
    <xf numFmtId="0" fontId="71" fillId="0" borderId="0" xfId="71" applyFont="1" applyAlignment="1">
      <alignment vertical="center"/>
    </xf>
    <xf numFmtId="0" fontId="69" fillId="0" borderId="0" xfId="71" applyFont="1"/>
    <xf numFmtId="166" fontId="71" fillId="0" borderId="0" xfId="72" applyNumberFormat="1" applyFont="1"/>
    <xf numFmtId="166" fontId="69" fillId="0" borderId="0" xfId="72" applyNumberFormat="1" applyFont="1"/>
    <xf numFmtId="0" fontId="69" fillId="39" borderId="0" xfId="73" applyFont="1" applyFill="1" applyAlignment="1">
      <alignment vertical="center"/>
    </xf>
    <xf numFmtId="9" fontId="69" fillId="0" borderId="0" xfId="47" applyFont="1"/>
    <xf numFmtId="0" fontId="62" fillId="34" borderId="0" xfId="71" applyFont="1" applyFill="1" applyAlignment="1">
      <alignment horizontal="left" vertical="center"/>
    </xf>
    <xf numFmtId="0" fontId="41" fillId="0" borderId="0" xfId="71" applyFont="1" applyAlignment="1">
      <alignment horizontal="right"/>
    </xf>
    <xf numFmtId="166" fontId="41" fillId="0" borderId="0" xfId="72" applyNumberFormat="1" applyFont="1" applyAlignment="1">
      <alignment horizontal="right"/>
    </xf>
    <xf numFmtId="41" fontId="41" fillId="0" borderId="0" xfId="70" applyFont="1" applyAlignment="1"/>
    <xf numFmtId="41" fontId="41" fillId="0" borderId="0" xfId="70" applyFont="1"/>
    <xf numFmtId="166" fontId="41" fillId="0" borderId="0" xfId="72" applyNumberFormat="1" applyFont="1" applyBorder="1"/>
    <xf numFmtId="1" fontId="72" fillId="0" borderId="0" xfId="52" applyNumberFormat="1" applyFont="1" applyAlignment="1">
      <alignment horizontal="center"/>
    </xf>
    <xf numFmtId="167" fontId="72" fillId="0" borderId="0" xfId="51" applyFont="1" applyAlignment="1">
      <alignment horizontal="center"/>
    </xf>
    <xf numFmtId="1" fontId="68" fillId="0" borderId="0" xfId="52" applyNumberFormat="1" applyFont="1"/>
    <xf numFmtId="167" fontId="68" fillId="0" borderId="0" xfId="51" applyFont="1"/>
    <xf numFmtId="41" fontId="68" fillId="0" borderId="0" xfId="52" applyFont="1"/>
    <xf numFmtId="0" fontId="68" fillId="0" borderId="0" xfId="48" applyFont="1"/>
    <xf numFmtId="167" fontId="68" fillId="0" borderId="0" xfId="51" applyFont="1" applyFill="1"/>
    <xf numFmtId="0" fontId="68" fillId="0" borderId="0" xfId="48" applyFont="1" applyFill="1"/>
    <xf numFmtId="41" fontId="72" fillId="0" borderId="0" xfId="52" applyFont="1"/>
    <xf numFmtId="167" fontId="72" fillId="0" borderId="0" xfId="51" applyFont="1"/>
    <xf numFmtId="166" fontId="41" fillId="0" borderId="0" xfId="71" applyNumberFormat="1" applyFont="1"/>
    <xf numFmtId="1" fontId="41" fillId="0" borderId="0" xfId="0" applyNumberFormat="1" applyFont="1"/>
    <xf numFmtId="166" fontId="59" fillId="0" borderId="0" xfId="0" applyNumberFormat="1" applyFont="1"/>
    <xf numFmtId="166" fontId="16" fillId="0" borderId="0" xfId="48" applyNumberFormat="1"/>
    <xf numFmtId="0" fontId="74" fillId="33" borderId="24" xfId="43" applyFont="1" applyFill="1" applyBorder="1" applyAlignment="1">
      <alignment horizontal="center" vertical="center" wrapText="1"/>
    </xf>
    <xf numFmtId="0" fontId="74" fillId="33" borderId="25" xfId="43" applyFont="1" applyFill="1" applyBorder="1" applyAlignment="1">
      <alignment horizontal="center" vertical="center" wrapText="1"/>
    </xf>
    <xf numFmtId="0" fontId="75" fillId="0" borderId="0" xfId="0" applyFont="1"/>
    <xf numFmtId="0" fontId="75" fillId="0" borderId="33" xfId="0" applyFont="1" applyBorder="1"/>
    <xf numFmtId="3" fontId="75" fillId="0" borderId="33" xfId="0" applyNumberFormat="1" applyFont="1" applyBorder="1" applyAlignment="1">
      <alignment horizontal="right" wrapText="1"/>
    </xf>
    <xf numFmtId="41" fontId="68" fillId="0" borderId="0" xfId="70" applyFont="1"/>
    <xf numFmtId="0" fontId="76" fillId="0" borderId="0" xfId="48" applyFont="1"/>
    <xf numFmtId="166" fontId="59" fillId="0" borderId="0" xfId="42" applyNumberFormat="1" applyFont="1" applyFill="1" applyBorder="1" applyAlignment="1"/>
    <xf numFmtId="166" fontId="59" fillId="0" borderId="0" xfId="42" applyNumberFormat="1" applyFont="1" applyBorder="1"/>
    <xf numFmtId="0" fontId="59" fillId="0" borderId="0" xfId="0" applyFont="1" applyBorder="1"/>
    <xf numFmtId="166" fontId="58" fillId="0" borderId="0" xfId="42" applyNumberFormat="1" applyFont="1" applyBorder="1" applyAlignment="1">
      <alignment horizontal="right" vertical="center"/>
    </xf>
    <xf numFmtId="166" fontId="46" fillId="0" borderId="0" xfId="42" applyNumberFormat="1" applyFont="1" applyBorder="1" applyAlignment="1">
      <alignment horizontal="right" vertical="center"/>
    </xf>
    <xf numFmtId="167" fontId="68" fillId="38" borderId="0" xfId="51" applyFont="1" applyFill="1"/>
    <xf numFmtId="0" fontId="68" fillId="38" borderId="0" xfId="48" applyFont="1" applyFill="1"/>
    <xf numFmtId="1" fontId="68" fillId="38" borderId="0" xfId="52" applyNumberFormat="1" applyFont="1" applyFill="1"/>
    <xf numFmtId="0" fontId="53" fillId="0" borderId="0" xfId="0" applyFont="1" applyAlignment="1">
      <alignment horizontal="center" vertical="center"/>
    </xf>
    <xf numFmtId="0" fontId="77" fillId="0" borderId="0" xfId="0" applyFont="1" applyAlignment="1">
      <alignment horizontal="center" vertical="center"/>
    </xf>
    <xf numFmtId="0" fontId="77" fillId="0" borderId="0" xfId="0" applyFont="1" applyAlignment="1">
      <alignment horizontal="center"/>
    </xf>
    <xf numFmtId="0" fontId="77" fillId="0" borderId="0" xfId="0" applyFont="1" applyAlignment="1">
      <alignment horizontal="center" vertical="center" wrapText="1"/>
    </xf>
    <xf numFmtId="0" fontId="53" fillId="0" borderId="0" xfId="0" applyFont="1" applyAlignment="1">
      <alignment horizontal="center" vertical="center" wrapText="1"/>
    </xf>
    <xf numFmtId="0" fontId="77" fillId="0" borderId="0" xfId="0" applyFont="1" applyBorder="1" applyAlignment="1">
      <alignment horizontal="center" vertical="center" wrapText="1"/>
    </xf>
    <xf numFmtId="0" fontId="78" fillId="0" borderId="0" xfId="0" applyFont="1"/>
    <xf numFmtId="0" fontId="79" fillId="0" borderId="18" xfId="0" applyFont="1" applyBorder="1" applyAlignment="1">
      <alignment horizontal="center" vertical="center"/>
    </xf>
    <xf numFmtId="0" fontId="78" fillId="0" borderId="0" xfId="0" applyFont="1" applyAlignment="1">
      <alignment horizontal="center" vertical="center"/>
    </xf>
    <xf numFmtId="0" fontId="79" fillId="0" borderId="0" xfId="0" applyFont="1" applyAlignment="1">
      <alignment horizontal="center" vertical="center"/>
    </xf>
    <xf numFmtId="41" fontId="66" fillId="0" borderId="0" xfId="70" applyFont="1"/>
    <xf numFmtId="0" fontId="68" fillId="0" borderId="27" xfId="51" applyNumberFormat="1" applyFont="1" applyBorder="1" applyAlignment="1">
      <alignment horizontal="right"/>
    </xf>
    <xf numFmtId="0" fontId="68" fillId="0" borderId="28" xfId="51" applyNumberFormat="1" applyFont="1" applyBorder="1" applyAlignment="1">
      <alignment horizontal="right"/>
    </xf>
    <xf numFmtId="0" fontId="68" fillId="0" borderId="0" xfId="0" applyFont="1" applyAlignment="1">
      <alignment horizontal="right"/>
    </xf>
    <xf numFmtId="167" fontId="68" fillId="0" borderId="0" xfId="51" applyFont="1" applyAlignment="1">
      <alignment horizontal="right"/>
    </xf>
    <xf numFmtId="41" fontId="70" fillId="0" borderId="0" xfId="0" applyNumberFormat="1" applyFont="1"/>
    <xf numFmtId="41" fontId="73" fillId="0" borderId="0" xfId="70" applyFont="1"/>
    <xf numFmtId="0" fontId="41" fillId="0" borderId="0" xfId="71" applyFont="1"/>
    <xf numFmtId="0" fontId="72" fillId="35" borderId="24" xfId="51" applyNumberFormat="1" applyFont="1" applyFill="1" applyBorder="1" applyAlignment="1">
      <alignment horizontal="center" vertical="center" wrapText="1"/>
    </xf>
    <xf numFmtId="0" fontId="41" fillId="0" borderId="0" xfId="53" applyFont="1" applyAlignment="1">
      <alignment horizontal="center"/>
    </xf>
    <xf numFmtId="41" fontId="41" fillId="0" borderId="0" xfId="70" applyFont="1" applyAlignment="1">
      <alignment horizontal="center"/>
    </xf>
    <xf numFmtId="0" fontId="41" fillId="0" borderId="0" xfId="71" applyFont="1"/>
    <xf numFmtId="0" fontId="62" fillId="35" borderId="33" xfId="94" applyFont="1" applyFill="1" applyBorder="1" applyAlignment="1">
      <alignment horizontal="center" vertical="center"/>
    </xf>
    <xf numFmtId="0" fontId="41" fillId="0" borderId="0" xfId="96" applyFont="1" applyFill="1" applyBorder="1" applyAlignment="1">
      <alignment wrapText="1"/>
    </xf>
    <xf numFmtId="0" fontId="41" fillId="0" borderId="0" xfId="96" applyFont="1" applyFill="1" applyBorder="1" applyAlignment="1">
      <alignment horizontal="left"/>
    </xf>
    <xf numFmtId="41" fontId="41" fillId="0" borderId="0" xfId="70" applyFont="1" applyFill="1" applyBorder="1" applyAlignment="1">
      <alignment horizontal="left"/>
    </xf>
    <xf numFmtId="0" fontId="41" fillId="0" borderId="0" xfId="94" applyFont="1" applyFill="1" applyBorder="1"/>
    <xf numFmtId="41" fontId="62" fillId="0" borderId="0" xfId="70" applyFont="1" applyFill="1" applyBorder="1" applyAlignment="1">
      <alignment horizontal="left"/>
    </xf>
    <xf numFmtId="0" fontId="41" fillId="0" borderId="0" xfId="96" applyFont="1" applyFill="1" applyBorder="1" applyAlignment="1">
      <alignment horizontal="right"/>
    </xf>
    <xf numFmtId="0" fontId="81" fillId="0" borderId="0" xfId="96" applyFont="1" applyFill="1" applyBorder="1" applyAlignment="1">
      <alignment wrapText="1"/>
    </xf>
    <xf numFmtId="0" fontId="81" fillId="0" borderId="0" xfId="96" applyFont="1" applyFill="1" applyBorder="1" applyAlignment="1">
      <alignment horizontal="left"/>
    </xf>
    <xf numFmtId="41" fontId="41" fillId="42" borderId="0" xfId="70" applyFont="1" applyFill="1" applyBorder="1" applyAlignment="1">
      <alignment horizontal="left"/>
    </xf>
    <xf numFmtId="0" fontId="41" fillId="0" borderId="0" xfId="96" applyFont="1" applyFill="1" applyBorder="1" applyAlignment="1"/>
    <xf numFmtId="166" fontId="41" fillId="0" borderId="0" xfId="50" applyNumberFormat="1" applyFont="1" applyFill="1" applyBorder="1" applyAlignment="1">
      <alignment horizontal="center"/>
    </xf>
    <xf numFmtId="0" fontId="62" fillId="0" borderId="45" xfId="96" applyFont="1" applyFill="1" applyBorder="1" applyAlignment="1"/>
    <xf numFmtId="0" fontId="62" fillId="0" borderId="45" xfId="96" applyFont="1" applyFill="1" applyBorder="1" applyAlignment="1">
      <alignment horizontal="left"/>
    </xf>
    <xf numFmtId="166" fontId="62" fillId="35" borderId="45" xfId="50" applyNumberFormat="1" applyFont="1" applyFill="1" applyBorder="1" applyAlignment="1">
      <alignment horizontal="center"/>
    </xf>
    <xf numFmtId="41" fontId="41" fillId="43" borderId="0" xfId="70" applyFont="1" applyFill="1" applyBorder="1" applyAlignment="1">
      <alignment wrapText="1"/>
    </xf>
    <xf numFmtId="41" fontId="41" fillId="44" borderId="0" xfId="70" applyFont="1" applyFill="1" applyBorder="1" applyAlignment="1">
      <alignment wrapText="1"/>
    </xf>
    <xf numFmtId="41" fontId="41" fillId="0" borderId="0" xfId="70" applyFont="1" applyFill="1" applyBorder="1" applyAlignment="1">
      <alignment wrapText="1"/>
    </xf>
    <xf numFmtId="0" fontId="81" fillId="0" borderId="0" xfId="97" applyFont="1" applyFill="1" applyAlignment="1"/>
    <xf numFmtId="0" fontId="82" fillId="0" borderId="0" xfId="97" applyFont="1" applyFill="1" applyAlignment="1">
      <alignment wrapText="1"/>
    </xf>
    <xf numFmtId="0" fontId="83" fillId="0" borderId="0" xfId="96" applyFont="1" applyFill="1" applyBorder="1" applyAlignment="1">
      <alignment wrapText="1"/>
    </xf>
    <xf numFmtId="0" fontId="68" fillId="34" borderId="28" xfId="51" applyNumberFormat="1" applyFont="1" applyFill="1" applyBorder="1" applyAlignment="1">
      <alignment horizontal="right"/>
    </xf>
    <xf numFmtId="0" fontId="63" fillId="34" borderId="0" xfId="0" applyFont="1" applyFill="1" applyAlignment="1">
      <alignment vertical="center" wrapText="1"/>
    </xf>
    <xf numFmtId="167" fontId="41" fillId="34" borderId="28" xfId="51" applyFont="1" applyFill="1" applyBorder="1"/>
    <xf numFmtId="41" fontId="41" fillId="34" borderId="27" xfId="52" applyFont="1" applyFill="1" applyBorder="1"/>
    <xf numFmtId="0" fontId="72" fillId="0" borderId="0" xfId="0" applyFont="1"/>
    <xf numFmtId="41" fontId="41" fillId="45" borderId="0" xfId="70" applyFont="1" applyFill="1"/>
    <xf numFmtId="41" fontId="41" fillId="0" borderId="0" xfId="70" applyFont="1" applyAlignment="1">
      <alignment horizontal="right"/>
    </xf>
    <xf numFmtId="0" fontId="84" fillId="0" borderId="0" xfId="0" applyFont="1"/>
    <xf numFmtId="166" fontId="84" fillId="0" borderId="0" xfId="42" applyNumberFormat="1" applyFont="1"/>
    <xf numFmtId="0" fontId="62" fillId="0" borderId="0" xfId="0" applyFont="1"/>
    <xf numFmtId="41" fontId="71" fillId="0" borderId="0" xfId="70" applyFont="1"/>
    <xf numFmtId="41" fontId="41" fillId="34" borderId="0" xfId="70" applyFont="1" applyFill="1" applyAlignment="1">
      <alignment horizontal="right"/>
    </xf>
    <xf numFmtId="41" fontId="62" fillId="0" borderId="0" xfId="70" quotePrefix="1" applyFont="1" applyAlignment="1">
      <alignment horizontal="right"/>
    </xf>
    <xf numFmtId="41" fontId="62" fillId="0" borderId="18" xfId="70" applyFont="1" applyBorder="1" applyAlignment="1">
      <alignment horizontal="right" wrapText="1"/>
    </xf>
    <xf numFmtId="41" fontId="62" fillId="0" borderId="0" xfId="70" applyFont="1" applyAlignment="1">
      <alignment horizontal="right" wrapText="1"/>
    </xf>
    <xf numFmtId="41" fontId="62" fillId="0" borderId="42" xfId="70" applyFont="1" applyBorder="1" applyAlignment="1">
      <alignment horizontal="right" wrapText="1"/>
    </xf>
    <xf numFmtId="41" fontId="41" fillId="0" borderId="0" xfId="70" applyFont="1" applyAlignment="1">
      <alignment horizontal="right" wrapText="1"/>
    </xf>
    <xf numFmtId="41" fontId="71" fillId="0" borderId="0" xfId="70" applyFont="1" applyAlignment="1">
      <alignment horizontal="right"/>
    </xf>
    <xf numFmtId="41" fontId="69" fillId="39" borderId="0" xfId="70" applyFont="1" applyFill="1" applyAlignment="1">
      <alignment horizontal="right" vertical="center"/>
    </xf>
    <xf numFmtId="41" fontId="69" fillId="0" borderId="42" xfId="70" applyFont="1" applyBorder="1" applyAlignment="1">
      <alignment horizontal="right"/>
    </xf>
    <xf numFmtId="41" fontId="69" fillId="0" borderId="0" xfId="70" applyFont="1" applyAlignment="1">
      <alignment horizontal="right"/>
    </xf>
    <xf numFmtId="41" fontId="62" fillId="0" borderId="0" xfId="70" applyFont="1" applyAlignment="1">
      <alignment horizontal="right"/>
    </xf>
    <xf numFmtId="41" fontId="64" fillId="0" borderId="0" xfId="70" applyFont="1" applyAlignment="1">
      <alignment horizontal="right" vertical="center"/>
    </xf>
    <xf numFmtId="41" fontId="64" fillId="0" borderId="18" xfId="70" applyFont="1" applyBorder="1" applyAlignment="1">
      <alignment horizontal="right" vertical="center"/>
    </xf>
    <xf numFmtId="41" fontId="63" fillId="0" borderId="0" xfId="70" applyFont="1" applyAlignment="1">
      <alignment horizontal="right" vertical="center"/>
    </xf>
    <xf numFmtId="41" fontId="63" fillId="0" borderId="17" xfId="70" applyFont="1" applyBorder="1" applyAlignment="1">
      <alignment horizontal="right" vertical="center"/>
    </xf>
    <xf numFmtId="41" fontId="64" fillId="0" borderId="19" xfId="70" applyFont="1" applyBorder="1" applyAlignment="1">
      <alignment horizontal="right" vertical="center"/>
    </xf>
    <xf numFmtId="41" fontId="41" fillId="0" borderId="42" xfId="70" applyFont="1" applyBorder="1" applyAlignment="1">
      <alignment horizontal="right"/>
    </xf>
    <xf numFmtId="41" fontId="64" fillId="0" borderId="45" xfId="70" applyFont="1" applyBorder="1" applyAlignment="1">
      <alignment horizontal="right" vertical="center"/>
    </xf>
    <xf numFmtId="41" fontId="64" fillId="0" borderId="44" xfId="70" applyFont="1" applyBorder="1" applyAlignment="1">
      <alignment horizontal="right" vertical="center"/>
    </xf>
    <xf numFmtId="41" fontId="64" fillId="0" borderId="0" xfId="70" applyFont="1" applyBorder="1" applyAlignment="1">
      <alignment horizontal="right" vertical="center"/>
    </xf>
    <xf numFmtId="41" fontId="84" fillId="0" borderId="0" xfId="70" applyFont="1"/>
    <xf numFmtId="41" fontId="84" fillId="0" borderId="45" xfId="70" applyFont="1" applyBorder="1"/>
    <xf numFmtId="41" fontId="41" fillId="0" borderId="42" xfId="70" applyFont="1" applyBorder="1"/>
    <xf numFmtId="41" fontId="84" fillId="0" borderId="42" xfId="70" applyFont="1" applyBorder="1"/>
    <xf numFmtId="41" fontId="41" fillId="34" borderId="0" xfId="70" applyFont="1" applyFill="1" applyAlignment="1"/>
    <xf numFmtId="41" fontId="62" fillId="0" borderId="0" xfId="70" quotePrefix="1" applyFont="1" applyAlignment="1"/>
    <xf numFmtId="41" fontId="62" fillId="0" borderId="18" xfId="70" applyFont="1" applyBorder="1" applyAlignment="1">
      <alignment wrapText="1"/>
    </xf>
    <xf numFmtId="41" fontId="62" fillId="0" borderId="0" xfId="70" applyFont="1" applyAlignment="1">
      <alignment wrapText="1"/>
    </xf>
    <xf numFmtId="41" fontId="41" fillId="0" borderId="0" xfId="70" applyFont="1" applyAlignment="1">
      <alignment wrapText="1"/>
    </xf>
    <xf numFmtId="41" fontId="62" fillId="0" borderId="0" xfId="70" quotePrefix="1" applyFont="1" applyAlignment="1">
      <alignment horizontal="center"/>
    </xf>
    <xf numFmtId="41" fontId="71" fillId="0" borderId="0" xfId="70" applyFont="1" applyAlignment="1"/>
    <xf numFmtId="41" fontId="69" fillId="0" borderId="0" xfId="70" applyFont="1" applyAlignment="1"/>
    <xf numFmtId="41" fontId="69" fillId="0" borderId="42" xfId="70" applyFont="1" applyBorder="1" applyAlignment="1"/>
    <xf numFmtId="41" fontId="62" fillId="0" borderId="0" xfId="70" applyFont="1" applyAlignment="1"/>
    <xf numFmtId="41" fontId="64" fillId="0" borderId="0" xfId="70" applyFont="1" applyAlignment="1">
      <alignment vertical="center"/>
    </xf>
    <xf numFmtId="41" fontId="64" fillId="0" borderId="18" xfId="70" applyFont="1" applyBorder="1" applyAlignment="1">
      <alignment vertical="center"/>
    </xf>
    <xf numFmtId="41" fontId="62" fillId="0" borderId="42" xfId="70" applyFont="1" applyBorder="1" applyAlignment="1">
      <alignment wrapText="1"/>
    </xf>
    <xf numFmtId="41" fontId="63" fillId="0" borderId="0" xfId="70" applyFont="1" applyAlignment="1">
      <alignment vertical="center"/>
    </xf>
    <xf numFmtId="41" fontId="63" fillId="0" borderId="17" xfId="70" applyFont="1" applyBorder="1" applyAlignment="1">
      <alignment vertical="center"/>
    </xf>
    <xf numFmtId="41" fontId="64" fillId="0" borderId="19" xfId="70" applyFont="1" applyBorder="1" applyAlignment="1">
      <alignment vertical="center"/>
    </xf>
    <xf numFmtId="41" fontId="63" fillId="0" borderId="0" xfId="70" applyFont="1" applyBorder="1" applyAlignment="1">
      <alignment vertical="center"/>
    </xf>
    <xf numFmtId="41" fontId="64" fillId="0" borderId="0" xfId="70" applyFont="1" applyBorder="1" applyAlignment="1">
      <alignment vertical="center"/>
    </xf>
    <xf numFmtId="41" fontId="64" fillId="0" borderId="44" xfId="70" applyFont="1" applyBorder="1" applyAlignment="1">
      <alignment vertical="center"/>
    </xf>
    <xf numFmtId="41" fontId="72" fillId="0" borderId="0" xfId="70" applyFont="1"/>
    <xf numFmtId="41" fontId="62" fillId="0" borderId="0" xfId="70" applyFont="1"/>
    <xf numFmtId="0" fontId="62" fillId="0" borderId="0" xfId="71" applyFont="1" applyFill="1"/>
    <xf numFmtId="0" fontId="41" fillId="0" borderId="0" xfId="71" applyFont="1" applyFill="1"/>
    <xf numFmtId="41" fontId="41" fillId="0" borderId="0" xfId="70" applyFont="1" applyFill="1" applyAlignment="1">
      <alignment horizontal="right"/>
    </xf>
    <xf numFmtId="166" fontId="41" fillId="0" borderId="0" xfId="72" applyNumberFormat="1" applyFont="1" applyFill="1"/>
    <xf numFmtId="41" fontId="41" fillId="0" borderId="0" xfId="70" applyFont="1" applyFill="1" applyAlignment="1"/>
    <xf numFmtId="41" fontId="62" fillId="0" borderId="42" xfId="70" applyFont="1" applyFill="1" applyBorder="1" applyAlignment="1">
      <alignment horizontal="right" wrapText="1"/>
    </xf>
    <xf numFmtId="41" fontId="71" fillId="0" borderId="0" xfId="52" applyFont="1"/>
    <xf numFmtId="166" fontId="85" fillId="0" borderId="0" xfId="42" applyNumberFormat="1" applyFont="1" applyAlignment="1">
      <alignment horizontal="center"/>
    </xf>
    <xf numFmtId="41" fontId="68" fillId="0" borderId="0" xfId="70" applyFont="1" applyFill="1"/>
    <xf numFmtId="0" fontId="70" fillId="0" borderId="0" xfId="0" applyFont="1" applyAlignment="1">
      <alignment horizontal="center"/>
    </xf>
    <xf numFmtId="41" fontId="70" fillId="0" borderId="0" xfId="70" applyFont="1" applyAlignment="1">
      <alignment horizontal="center"/>
    </xf>
    <xf numFmtId="0" fontId="87" fillId="0" borderId="0" xfId="0" applyFont="1"/>
    <xf numFmtId="41" fontId="87" fillId="0" borderId="0" xfId="70" applyFont="1"/>
    <xf numFmtId="41" fontId="88" fillId="0" borderId="0" xfId="70" applyFont="1"/>
    <xf numFmtId="0" fontId="87" fillId="0" borderId="0" xfId="0" applyFont="1" applyAlignment="1">
      <alignment horizontal="right"/>
    </xf>
    <xf numFmtId="41" fontId="87" fillId="0" borderId="0" xfId="70" applyFont="1" applyAlignment="1">
      <alignment horizontal="right"/>
    </xf>
    <xf numFmtId="41" fontId="70" fillId="0" borderId="0" xfId="0" applyNumberFormat="1" applyFont="1" applyFill="1"/>
    <xf numFmtId="41" fontId="72" fillId="0" borderId="0" xfId="70" applyFont="1" applyAlignment="1">
      <alignment horizontal="center"/>
    </xf>
    <xf numFmtId="0" fontId="0" fillId="0" borderId="0" xfId="0" pivotButton="1"/>
    <xf numFmtId="41" fontId="0" fillId="0" borderId="0" xfId="70" applyFont="1"/>
    <xf numFmtId="41" fontId="72" fillId="0" borderId="0" xfId="52" quotePrefix="1" applyFont="1" applyAlignment="1"/>
    <xf numFmtId="0" fontId="72" fillId="0" borderId="0" xfId="0" applyFont="1" applyAlignment="1">
      <alignment horizontal="right"/>
    </xf>
    <xf numFmtId="0" fontId="68" fillId="0" borderId="0" xfId="51" applyNumberFormat="1" applyFont="1" applyBorder="1" applyAlignment="1">
      <alignment horizontal="right"/>
    </xf>
    <xf numFmtId="0" fontId="41" fillId="0" borderId="0" xfId="51" applyNumberFormat="1" applyFont="1" applyBorder="1" applyAlignment="1">
      <alignment horizontal="left"/>
    </xf>
    <xf numFmtId="167" fontId="41" fillId="0" borderId="0" xfId="51" applyFont="1" applyBorder="1"/>
    <xf numFmtId="41" fontId="41" fillId="0" borderId="0" xfId="52" applyFont="1" applyBorder="1"/>
    <xf numFmtId="166" fontId="41" fillId="0" borderId="0" xfId="54" applyNumberFormat="1" applyFont="1" applyBorder="1"/>
    <xf numFmtId="166" fontId="79" fillId="0" borderId="0" xfId="0" applyNumberFormat="1" applyFont="1"/>
    <xf numFmtId="0" fontId="10" fillId="0" borderId="0" xfId="98"/>
    <xf numFmtId="0" fontId="10" fillId="0" borderId="46" xfId="98" applyBorder="1"/>
    <xf numFmtId="0" fontId="10" fillId="0" borderId="23" xfId="98" applyBorder="1"/>
    <xf numFmtId="0" fontId="10" fillId="0" borderId="20" xfId="98" applyBorder="1"/>
    <xf numFmtId="0" fontId="10" fillId="0" borderId="47" xfId="98" applyBorder="1"/>
    <xf numFmtId="0" fontId="10" fillId="0" borderId="10" xfId="98" applyBorder="1"/>
    <xf numFmtId="3" fontId="10" fillId="0" borderId="0" xfId="98" applyNumberFormat="1"/>
    <xf numFmtId="0" fontId="10" fillId="0" borderId="48" xfId="98" applyBorder="1"/>
    <xf numFmtId="0" fontId="10" fillId="0" borderId="18" xfId="98" applyBorder="1"/>
    <xf numFmtId="0" fontId="10" fillId="0" borderId="21" xfId="98" applyBorder="1"/>
    <xf numFmtId="0" fontId="59" fillId="0" borderId="0" xfId="98" applyFont="1"/>
    <xf numFmtId="0" fontId="61" fillId="0" borderId="0" xfId="98" applyFont="1" applyAlignment="1">
      <alignment horizontal="right"/>
    </xf>
    <xf numFmtId="0" fontId="59" fillId="0" borderId="0" xfId="98" applyFont="1" applyAlignment="1">
      <alignment horizontal="left"/>
    </xf>
    <xf numFmtId="14" fontId="78" fillId="46" borderId="0" xfId="98" applyNumberFormat="1" applyFont="1" applyFill="1"/>
    <xf numFmtId="0" fontId="59" fillId="47" borderId="0" xfId="98" applyFont="1" applyFill="1"/>
    <xf numFmtId="0" fontId="59" fillId="47" borderId="0" xfId="98" applyFont="1" applyFill="1" applyAlignment="1">
      <alignment horizontal="left"/>
    </xf>
    <xf numFmtId="0" fontId="90" fillId="0" borderId="0" xfId="98" applyFont="1" applyAlignment="1">
      <alignment horizontal="center" vertical="center"/>
    </xf>
    <xf numFmtId="0" fontId="59" fillId="0" borderId="36" xfId="98" applyFont="1" applyBorder="1"/>
    <xf numFmtId="0" fontId="91" fillId="39" borderId="37" xfId="98" applyFont="1" applyFill="1" applyBorder="1" applyAlignment="1">
      <alignment horizontal="center" vertical="center"/>
    </xf>
    <xf numFmtId="0" fontId="61" fillId="0" borderId="35" xfId="98" applyFont="1" applyBorder="1" applyAlignment="1">
      <alignment horizontal="center" vertical="center"/>
    </xf>
    <xf numFmtId="0" fontId="91" fillId="39" borderId="39" xfId="98" applyFont="1" applyFill="1" applyBorder="1" applyAlignment="1">
      <alignment vertical="center"/>
    </xf>
    <xf numFmtId="0" fontId="91" fillId="39" borderId="0" xfId="98" applyFont="1" applyFill="1" applyAlignment="1">
      <alignment vertical="center"/>
    </xf>
    <xf numFmtId="0" fontId="61" fillId="0" borderId="38" xfId="98" applyFont="1" applyBorder="1" applyAlignment="1">
      <alignment horizontal="center" vertical="center"/>
    </xf>
    <xf numFmtId="0" fontId="59" fillId="0" borderId="39" xfId="98" applyFont="1" applyBorder="1"/>
    <xf numFmtId="0" fontId="92" fillId="0" borderId="38" xfId="99" applyBorder="1" applyAlignment="1">
      <alignment horizontal="center"/>
    </xf>
    <xf numFmtId="0" fontId="92" fillId="0" borderId="38" xfId="99" quotePrefix="1" applyBorder="1" applyAlignment="1">
      <alignment horizontal="center"/>
    </xf>
    <xf numFmtId="0" fontId="93" fillId="0" borderId="38" xfId="99" quotePrefix="1" applyFont="1" applyBorder="1" applyAlignment="1">
      <alignment horizontal="center"/>
    </xf>
    <xf numFmtId="0" fontId="59" fillId="0" borderId="30" xfId="98" applyFont="1" applyBorder="1"/>
    <xf numFmtId="0" fontId="59" fillId="0" borderId="17" xfId="98" applyFont="1" applyBorder="1"/>
    <xf numFmtId="0" fontId="92" fillId="0" borderId="34" xfId="99" applyBorder="1" applyAlignment="1">
      <alignment horizontal="center" vertical="center"/>
    </xf>
    <xf numFmtId="0" fontId="61" fillId="0" borderId="0" xfId="98" applyFont="1" applyAlignment="1">
      <alignment horizontal="center"/>
    </xf>
    <xf numFmtId="0" fontId="93" fillId="0" borderId="0" xfId="99" quotePrefix="1" applyFont="1" applyBorder="1" applyAlignment="1">
      <alignment horizontal="left"/>
    </xf>
    <xf numFmtId="0" fontId="90" fillId="0" borderId="0" xfId="98" applyFont="1"/>
    <xf numFmtId="0" fontId="94" fillId="0" borderId="0" xfId="98" applyFont="1"/>
    <xf numFmtId="0" fontId="92" fillId="39" borderId="0" xfId="99" applyFill="1" applyAlignment="1">
      <alignment horizontal="center" vertical="center"/>
    </xf>
    <xf numFmtId="0" fontId="90" fillId="39" borderId="0" xfId="98" applyFont="1" applyFill="1"/>
    <xf numFmtId="0" fontId="95" fillId="0" borderId="0" xfId="98" applyFont="1"/>
    <xf numFmtId="41" fontId="90" fillId="0" borderId="0" xfId="98" applyNumberFormat="1" applyFont="1"/>
    <xf numFmtId="0" fontId="35" fillId="0" borderId="0" xfId="98" applyFont="1"/>
    <xf numFmtId="0" fontId="35" fillId="39" borderId="0" xfId="98" applyFont="1" applyFill="1"/>
    <xf numFmtId="0" fontId="35" fillId="46" borderId="0" xfId="98" applyFont="1" applyFill="1"/>
    <xf numFmtId="0" fontId="96" fillId="46" borderId="0" xfId="101" applyNumberFormat="1" applyFont="1" applyFill="1" applyAlignment="1">
      <alignment horizontal="center"/>
    </xf>
    <xf numFmtId="17" fontId="96" fillId="46" borderId="0" xfId="101" applyNumberFormat="1" applyFont="1" applyFill="1" applyAlignment="1">
      <alignment horizontal="center"/>
    </xf>
    <xf numFmtId="0" fontId="96" fillId="39" borderId="0" xfId="98" applyFont="1" applyFill="1" applyAlignment="1">
      <alignment horizontal="center" vertical="center"/>
    </xf>
    <xf numFmtId="0" fontId="91" fillId="0" borderId="0" xfId="98" applyFont="1"/>
    <xf numFmtId="0" fontId="59" fillId="39" borderId="0" xfId="98" applyFont="1" applyFill="1" applyAlignment="1">
      <alignment horizontal="center" vertical="center"/>
    </xf>
    <xf numFmtId="168" fontId="59" fillId="0" borderId="0" xfId="101" applyNumberFormat="1" applyFont="1" applyFill="1"/>
    <xf numFmtId="0" fontId="92" fillId="0" borderId="0" xfId="99" applyAlignment="1">
      <alignment horizontal="center"/>
    </xf>
    <xf numFmtId="41" fontId="59" fillId="0" borderId="0" xfId="100" applyFont="1" applyFill="1"/>
    <xf numFmtId="168" fontId="35" fillId="0" borderId="0" xfId="98" applyNumberFormat="1" applyFont="1"/>
    <xf numFmtId="168" fontId="59" fillId="0" borderId="0" xfId="98" applyNumberFormat="1" applyFont="1"/>
    <xf numFmtId="0" fontId="97" fillId="39" borderId="0" xfId="98" applyFont="1" applyFill="1" applyAlignment="1">
      <alignment horizontal="center" vertical="center"/>
    </xf>
    <xf numFmtId="168" fontId="59" fillId="39" borderId="0" xfId="98" applyNumberFormat="1" applyFont="1" applyFill="1" applyAlignment="1">
      <alignment horizontal="center" vertical="center"/>
    </xf>
    <xf numFmtId="0" fontId="91" fillId="39" borderId="0" xfId="98" applyFont="1" applyFill="1" applyAlignment="1">
      <alignment horizontal="center" vertical="center"/>
    </xf>
    <xf numFmtId="0" fontId="100" fillId="39" borderId="0" xfId="98" applyFont="1" applyFill="1" applyAlignment="1">
      <alignment horizontal="center" vertical="center"/>
    </xf>
    <xf numFmtId="0" fontId="35" fillId="39" borderId="0" xfId="98" applyFont="1" applyFill="1" applyAlignment="1">
      <alignment horizontal="center" vertical="center"/>
    </xf>
    <xf numFmtId="0" fontId="102" fillId="0" borderId="0" xfId="98" applyFont="1"/>
    <xf numFmtId="170" fontId="103" fillId="0" borderId="0" xfId="100" applyNumberFormat="1" applyFont="1" applyFill="1"/>
    <xf numFmtId="0" fontId="104" fillId="0" borderId="0" xfId="98" applyFont="1"/>
    <xf numFmtId="0" fontId="105" fillId="0" borderId="0" xfId="98" applyFont="1"/>
    <xf numFmtId="0" fontId="105" fillId="39" borderId="0" xfId="98" applyFont="1" applyFill="1" applyAlignment="1">
      <alignment horizontal="center" vertical="center"/>
    </xf>
    <xf numFmtId="0" fontId="104" fillId="39" borderId="0" xfId="98" applyFont="1" applyFill="1" applyAlignment="1">
      <alignment horizontal="center" vertical="center"/>
    </xf>
    <xf numFmtId="168" fontId="106" fillId="0" borderId="0" xfId="101" applyNumberFormat="1" applyFont="1" applyFill="1"/>
    <xf numFmtId="0" fontId="106" fillId="0" borderId="0" xfId="98" applyFont="1"/>
    <xf numFmtId="0" fontId="106" fillId="39" borderId="0" xfId="98" applyFont="1" applyFill="1" applyAlignment="1">
      <alignment horizontal="center" vertical="center"/>
    </xf>
    <xf numFmtId="43" fontId="90" fillId="0" borderId="0" xfId="101" applyFont="1" applyFill="1"/>
    <xf numFmtId="43" fontId="90" fillId="39" borderId="0" xfId="101" applyFont="1" applyFill="1" applyAlignment="1">
      <alignment horizontal="center" vertical="center"/>
    </xf>
    <xf numFmtId="0" fontId="90" fillId="39" borderId="0" xfId="98" applyFont="1" applyFill="1" applyAlignment="1">
      <alignment horizontal="center" vertical="center"/>
    </xf>
    <xf numFmtId="168" fontId="90" fillId="0" borderId="0" xfId="101" applyNumberFormat="1" applyFont="1" applyFill="1"/>
    <xf numFmtId="0" fontId="106" fillId="39" borderId="0" xfId="98" applyFont="1" applyFill="1"/>
    <xf numFmtId="0" fontId="61" fillId="0" borderId="0" xfId="98" applyFont="1"/>
    <xf numFmtId="3" fontId="59" fillId="0" borderId="0" xfId="98" applyNumberFormat="1" applyFont="1" applyAlignment="1">
      <alignment horizontal="center"/>
    </xf>
    <xf numFmtId="43" fontId="59" fillId="0" borderId="0" xfId="101" applyFont="1" applyFill="1"/>
    <xf numFmtId="43" fontId="59" fillId="39" borderId="0" xfId="101" applyFont="1" applyFill="1" applyAlignment="1">
      <alignment horizontal="center" vertical="center"/>
    </xf>
    <xf numFmtId="3" fontId="59" fillId="0" borderId="0" xfId="101" applyNumberFormat="1" applyFont="1" applyFill="1" applyAlignment="1">
      <alignment horizontal="center"/>
    </xf>
    <xf numFmtId="168" fontId="107" fillId="46" borderId="0" xfId="98" applyNumberFormat="1" applyFont="1" applyFill="1" applyAlignment="1">
      <alignment horizontal="center" vertical="center"/>
    </xf>
    <xf numFmtId="169" fontId="96" fillId="46" borderId="0" xfId="101" applyNumberFormat="1" applyFont="1" applyFill="1" applyAlignment="1">
      <alignment horizontal="center" vertical="center"/>
    </xf>
    <xf numFmtId="0" fontId="92" fillId="0" borderId="0" xfId="99" applyFill="1" applyAlignment="1">
      <alignment horizontal="center"/>
    </xf>
    <xf numFmtId="41" fontId="59" fillId="0" borderId="0" xfId="100" applyFont="1" applyFill="1" applyAlignment="1">
      <alignment horizontal="center"/>
    </xf>
    <xf numFmtId="0" fontId="91" fillId="0" borderId="0" xfId="98" applyFont="1" applyAlignment="1">
      <alignment horizontal="center" vertical="center"/>
    </xf>
    <xf numFmtId="41" fontId="61" fillId="0" borderId="0" xfId="101" applyNumberFormat="1" applyFont="1" applyFill="1" applyAlignment="1">
      <alignment horizontal="center"/>
    </xf>
    <xf numFmtId="41" fontId="59" fillId="0" borderId="0" xfId="98" applyNumberFormat="1" applyFont="1"/>
    <xf numFmtId="41" fontId="59" fillId="0" borderId="0" xfId="101" applyNumberFormat="1" applyFont="1" applyFill="1" applyAlignment="1">
      <alignment horizontal="center"/>
    </xf>
    <xf numFmtId="0" fontId="91" fillId="0" borderId="0" xfId="98" applyFont="1" applyAlignment="1">
      <alignment wrapText="1"/>
    </xf>
    <xf numFmtId="0" fontId="99" fillId="0" borderId="0" xfId="98" applyFont="1"/>
    <xf numFmtId="3" fontId="91" fillId="0" borderId="0" xfId="101" applyNumberFormat="1" applyFont="1" applyFill="1" applyBorder="1" applyAlignment="1">
      <alignment horizontal="center"/>
    </xf>
    <xf numFmtId="0" fontId="105" fillId="0" borderId="0" xfId="98" applyFont="1" applyAlignment="1">
      <alignment vertical="center"/>
    </xf>
    <xf numFmtId="0" fontId="108" fillId="0" borderId="0" xfId="98" applyFont="1"/>
    <xf numFmtId="168" fontId="108" fillId="0" borderId="0" xfId="101" applyNumberFormat="1" applyFont="1"/>
    <xf numFmtId="168" fontId="108" fillId="0" borderId="0" xfId="101" applyNumberFormat="1" applyFont="1" applyFill="1"/>
    <xf numFmtId="166" fontId="0" fillId="0" borderId="0" xfId="102" applyNumberFormat="1" applyFont="1"/>
    <xf numFmtId="0" fontId="10" fillId="0" borderId="0" xfId="103"/>
    <xf numFmtId="0" fontId="109" fillId="0" borderId="0" xfId="98" applyFont="1"/>
    <xf numFmtId="168" fontId="109" fillId="0" borderId="0" xfId="101" applyNumberFormat="1" applyFont="1"/>
    <xf numFmtId="168" fontId="109" fillId="0" borderId="0" xfId="101" applyNumberFormat="1" applyFont="1" applyFill="1"/>
    <xf numFmtId="0" fontId="109" fillId="0" borderId="0" xfId="98" applyFont="1" applyAlignment="1">
      <alignment wrapText="1"/>
    </xf>
    <xf numFmtId="168" fontId="109" fillId="0" borderId="0" xfId="101" applyNumberFormat="1" applyFont="1" applyAlignment="1">
      <alignment wrapText="1"/>
    </xf>
    <xf numFmtId="168" fontId="109" fillId="0" borderId="0" xfId="101" applyNumberFormat="1" applyFont="1" applyFill="1" applyAlignment="1">
      <alignment wrapText="1"/>
    </xf>
    <xf numFmtId="166" fontId="0" fillId="0" borderId="0" xfId="102" applyNumberFormat="1" applyFont="1" applyAlignment="1">
      <alignment wrapText="1"/>
    </xf>
    <xf numFmtId="0" fontId="38" fillId="0" borderId="0" xfId="103" applyFont="1" applyAlignment="1">
      <alignment vertical="center"/>
    </xf>
    <xf numFmtId="166" fontId="111" fillId="46" borderId="12" xfId="102" applyNumberFormat="1" applyFont="1" applyFill="1" applyBorder="1" applyAlignment="1">
      <alignment horizontal="center" vertical="center"/>
    </xf>
    <xf numFmtId="166" fontId="111" fillId="46" borderId="16" xfId="102" applyNumberFormat="1" applyFont="1" applyFill="1" applyBorder="1" applyAlignment="1">
      <alignment horizontal="center" vertical="center"/>
    </xf>
    <xf numFmtId="0" fontId="111" fillId="46" borderId="11" xfId="103" applyFont="1" applyFill="1" applyBorder="1" applyAlignment="1">
      <alignment vertical="center"/>
    </xf>
    <xf numFmtId="0" fontId="111" fillId="0" borderId="0" xfId="103" applyFont="1" applyAlignment="1">
      <alignment vertical="center"/>
    </xf>
    <xf numFmtId="0" fontId="39" fillId="0" borderId="0" xfId="103" applyFont="1" applyAlignment="1">
      <alignment vertical="center"/>
    </xf>
    <xf numFmtId="166" fontId="38" fillId="0" borderId="0" xfId="102" applyNumberFormat="1" applyFont="1" applyAlignment="1">
      <alignment horizontal="right" vertical="center"/>
    </xf>
    <xf numFmtId="0" fontId="38" fillId="0" borderId="0" xfId="103" applyFont="1" applyAlignment="1">
      <alignment horizontal="right" vertical="center"/>
    </xf>
    <xf numFmtId="3" fontId="10" fillId="0" borderId="0" xfId="103" applyNumberFormat="1"/>
    <xf numFmtId="41" fontId="10" fillId="0" borderId="0" xfId="104" applyFont="1"/>
    <xf numFmtId="166" fontId="10" fillId="0" borderId="0" xfId="103" applyNumberFormat="1"/>
    <xf numFmtId="166" fontId="111" fillId="46" borderId="22" xfId="102" applyNumberFormat="1" applyFont="1" applyFill="1" applyBorder="1" applyAlignment="1">
      <alignment horizontal="right" vertical="center"/>
    </xf>
    <xf numFmtId="166" fontId="111" fillId="46" borderId="11" xfId="102" applyNumberFormat="1" applyFont="1" applyFill="1" applyBorder="1" applyAlignment="1">
      <alignment horizontal="right" vertical="center"/>
    </xf>
    <xf numFmtId="166" fontId="38" fillId="0" borderId="0" xfId="102" applyNumberFormat="1" applyFont="1" applyAlignment="1">
      <alignment vertical="center"/>
    </xf>
    <xf numFmtId="166" fontId="111" fillId="46" borderId="18" xfId="102" applyNumberFormat="1" applyFont="1" applyFill="1" applyBorder="1" applyAlignment="1">
      <alignment horizontal="right" vertical="center"/>
    </xf>
    <xf numFmtId="166" fontId="39" fillId="0" borderId="0" xfId="102" applyNumberFormat="1" applyFont="1" applyAlignment="1">
      <alignment horizontal="right" vertical="center"/>
    </xf>
    <xf numFmtId="0" fontId="39" fillId="0" borderId="0" xfId="103" applyFont="1" applyAlignment="1">
      <alignment horizontal="right" vertical="center"/>
    </xf>
    <xf numFmtId="41" fontId="38" fillId="0" borderId="0" xfId="104" applyFont="1" applyAlignment="1">
      <alignment vertical="center"/>
    </xf>
    <xf numFmtId="166" fontId="0" fillId="0" borderId="18" xfId="102" applyNumberFormat="1" applyFont="1" applyBorder="1"/>
    <xf numFmtId="0" fontId="10" fillId="0" borderId="0" xfId="103" applyAlignment="1">
      <alignment wrapText="1"/>
    </xf>
    <xf numFmtId="166" fontId="111" fillId="46" borderId="11" xfId="102" applyNumberFormat="1" applyFont="1" applyFill="1" applyBorder="1" applyAlignment="1">
      <alignment vertical="center"/>
    </xf>
    <xf numFmtId="166" fontId="38" fillId="0" borderId="18" xfId="102" applyNumberFormat="1" applyFont="1" applyBorder="1" applyAlignment="1">
      <alignment horizontal="right" vertical="center"/>
    </xf>
    <xf numFmtId="166" fontId="0" fillId="0" borderId="0" xfId="102" applyNumberFormat="1" applyFont="1" applyFill="1"/>
    <xf numFmtId="0" fontId="61" fillId="0" borderId="0" xfId="103" applyFont="1"/>
    <xf numFmtId="0" fontId="59" fillId="0" borderId="0" xfId="103" applyFont="1"/>
    <xf numFmtId="168" fontId="59" fillId="0" borderId="0" xfId="101" applyNumberFormat="1" applyFont="1"/>
    <xf numFmtId="168" fontId="59" fillId="0" borderId="0" xfId="101" applyNumberFormat="1" applyFont="1" applyBorder="1"/>
    <xf numFmtId="168" fontId="92" fillId="0" borderId="0" xfId="99" applyNumberFormat="1" applyAlignment="1">
      <alignment horizontal="center" vertical="center"/>
    </xf>
    <xf numFmtId="168" fontId="78" fillId="0" borderId="0" xfId="101" applyNumberFormat="1" applyFont="1"/>
    <xf numFmtId="41" fontId="59" fillId="0" borderId="0" xfId="100" applyFont="1"/>
    <xf numFmtId="0" fontId="110" fillId="0" borderId="0" xfId="103" applyFont="1"/>
    <xf numFmtId="0" fontId="78" fillId="0" borderId="0" xfId="103" applyFont="1"/>
    <xf numFmtId="0" fontId="108" fillId="0" borderId="0" xfId="103" applyFont="1" applyAlignment="1">
      <alignment horizontal="center"/>
    </xf>
    <xf numFmtId="0" fontId="59" fillId="0" borderId="0" xfId="103" applyFont="1" applyAlignment="1">
      <alignment horizontal="left"/>
    </xf>
    <xf numFmtId="168" fontId="59" fillId="0" borderId="0" xfId="101" applyNumberFormat="1" applyFont="1" applyAlignment="1">
      <alignment horizontal="center"/>
    </xf>
    <xf numFmtId="0" fontId="79" fillId="46" borderId="0" xfId="103" applyFont="1" applyFill="1" applyAlignment="1">
      <alignment vertical="center"/>
    </xf>
    <xf numFmtId="0" fontId="79" fillId="46" borderId="0" xfId="103" applyFont="1" applyFill="1"/>
    <xf numFmtId="168" fontId="79" fillId="46" borderId="0" xfId="101" applyNumberFormat="1" applyFont="1" applyFill="1"/>
    <xf numFmtId="41" fontId="78" fillId="0" borderId="0" xfId="100" applyFont="1"/>
    <xf numFmtId="0" fontId="59" fillId="0" borderId="0" xfId="103" applyFont="1" applyAlignment="1">
      <alignment wrapText="1"/>
    </xf>
    <xf numFmtId="168" fontId="37" fillId="0" borderId="0" xfId="101" applyNumberFormat="1" applyFont="1"/>
    <xf numFmtId="41" fontId="37" fillId="0" borderId="0" xfId="100" applyFont="1"/>
    <xf numFmtId="0" fontId="37" fillId="0" borderId="0" xfId="103" applyFont="1"/>
    <xf numFmtId="166" fontId="37" fillId="0" borderId="0" xfId="101" applyNumberFormat="1" applyFont="1"/>
    <xf numFmtId="0" fontId="37" fillId="0" borderId="0" xfId="103" applyFont="1" applyAlignment="1">
      <alignment vertical="center"/>
    </xf>
    <xf numFmtId="0" fontId="37" fillId="0" borderId="0" xfId="105"/>
    <xf numFmtId="0" fontId="79" fillId="0" borderId="0" xfId="103" applyFont="1" applyAlignment="1">
      <alignment vertical="center"/>
    </xf>
    <xf numFmtId="0" fontId="79" fillId="0" borderId="0" xfId="103" applyFont="1"/>
    <xf numFmtId="168" fontId="79" fillId="0" borderId="0" xfId="101" applyNumberFormat="1" applyFont="1"/>
    <xf numFmtId="41" fontId="59" fillId="0" borderId="0" xfId="103" applyNumberFormat="1" applyFont="1"/>
    <xf numFmtId="168" fontId="91" fillId="0" borderId="0" xfId="101" applyNumberFormat="1" applyFont="1"/>
    <xf numFmtId="168" fontId="59" fillId="0" borderId="0" xfId="103" applyNumberFormat="1" applyFont="1"/>
    <xf numFmtId="168" fontId="112" fillId="0" borderId="0" xfId="101" applyNumberFormat="1" applyFont="1"/>
    <xf numFmtId="0" fontId="105" fillId="0" borderId="0" xfId="103" applyFont="1" applyAlignment="1">
      <alignment horizontal="center" vertical="center"/>
    </xf>
    <xf numFmtId="0" fontId="59" fillId="0" borderId="33" xfId="103" applyFont="1" applyBorder="1"/>
    <xf numFmtId="0" fontId="92" fillId="0" borderId="0" xfId="99"/>
    <xf numFmtId="0" fontId="61" fillId="0" borderId="0" xfId="103" applyFont="1" applyAlignment="1">
      <alignment vertical="center"/>
    </xf>
    <xf numFmtId="0" fontId="59" fillId="0" borderId="39" xfId="103" applyFont="1" applyBorder="1"/>
    <xf numFmtId="0" fontId="59" fillId="0" borderId="40" xfId="103" applyFont="1" applyBorder="1"/>
    <xf numFmtId="0" fontId="35" fillId="0" borderId="0" xfId="103" applyFont="1"/>
    <xf numFmtId="0" fontId="35" fillId="0" borderId="39" xfId="103" applyFont="1" applyBorder="1" applyAlignment="1">
      <alignment horizontal="justify" vertical="justify" wrapText="1"/>
    </xf>
    <xf numFmtId="0" fontId="35" fillId="0" borderId="0" xfId="103" applyFont="1" applyAlignment="1">
      <alignment horizontal="justify" vertical="justify" wrapText="1"/>
    </xf>
    <xf numFmtId="0" fontId="35" fillId="0" borderId="40" xfId="103" applyFont="1" applyBorder="1" applyAlignment="1">
      <alignment horizontal="justify" vertical="justify" wrapText="1"/>
    </xf>
    <xf numFmtId="0" fontId="10" fillId="48" borderId="39" xfId="103" applyFill="1" applyBorder="1"/>
    <xf numFmtId="0" fontId="79" fillId="46" borderId="0" xfId="103" applyFont="1" applyFill="1" applyAlignment="1">
      <alignment horizontal="center" vertical="center"/>
    </xf>
    <xf numFmtId="17" fontId="79" fillId="46" borderId="0" xfId="103" applyNumberFormat="1" applyFont="1" applyFill="1" applyAlignment="1">
      <alignment horizontal="center" vertical="center"/>
    </xf>
    <xf numFmtId="0" fontId="10" fillId="48" borderId="0" xfId="103" applyFill="1"/>
    <xf numFmtId="0" fontId="10" fillId="48" borderId="40" xfId="103" applyFill="1" applyBorder="1"/>
    <xf numFmtId="0" fontId="99" fillId="48" borderId="17" xfId="103" applyFont="1" applyFill="1" applyBorder="1" applyAlignment="1">
      <alignment horizontal="center"/>
    </xf>
    <xf numFmtId="0" fontId="114" fillId="0" borderId="17" xfId="103" applyFont="1" applyBorder="1" applyAlignment="1">
      <alignment horizontal="center" wrapText="1"/>
    </xf>
    <xf numFmtId="0" fontId="41" fillId="48" borderId="0" xfId="103" applyFont="1" applyFill="1"/>
    <xf numFmtId="0" fontId="41" fillId="48" borderId="0" xfId="103" applyFont="1" applyFill="1" applyAlignment="1">
      <alignment horizontal="center"/>
    </xf>
    <xf numFmtId="0" fontId="116" fillId="48" borderId="0" xfId="103" applyFont="1" applyFill="1"/>
    <xf numFmtId="0" fontId="67" fillId="48" borderId="39" xfId="103" applyFont="1" applyFill="1" applyBorder="1"/>
    <xf numFmtId="0" fontId="99" fillId="48" borderId="0" xfId="103" applyFont="1" applyFill="1"/>
    <xf numFmtId="170" fontId="114" fillId="48" borderId="0" xfId="100" applyNumberFormat="1" applyFont="1" applyFill="1"/>
    <xf numFmtId="0" fontId="59" fillId="0" borderId="39" xfId="103" applyFont="1" applyBorder="1" applyAlignment="1">
      <alignment horizontal="left" vertical="justify" wrapText="1"/>
    </xf>
    <xf numFmtId="0" fontId="59" fillId="0" borderId="0" xfId="103" applyFont="1" applyAlignment="1">
      <alignment horizontal="left" vertical="justify" wrapText="1"/>
    </xf>
    <xf numFmtId="0" fontId="59" fillId="0" borderId="40" xfId="103" applyFont="1" applyBorder="1" applyAlignment="1">
      <alignment horizontal="left" vertical="justify" wrapText="1"/>
    </xf>
    <xf numFmtId="0" fontId="79" fillId="0" borderId="0" xfId="103" applyFont="1" applyAlignment="1">
      <alignment horizontal="center" vertical="center"/>
    </xf>
    <xf numFmtId="0" fontId="99" fillId="48" borderId="0" xfId="103" applyFont="1" applyFill="1" applyAlignment="1">
      <alignment horizontal="center"/>
    </xf>
    <xf numFmtId="0" fontId="114" fillId="0" borderId="0" xfId="103" applyFont="1" applyAlignment="1">
      <alignment horizontal="center" wrapText="1"/>
    </xf>
    <xf numFmtId="0" fontId="66" fillId="48" borderId="22" xfId="103" applyFont="1" applyFill="1" applyBorder="1"/>
    <xf numFmtId="4" fontId="117" fillId="40" borderId="22" xfId="103" applyNumberFormat="1" applyFont="1" applyFill="1" applyBorder="1" applyAlignment="1">
      <alignment horizontal="center" vertical="center" wrapText="1"/>
    </xf>
    <xf numFmtId="9" fontId="59" fillId="0" borderId="0" xfId="106" applyFont="1" applyFill="1"/>
    <xf numFmtId="4" fontId="59" fillId="0" borderId="0" xfId="103" applyNumberFormat="1" applyFont="1"/>
    <xf numFmtId="9" fontId="0" fillId="48" borderId="0" xfId="106" applyFont="1" applyFill="1"/>
    <xf numFmtId="0" fontId="10" fillId="0" borderId="0" xfId="103" applyAlignment="1">
      <alignment vertical="justify" wrapText="1"/>
    </xf>
    <xf numFmtId="0" fontId="37" fillId="0" borderId="0" xfId="103" applyFont="1" applyAlignment="1">
      <alignment horizontal="left" vertical="justify" wrapText="1"/>
    </xf>
    <xf numFmtId="0" fontId="59" fillId="0" borderId="39" xfId="103" applyFont="1" applyBorder="1" applyAlignment="1">
      <alignment horizontal="justify" vertical="justify" wrapText="1"/>
    </xf>
    <xf numFmtId="0" fontId="59" fillId="0" borderId="0" xfId="103" applyFont="1" applyAlignment="1">
      <alignment horizontal="justify" vertical="justify" wrapText="1"/>
    </xf>
    <xf numFmtId="0" fontId="59" fillId="0" borderId="40" xfId="103" applyFont="1" applyBorder="1" applyAlignment="1">
      <alignment horizontal="justify" vertical="justify" wrapText="1"/>
    </xf>
    <xf numFmtId="0" fontId="41" fillId="39" borderId="0" xfId="103" applyFont="1" applyFill="1"/>
    <xf numFmtId="0" fontId="58" fillId="0" borderId="0" xfId="103" applyFont="1" applyAlignment="1">
      <alignment vertical="center"/>
    </xf>
    <xf numFmtId="0" fontId="91" fillId="39" borderId="17" xfId="107" applyFont="1" applyFill="1" applyBorder="1" applyAlignment="1">
      <alignment horizontal="left"/>
    </xf>
    <xf numFmtId="0" fontId="118" fillId="39" borderId="0" xfId="107" applyFont="1" applyFill="1" applyBorder="1" applyAlignment="1">
      <alignment horizontal="center"/>
    </xf>
    <xf numFmtId="0" fontId="118" fillId="39" borderId="0" xfId="107" applyFont="1" applyFill="1" applyAlignment="1">
      <alignment horizontal="center"/>
    </xf>
    <xf numFmtId="14" fontId="102" fillId="39" borderId="0" xfId="108" applyNumberFormat="1" applyFont="1" applyFill="1" applyAlignment="1">
      <alignment horizontal="center"/>
    </xf>
    <xf numFmtId="0" fontId="37" fillId="39" borderId="0" xfId="108" applyFill="1"/>
    <xf numFmtId="3" fontId="37" fillId="39" borderId="0" xfId="108" applyNumberFormat="1" applyFill="1"/>
    <xf numFmtId="0" fontId="59" fillId="39" borderId="0" xfId="103" applyFont="1" applyFill="1"/>
    <xf numFmtId="0" fontId="91" fillId="39" borderId="0" xfId="108" applyFont="1" applyFill="1"/>
    <xf numFmtId="168" fontId="59" fillId="0" borderId="0" xfId="103" quotePrefix="1" applyNumberFormat="1" applyFont="1"/>
    <xf numFmtId="0" fontId="92" fillId="48" borderId="0" xfId="99" applyFill="1"/>
    <xf numFmtId="0" fontId="59" fillId="48" borderId="0" xfId="103" applyFont="1" applyFill="1"/>
    <xf numFmtId="0" fontId="60" fillId="48" borderId="0" xfId="103" applyFont="1" applyFill="1" applyAlignment="1">
      <alignment vertical="center"/>
    </xf>
    <xf numFmtId="0" fontId="105" fillId="0" borderId="0" xfId="103" applyFont="1" applyAlignment="1">
      <alignment horizontal="left" vertical="center"/>
    </xf>
    <xf numFmtId="0" fontId="61" fillId="39" borderId="0" xfId="103" applyFont="1" applyFill="1"/>
    <xf numFmtId="41" fontId="92" fillId="39" borderId="0" xfId="100" applyFont="1" applyFill="1"/>
    <xf numFmtId="0" fontId="59" fillId="0" borderId="0" xfId="103" applyFont="1" applyAlignment="1">
      <alignment horizontal="justify" vertical="center"/>
    </xf>
    <xf numFmtId="0" fontId="37" fillId="48" borderId="0" xfId="103" applyFont="1" applyFill="1"/>
    <xf numFmtId="0" fontId="112" fillId="39" borderId="0" xfId="103" applyFont="1" applyFill="1"/>
    <xf numFmtId="41" fontId="59" fillId="39" borderId="0" xfId="100" applyFont="1" applyFill="1"/>
    <xf numFmtId="3" fontId="37" fillId="39" borderId="33" xfId="108" applyNumberFormat="1" applyFill="1" applyBorder="1"/>
    <xf numFmtId="3" fontId="59" fillId="39" borderId="0" xfId="103" applyNumberFormat="1" applyFont="1" applyFill="1"/>
    <xf numFmtId="0" fontId="59" fillId="39" borderId="33" xfId="103" applyFont="1" applyFill="1" applyBorder="1"/>
    <xf numFmtId="0" fontId="61" fillId="39" borderId="33" xfId="103" applyFont="1" applyFill="1" applyBorder="1"/>
    <xf numFmtId="41" fontId="61" fillId="39" borderId="33" xfId="100" applyFont="1" applyFill="1" applyBorder="1"/>
    <xf numFmtId="41" fontId="61" fillId="39" borderId="0" xfId="103" applyNumberFormat="1" applyFont="1" applyFill="1"/>
    <xf numFmtId="41" fontId="61" fillId="39" borderId="0" xfId="100" applyFont="1" applyFill="1"/>
    <xf numFmtId="0" fontId="120" fillId="0" borderId="0" xfId="103" applyFont="1"/>
    <xf numFmtId="0" fontId="121" fillId="35" borderId="33" xfId="103" applyFont="1" applyFill="1" applyBorder="1" applyAlignment="1">
      <alignment horizontal="center" vertical="center" wrapText="1"/>
    </xf>
    <xf numFmtId="41" fontId="121" fillId="35" borderId="33" xfId="100" applyFont="1" applyFill="1" applyBorder="1" applyAlignment="1">
      <alignment horizontal="center" vertical="center"/>
    </xf>
    <xf numFmtId="3" fontId="123" fillId="39" borderId="33" xfId="103" applyNumberFormat="1" applyFont="1" applyFill="1" applyBorder="1"/>
    <xf numFmtId="0" fontId="122" fillId="39" borderId="33" xfId="103" applyFont="1" applyFill="1" applyBorder="1"/>
    <xf numFmtId="41" fontId="123" fillId="39" borderId="33" xfId="100" applyFont="1" applyFill="1" applyBorder="1"/>
    <xf numFmtId="9" fontId="122" fillId="39" borderId="33" xfId="106" applyFont="1" applyFill="1" applyBorder="1"/>
    <xf numFmtId="0" fontId="124" fillId="39" borderId="31" xfId="103" applyFont="1" applyFill="1" applyBorder="1"/>
    <xf numFmtId="0" fontId="122" fillId="39" borderId="22" xfId="103" applyFont="1" applyFill="1" applyBorder="1"/>
    <xf numFmtId="41" fontId="122" fillId="39" borderId="33" xfId="100" applyFont="1" applyFill="1" applyBorder="1"/>
    <xf numFmtId="9" fontId="124" fillId="39" borderId="33" xfId="106" applyFont="1" applyFill="1" applyBorder="1"/>
    <xf numFmtId="0" fontId="124" fillId="39" borderId="32" xfId="103" applyFont="1" applyFill="1" applyBorder="1"/>
    <xf numFmtId="41" fontId="120" fillId="39" borderId="32" xfId="100" applyFont="1" applyFill="1" applyBorder="1"/>
    <xf numFmtId="0" fontId="122" fillId="0" borderId="30" xfId="103" applyFont="1" applyBorder="1" applyAlignment="1">
      <alignment horizontal="left"/>
    </xf>
    <xf numFmtId="0" fontId="122" fillId="0" borderId="41" xfId="103" applyFont="1" applyBorder="1" applyAlignment="1">
      <alignment horizontal="left"/>
    </xf>
    <xf numFmtId="41" fontId="122" fillId="0" borderId="33" xfId="100" applyFont="1" applyBorder="1"/>
    <xf numFmtId="9" fontId="124" fillId="49" borderId="33" xfId="106" applyFont="1" applyFill="1" applyBorder="1"/>
    <xf numFmtId="41" fontId="122" fillId="35" borderId="33" xfId="100" applyFont="1" applyFill="1" applyBorder="1"/>
    <xf numFmtId="9" fontId="124" fillId="35" borderId="33" xfId="106" applyFont="1" applyFill="1" applyBorder="1"/>
    <xf numFmtId="41" fontId="59" fillId="39" borderId="0" xfId="103" applyNumberFormat="1" applyFont="1" applyFill="1"/>
    <xf numFmtId="0" fontId="66" fillId="39" borderId="0" xfId="103" applyFont="1" applyFill="1"/>
    <xf numFmtId="0" fontId="91" fillId="39" borderId="17" xfId="110" applyFont="1" applyFill="1" applyBorder="1" applyAlignment="1">
      <alignment horizontal="left"/>
    </xf>
    <xf numFmtId="17" fontId="79" fillId="46" borderId="17" xfId="110" quotePrefix="1" applyNumberFormat="1" applyFont="1" applyFill="1" applyBorder="1" applyAlignment="1">
      <alignment horizontal="center"/>
    </xf>
    <xf numFmtId="0" fontId="10" fillId="0" borderId="0" xfId="103" applyAlignment="1">
      <alignment horizontal="left"/>
    </xf>
    <xf numFmtId="166" fontId="37" fillId="0" borderId="0" xfId="111" applyNumberFormat="1" applyFont="1" applyFill="1"/>
    <xf numFmtId="3" fontId="59" fillId="0" borderId="0" xfId="103" applyNumberFormat="1" applyFont="1"/>
    <xf numFmtId="166" fontId="91" fillId="39" borderId="42" xfId="101" applyNumberFormat="1" applyFont="1" applyFill="1" applyBorder="1"/>
    <xf numFmtId="166" fontId="91" fillId="39" borderId="0" xfId="101" applyNumberFormat="1" applyFont="1" applyFill="1" applyBorder="1"/>
    <xf numFmtId="168" fontId="91" fillId="39" borderId="0" xfId="112" applyNumberFormat="1" applyFont="1" applyFill="1" applyBorder="1"/>
    <xf numFmtId="166" fontId="59" fillId="0" borderId="0" xfId="103" applyNumberFormat="1" applyFont="1"/>
    <xf numFmtId="168" fontId="59" fillId="39" borderId="0" xfId="103" applyNumberFormat="1" applyFont="1" applyFill="1"/>
    <xf numFmtId="0" fontId="66" fillId="39" borderId="0" xfId="103" applyFont="1" applyFill="1" applyAlignment="1">
      <alignment horizontal="center"/>
    </xf>
    <xf numFmtId="0" fontId="99" fillId="0" borderId="0" xfId="103" applyFont="1"/>
    <xf numFmtId="0" fontId="59" fillId="0" borderId="0" xfId="103" applyFont="1" applyAlignment="1">
      <alignment vertical="center"/>
    </xf>
    <xf numFmtId="0" fontId="37" fillId="39" borderId="0" xfId="110" applyFill="1" applyAlignment="1">
      <alignment horizontal="left"/>
    </xf>
    <xf numFmtId="168" fontId="37" fillId="39" borderId="0" xfId="112" applyNumberFormat="1" applyFont="1" applyFill="1"/>
    <xf numFmtId="168" fontId="91" fillId="39" borderId="42" xfId="112" applyNumberFormat="1" applyFont="1" applyFill="1" applyBorder="1"/>
    <xf numFmtId="0" fontId="79" fillId="39" borderId="0" xfId="103" applyFont="1" applyFill="1" applyAlignment="1">
      <alignment horizontal="left" vertical="center"/>
    </xf>
    <xf numFmtId="0" fontId="10" fillId="39" borderId="0" xfId="103" applyFill="1"/>
    <xf numFmtId="17" fontId="125" fillId="46" borderId="0" xfId="103" applyNumberFormat="1" applyFont="1" applyFill="1" applyAlignment="1">
      <alignment horizontal="center" vertical="center"/>
    </xf>
    <xf numFmtId="0" fontId="10" fillId="0" borderId="0" xfId="103" applyAlignment="1">
      <alignment horizontal="center"/>
    </xf>
    <xf numFmtId="0" fontId="113" fillId="48" borderId="0" xfId="113" applyFont="1" applyFill="1"/>
    <xf numFmtId="0" fontId="128" fillId="48" borderId="0" xfId="113" applyFont="1" applyFill="1"/>
    <xf numFmtId="0" fontId="126" fillId="51" borderId="51" xfId="113" applyFont="1" applyFill="1" applyBorder="1" applyAlignment="1">
      <alignment vertical="center"/>
    </xf>
    <xf numFmtId="0" fontId="113" fillId="39" borderId="0" xfId="113" applyFont="1" applyFill="1"/>
    <xf numFmtId="0" fontId="126" fillId="50" borderId="52" xfId="113" applyFont="1" applyFill="1" applyBorder="1" applyAlignment="1">
      <alignment horizontal="center" vertical="center"/>
    </xf>
    <xf numFmtId="0" fontId="126" fillId="50" borderId="53" xfId="113" applyFont="1" applyFill="1" applyBorder="1" applyAlignment="1">
      <alignment horizontal="center" vertical="center" wrapText="1"/>
    </xf>
    <xf numFmtId="0" fontId="126" fillId="50" borderId="54" xfId="113" applyFont="1" applyFill="1" applyBorder="1" applyAlignment="1">
      <alignment horizontal="center" vertical="center" wrapText="1"/>
    </xf>
    <xf numFmtId="0" fontId="126" fillId="50" borderId="55" xfId="113" applyFont="1" applyFill="1" applyBorder="1" applyAlignment="1">
      <alignment horizontal="center" vertical="center" wrapText="1"/>
    </xf>
    <xf numFmtId="0" fontId="126" fillId="50" borderId="56" xfId="113" applyFont="1" applyFill="1" applyBorder="1" applyAlignment="1">
      <alignment vertical="center"/>
    </xf>
    <xf numFmtId="0" fontId="126" fillId="50" borderId="56" xfId="113" applyFont="1" applyFill="1" applyBorder="1" applyAlignment="1">
      <alignment vertical="center" wrapText="1"/>
    </xf>
    <xf numFmtId="17" fontId="79" fillId="46" borderId="57" xfId="110" quotePrefix="1" applyNumberFormat="1" applyFont="1" applyFill="1" applyBorder="1" applyAlignment="1">
      <alignment horizontal="center"/>
    </xf>
    <xf numFmtId="17" fontId="79" fillId="46" borderId="58" xfId="110" quotePrefix="1" applyNumberFormat="1" applyFont="1" applyFill="1" applyBorder="1" applyAlignment="1">
      <alignment horizontal="center"/>
    </xf>
    <xf numFmtId="0" fontId="113" fillId="48" borderId="39" xfId="113" applyFont="1" applyFill="1" applyBorder="1"/>
    <xf numFmtId="166" fontId="113" fillId="48" borderId="40" xfId="114" applyNumberFormat="1" applyFont="1" applyFill="1" applyBorder="1"/>
    <xf numFmtId="166" fontId="113" fillId="48" borderId="0" xfId="113" applyNumberFormat="1" applyFont="1" applyFill="1"/>
    <xf numFmtId="0" fontId="129" fillId="50" borderId="33" xfId="113" applyFont="1" applyFill="1" applyBorder="1"/>
    <xf numFmtId="41" fontId="0" fillId="48" borderId="0" xfId="100" applyFont="1" applyFill="1"/>
    <xf numFmtId="41" fontId="10" fillId="48" borderId="0" xfId="103" applyNumberFormat="1" applyFill="1"/>
    <xf numFmtId="0" fontId="61" fillId="48" borderId="0" xfId="103" applyFont="1" applyFill="1" applyAlignment="1">
      <alignment vertical="justify" wrapText="1"/>
    </xf>
    <xf numFmtId="0" fontId="59" fillId="48" borderId="0" xfId="103" applyFont="1" applyFill="1" applyAlignment="1">
      <alignment vertical="justify" wrapText="1"/>
    </xf>
    <xf numFmtId="0" fontId="59" fillId="48" borderId="0" xfId="103" applyFont="1" applyFill="1" applyAlignment="1">
      <alignment vertical="top" wrapText="1"/>
    </xf>
    <xf numFmtId="41" fontId="59" fillId="48" borderId="0" xfId="100" applyFont="1" applyFill="1" applyAlignment="1">
      <alignment horizontal="left" vertical="top" wrapText="1"/>
    </xf>
    <xf numFmtId="41" fontId="99" fillId="48" borderId="37" xfId="100" applyFont="1" applyFill="1" applyBorder="1"/>
    <xf numFmtId="0" fontId="61" fillId="48" borderId="0" xfId="103" applyFont="1" applyFill="1" applyAlignment="1">
      <alignment vertical="top" wrapText="1"/>
    </xf>
    <xf numFmtId="0" fontId="61" fillId="48" borderId="0" xfId="103" applyFont="1" applyFill="1" applyAlignment="1">
      <alignment horizontal="center" vertical="center" wrapText="1"/>
    </xf>
    <xf numFmtId="0" fontId="92" fillId="0" borderId="0" xfId="99" applyAlignment="1">
      <alignment horizontal="right"/>
    </xf>
    <xf numFmtId="0" fontId="79" fillId="46" borderId="17" xfId="110" applyFont="1" applyFill="1" applyBorder="1" applyAlignment="1">
      <alignment horizontal="center"/>
    </xf>
    <xf numFmtId="17" fontId="125" fillId="46" borderId="17" xfId="103" applyNumberFormat="1" applyFont="1" applyFill="1" applyBorder="1" applyAlignment="1">
      <alignment horizontal="center" vertical="center"/>
    </xf>
    <xf numFmtId="0" fontId="37" fillId="39" borderId="0" xfId="110" applyFill="1" applyAlignment="1">
      <alignment horizontal="center"/>
    </xf>
    <xf numFmtId="41" fontId="37" fillId="39" borderId="0" xfId="100" quotePrefix="1" applyFont="1" applyFill="1" applyAlignment="1">
      <alignment horizontal="center"/>
    </xf>
    <xf numFmtId="0" fontId="91" fillId="39" borderId="0" xfId="110" applyFont="1" applyFill="1" applyAlignment="1">
      <alignment horizontal="center"/>
    </xf>
    <xf numFmtId="166" fontId="37" fillId="39" borderId="0" xfId="101" applyNumberFormat="1" applyFont="1" applyFill="1" applyBorder="1"/>
    <xf numFmtId="0" fontId="62" fillId="0" borderId="0" xfId="103" applyFont="1"/>
    <xf numFmtId="0" fontId="41" fillId="0" borderId="0" xfId="103" applyFont="1"/>
    <xf numFmtId="41" fontId="41" fillId="0" borderId="0" xfId="100" applyFont="1"/>
    <xf numFmtId="0" fontId="129" fillId="46" borderId="0" xfId="103" applyFont="1" applyFill="1" applyAlignment="1">
      <alignment vertical="center"/>
    </xf>
    <xf numFmtId="0" fontId="41" fillId="46" borderId="0" xfId="103" applyFont="1" applyFill="1"/>
    <xf numFmtId="41" fontId="41" fillId="46" borderId="0" xfId="100" applyFont="1" applyFill="1"/>
    <xf numFmtId="0" fontId="35" fillId="0" borderId="0" xfId="103" applyFont="1" applyAlignment="1">
      <alignment vertical="center"/>
    </xf>
    <xf numFmtId="0" fontId="132" fillId="46" borderId="0" xfId="103" applyFont="1" applyFill="1"/>
    <xf numFmtId="17" fontId="132" fillId="46" borderId="0" xfId="103" applyNumberFormat="1" applyFont="1" applyFill="1" applyAlignment="1">
      <alignment horizontal="center" vertical="center"/>
    </xf>
    <xf numFmtId="41" fontId="132" fillId="46" borderId="0" xfId="100" applyFont="1" applyFill="1"/>
    <xf numFmtId="0" fontId="62" fillId="0" borderId="17" xfId="103" applyFont="1" applyBorder="1" applyAlignment="1">
      <alignment horizontal="center"/>
    </xf>
    <xf numFmtId="0" fontId="62" fillId="0" borderId="17" xfId="103" applyFont="1" applyBorder="1" applyAlignment="1">
      <alignment horizontal="center" vertical="center"/>
    </xf>
    <xf numFmtId="0" fontId="102" fillId="39" borderId="17" xfId="110" applyFont="1" applyFill="1" applyBorder="1" applyAlignment="1">
      <alignment horizontal="center"/>
    </xf>
    <xf numFmtId="41" fontId="62" fillId="0" borderId="17" xfId="100" applyFont="1" applyBorder="1" applyAlignment="1">
      <alignment horizontal="center"/>
    </xf>
    <xf numFmtId="14" fontId="41" fillId="0" borderId="0" xfId="103" applyNumberFormat="1" applyFont="1"/>
    <xf numFmtId="0" fontId="69" fillId="0" borderId="0" xfId="103" applyFont="1"/>
    <xf numFmtId="14" fontId="41" fillId="0" borderId="0" xfId="103" applyNumberFormat="1" applyFont="1" applyAlignment="1">
      <alignment horizontal="right"/>
    </xf>
    <xf numFmtId="169" fontId="41" fillId="0" borderId="0" xfId="103" applyNumberFormat="1" applyFont="1"/>
    <xf numFmtId="41" fontId="41" fillId="0" borderId="0" xfId="100" applyFont="1" applyFill="1"/>
    <xf numFmtId="41" fontId="41" fillId="0" borderId="0" xfId="103" applyNumberFormat="1" applyFont="1"/>
    <xf numFmtId="0" fontId="41" fillId="0" borderId="17" xfId="103" applyFont="1" applyBorder="1"/>
    <xf numFmtId="0" fontId="69" fillId="0" borderId="17" xfId="103" applyFont="1" applyBorder="1"/>
    <xf numFmtId="41" fontId="41" fillId="0" borderId="17" xfId="100" applyFont="1" applyBorder="1"/>
    <xf numFmtId="41" fontId="62" fillId="0" borderId="0" xfId="100" applyFont="1"/>
    <xf numFmtId="41" fontId="41" fillId="39" borderId="0" xfId="103" applyNumberFormat="1" applyFont="1" applyFill="1"/>
    <xf numFmtId="41" fontId="41" fillId="39" borderId="0" xfId="100" applyFont="1" applyFill="1"/>
    <xf numFmtId="17" fontId="79" fillId="46" borderId="0" xfId="103" applyNumberFormat="1" applyFont="1" applyFill="1" applyAlignment="1">
      <alignment horizontal="center" vertical="center" wrapText="1"/>
    </xf>
    <xf numFmtId="0" fontId="99" fillId="48" borderId="0" xfId="103" applyFont="1" applyFill="1" applyAlignment="1">
      <alignment horizontal="center" vertical="center"/>
    </xf>
    <xf numFmtId="17" fontId="79" fillId="46" borderId="0" xfId="103" applyNumberFormat="1" applyFont="1" applyFill="1" applyAlignment="1">
      <alignment horizontal="right" vertical="center" wrapText="1"/>
    </xf>
    <xf numFmtId="0" fontId="79" fillId="0" borderId="0" xfId="103" applyFont="1" applyAlignment="1">
      <alignment vertical="center" wrapText="1"/>
    </xf>
    <xf numFmtId="0" fontId="10" fillId="48" borderId="0" xfId="103" applyFill="1" applyAlignment="1">
      <alignment horizontal="left" vertical="center"/>
    </xf>
    <xf numFmtId="0" fontId="10" fillId="0" borderId="0" xfId="115"/>
    <xf numFmtId="0" fontId="99" fillId="0" borderId="0" xfId="115" applyFont="1"/>
    <xf numFmtId="0" fontId="79" fillId="46" borderId="0" xfId="115" applyFont="1" applyFill="1" applyAlignment="1">
      <alignment vertical="center"/>
    </xf>
    <xf numFmtId="0" fontId="79" fillId="0" borderId="0" xfId="115" applyFont="1" applyAlignment="1">
      <alignment vertical="center"/>
    </xf>
    <xf numFmtId="17" fontId="125" fillId="46" borderId="0" xfId="115" applyNumberFormat="1" applyFont="1" applyFill="1" applyAlignment="1">
      <alignment horizontal="center" vertical="center"/>
    </xf>
    <xf numFmtId="41" fontId="99" fillId="0" borderId="0" xfId="115" applyNumberFormat="1" applyFont="1"/>
    <xf numFmtId="41" fontId="10" fillId="0" borderId="0" xfId="115" applyNumberFormat="1"/>
    <xf numFmtId="0" fontId="105" fillId="0" borderId="0" xfId="115" applyFont="1" applyAlignment="1">
      <alignment horizontal="left" vertical="center"/>
    </xf>
    <xf numFmtId="0" fontId="99" fillId="48" borderId="0" xfId="115" applyFont="1" applyFill="1"/>
    <xf numFmtId="0" fontId="10" fillId="48" borderId="0" xfId="115" applyFill="1"/>
    <xf numFmtId="0" fontId="10" fillId="39" borderId="0" xfId="115" applyFill="1"/>
    <xf numFmtId="0" fontId="79" fillId="39" borderId="0" xfId="115" applyFont="1" applyFill="1" applyAlignment="1">
      <alignment vertical="center"/>
    </xf>
    <xf numFmtId="0" fontId="99" fillId="48" borderId="17" xfId="115" applyFont="1" applyFill="1" applyBorder="1"/>
    <xf numFmtId="41" fontId="99" fillId="48" borderId="17" xfId="100" applyFont="1" applyFill="1" applyBorder="1"/>
    <xf numFmtId="0" fontId="99" fillId="39" borderId="0" xfId="115" applyFont="1" applyFill="1"/>
    <xf numFmtId="0" fontId="92" fillId="39" borderId="0" xfId="99" applyFill="1"/>
    <xf numFmtId="41" fontId="0" fillId="39" borderId="0" xfId="100" applyFont="1" applyFill="1"/>
    <xf numFmtId="41" fontId="99" fillId="39" borderId="37" xfId="100" applyFont="1" applyFill="1" applyBorder="1"/>
    <xf numFmtId="0" fontId="125" fillId="0" borderId="0" xfId="115" applyFont="1" applyAlignment="1">
      <alignment horizontal="center" vertical="center"/>
    </xf>
    <xf numFmtId="0" fontId="59" fillId="39" borderId="0" xfId="115" applyFont="1" applyFill="1"/>
    <xf numFmtId="41" fontId="10" fillId="39" borderId="0" xfId="115" applyNumberFormat="1" applyFill="1"/>
    <xf numFmtId="0" fontId="59" fillId="0" borderId="0" xfId="115" applyFont="1"/>
    <xf numFmtId="41" fontId="10" fillId="48" borderId="0" xfId="115" applyNumberFormat="1" applyFill="1"/>
    <xf numFmtId="0" fontId="10" fillId="39" borderId="0" xfId="115" quotePrefix="1" applyFill="1"/>
    <xf numFmtId="41" fontId="99" fillId="39" borderId="37" xfId="115" applyNumberFormat="1" applyFont="1" applyFill="1" applyBorder="1"/>
    <xf numFmtId="0" fontId="133" fillId="48" borderId="0" xfId="115" applyFont="1" applyFill="1" applyAlignment="1">
      <alignment wrapText="1"/>
    </xf>
    <xf numFmtId="0" fontId="115" fillId="48" borderId="0" xfId="115" applyFont="1" applyFill="1"/>
    <xf numFmtId="0" fontId="115" fillId="0" borderId="0" xfId="115" applyFont="1"/>
    <xf numFmtId="0" fontId="113" fillId="48" borderId="0" xfId="115" applyFont="1" applyFill="1" applyAlignment="1">
      <alignment vertical="center" wrapText="1"/>
    </xf>
    <xf numFmtId="0" fontId="113" fillId="48" borderId="0" xfId="115" applyFont="1" applyFill="1" applyAlignment="1">
      <alignment horizontal="center" vertical="center" wrapText="1"/>
    </xf>
    <xf numFmtId="0" fontId="125" fillId="46" borderId="59" xfId="115" applyFont="1" applyFill="1" applyBorder="1"/>
    <xf numFmtId="17" fontId="129" fillId="46" borderId="60" xfId="115" applyNumberFormat="1" applyFont="1" applyFill="1" applyBorder="1" applyAlignment="1">
      <alignment horizontal="center" vertical="center" wrapText="1"/>
    </xf>
    <xf numFmtId="0" fontId="129" fillId="46" borderId="60" xfId="115" applyFont="1" applyFill="1" applyBorder="1" applyAlignment="1">
      <alignment vertical="center" wrapText="1"/>
    </xf>
    <xf numFmtId="0" fontId="125" fillId="46" borderId="61" xfId="115" applyFont="1" applyFill="1" applyBorder="1"/>
    <xf numFmtId="0" fontId="129" fillId="46" borderId="62" xfId="115" applyFont="1" applyFill="1" applyBorder="1" applyAlignment="1">
      <alignment vertical="center" wrapText="1"/>
    </xf>
    <xf numFmtId="0" fontId="129" fillId="46" borderId="63" xfId="115" applyFont="1" applyFill="1" applyBorder="1" applyAlignment="1">
      <alignment horizontal="center" vertical="center" wrapText="1"/>
    </xf>
    <xf numFmtId="0" fontId="113" fillId="0" borderId="64" xfId="115" applyFont="1" applyBorder="1" applyAlignment="1">
      <alignment vertical="center" wrapText="1"/>
    </xf>
    <xf numFmtId="41" fontId="113" fillId="0" borderId="65" xfId="115" applyNumberFormat="1" applyFont="1" applyBorder="1" applyAlignment="1">
      <alignment horizontal="right" vertical="center" wrapText="1"/>
    </xf>
    <xf numFmtId="41" fontId="113" fillId="0" borderId="65" xfId="115" applyNumberFormat="1" applyFont="1" applyBorder="1" applyAlignment="1">
      <alignment horizontal="center" vertical="center" wrapText="1"/>
    </xf>
    <xf numFmtId="0" fontId="113" fillId="0" borderId="66" xfId="115" applyFont="1" applyBorder="1" applyAlignment="1">
      <alignment vertical="center" wrapText="1"/>
    </xf>
    <xf numFmtId="0" fontId="129" fillId="46" borderId="67" xfId="115" applyFont="1" applyFill="1" applyBorder="1" applyAlignment="1">
      <alignment vertical="center" wrapText="1"/>
    </xf>
    <xf numFmtId="41" fontId="129" fillId="46" borderId="68" xfId="115" applyNumberFormat="1" applyFont="1" applyFill="1" applyBorder="1" applyAlignment="1">
      <alignment horizontal="center" vertical="center" wrapText="1"/>
    </xf>
    <xf numFmtId="41" fontId="115" fillId="48" borderId="0" xfId="100" applyFont="1" applyFill="1"/>
    <xf numFmtId="41" fontId="115" fillId="48" borderId="0" xfId="115" applyNumberFormat="1" applyFont="1" applyFill="1"/>
    <xf numFmtId="0" fontId="116" fillId="48" borderId="0" xfId="115" applyFont="1" applyFill="1"/>
    <xf numFmtId="0" fontId="116" fillId="0" borderId="0" xfId="115" applyFont="1"/>
    <xf numFmtId="3" fontId="58" fillId="48" borderId="0" xfId="115" applyNumberFormat="1" applyFont="1" applyFill="1"/>
    <xf numFmtId="0" fontId="58" fillId="48" borderId="0" xfId="115" applyFont="1" applyFill="1"/>
    <xf numFmtId="9" fontId="58" fillId="48" borderId="0" xfId="106" applyFont="1" applyFill="1" applyBorder="1"/>
    <xf numFmtId="166" fontId="58" fillId="48" borderId="0" xfId="116" applyNumberFormat="1" applyFont="1" applyFill="1" applyBorder="1"/>
    <xf numFmtId="9" fontId="46" fillId="48" borderId="0" xfId="106" applyFont="1" applyFill="1" applyBorder="1" applyAlignment="1"/>
    <xf numFmtId="0" fontId="60" fillId="48" borderId="0" xfId="115" applyFont="1" applyFill="1"/>
    <xf numFmtId="41" fontId="58" fillId="48" borderId="0" xfId="115" applyNumberFormat="1" applyFont="1" applyFill="1"/>
    <xf numFmtId="41" fontId="60" fillId="48" borderId="37" xfId="100" applyFont="1" applyFill="1" applyBorder="1" applyAlignment="1">
      <alignment horizontal="center"/>
    </xf>
    <xf numFmtId="166" fontId="58" fillId="48" borderId="0" xfId="116" applyNumberFormat="1" applyFont="1" applyFill="1" applyBorder="1" applyAlignment="1">
      <alignment horizontal="center"/>
    </xf>
    <xf numFmtId="0" fontId="62" fillId="48" borderId="0" xfId="115" applyFont="1" applyFill="1" applyAlignment="1">
      <alignment horizontal="center"/>
    </xf>
    <xf numFmtId="0" fontId="41" fillId="48" borderId="0" xfId="115" applyFont="1" applyFill="1" applyAlignment="1">
      <alignment horizontal="center"/>
    </xf>
    <xf numFmtId="41" fontId="60" fillId="48" borderId="37" xfId="100" applyFont="1" applyFill="1" applyBorder="1"/>
    <xf numFmtId="0" fontId="79" fillId="46" borderId="0" xfId="115" applyFont="1" applyFill="1"/>
    <xf numFmtId="0" fontId="79" fillId="46" borderId="0" xfId="115" applyFont="1" applyFill="1" applyAlignment="1">
      <alignment horizontal="left" vertical="center"/>
    </xf>
    <xf numFmtId="0" fontId="46" fillId="48" borderId="0" xfId="115" applyFont="1" applyFill="1"/>
    <xf numFmtId="0" fontId="105" fillId="0" borderId="0" xfId="115" applyFont="1" applyAlignment="1">
      <alignment vertical="center"/>
    </xf>
    <xf numFmtId="0" fontId="81" fillId="48" borderId="0" xfId="115" applyFont="1" applyFill="1" applyAlignment="1">
      <alignment wrapText="1"/>
    </xf>
    <xf numFmtId="17" fontId="125" fillId="46" borderId="0" xfId="115" applyNumberFormat="1" applyFont="1" applyFill="1" applyAlignment="1">
      <alignment horizontal="right" vertical="center"/>
    </xf>
    <xf numFmtId="41" fontId="115" fillId="48" borderId="0" xfId="115" applyNumberFormat="1" applyFont="1" applyFill="1" applyAlignment="1">
      <alignment horizontal="center" wrapText="1"/>
    </xf>
    <xf numFmtId="0" fontId="116" fillId="48" borderId="0" xfId="115" applyFont="1" applyFill="1" applyAlignment="1">
      <alignment wrapText="1"/>
    </xf>
    <xf numFmtId="41" fontId="115" fillId="0" borderId="0" xfId="115" applyNumberFormat="1" applyFont="1" applyAlignment="1">
      <alignment horizontal="center"/>
    </xf>
    <xf numFmtId="41" fontId="115" fillId="48" borderId="0" xfId="115" applyNumberFormat="1" applyFont="1" applyFill="1" applyAlignment="1">
      <alignment horizontal="center"/>
    </xf>
    <xf numFmtId="0" fontId="114" fillId="48" borderId="0" xfId="115" applyFont="1" applyFill="1" applyAlignment="1">
      <alignment wrapText="1"/>
    </xf>
    <xf numFmtId="41" fontId="114" fillId="48" borderId="0" xfId="115" applyNumberFormat="1" applyFont="1" applyFill="1" applyAlignment="1">
      <alignment horizontal="center" wrapText="1"/>
    </xf>
    <xf numFmtId="0" fontId="79" fillId="0" borderId="0" xfId="115" applyFont="1"/>
    <xf numFmtId="0" fontId="105" fillId="0" borderId="0" xfId="115" applyFont="1" applyAlignment="1">
      <alignment horizontal="center" vertical="center"/>
    </xf>
    <xf numFmtId="0" fontId="115" fillId="48" borderId="46" xfId="115" applyFont="1" applyFill="1" applyBorder="1"/>
    <xf numFmtId="0" fontId="115" fillId="48" borderId="23" xfId="115" applyFont="1" applyFill="1" applyBorder="1"/>
    <xf numFmtId="0" fontId="115" fillId="48" borderId="20" xfId="115" applyFont="1" applyFill="1" applyBorder="1"/>
    <xf numFmtId="0" fontId="92" fillId="0" borderId="0" xfId="99" applyAlignment="1">
      <alignment horizontal="center" vertical="center"/>
    </xf>
    <xf numFmtId="0" fontId="79" fillId="50" borderId="0" xfId="115" applyFont="1" applyFill="1"/>
    <xf numFmtId="0" fontId="134" fillId="51" borderId="0" xfId="115" applyFont="1" applyFill="1"/>
    <xf numFmtId="0" fontId="135" fillId="53" borderId="0" xfId="115" applyFont="1" applyFill="1"/>
    <xf numFmtId="0" fontId="136" fillId="53" borderId="0" xfId="115" applyFont="1" applyFill="1"/>
    <xf numFmtId="0" fontId="137" fillId="50" borderId="34" xfId="115" applyFont="1" applyFill="1" applyBorder="1"/>
    <xf numFmtId="17" fontId="125" fillId="46" borderId="11" xfId="115" applyNumberFormat="1" applyFont="1" applyFill="1" applyBorder="1" applyAlignment="1">
      <alignment horizontal="center" vertical="center"/>
    </xf>
    <xf numFmtId="0" fontId="136" fillId="53" borderId="33" xfId="115" applyFont="1" applyFill="1" applyBorder="1"/>
    <xf numFmtId="41" fontId="136" fillId="53" borderId="33" xfId="115" applyNumberFormat="1" applyFont="1" applyFill="1" applyBorder="1"/>
    <xf numFmtId="0" fontId="138" fillId="53" borderId="33" xfId="115" applyFont="1" applyFill="1" applyBorder="1"/>
    <xf numFmtId="0" fontId="139" fillId="50" borderId="33" xfId="115" applyFont="1" applyFill="1" applyBorder="1"/>
    <xf numFmtId="41" fontId="139" fillId="50" borderId="33" xfId="115" applyNumberFormat="1" applyFont="1" applyFill="1" applyBorder="1"/>
    <xf numFmtId="0" fontId="137" fillId="53" borderId="33" xfId="115" applyFont="1" applyFill="1" applyBorder="1"/>
    <xf numFmtId="0" fontId="136" fillId="53" borderId="33" xfId="115" applyFont="1" applyFill="1" applyBorder="1" applyAlignment="1">
      <alignment horizontal="center"/>
    </xf>
    <xf numFmtId="0" fontId="139" fillId="50" borderId="34" xfId="115" applyFont="1" applyFill="1" applyBorder="1"/>
    <xf numFmtId="41" fontId="140" fillId="53" borderId="33" xfId="115" applyNumberFormat="1" applyFont="1" applyFill="1" applyBorder="1"/>
    <xf numFmtId="0" fontId="140" fillId="53" borderId="33" xfId="115" applyFont="1" applyFill="1" applyBorder="1"/>
    <xf numFmtId="0" fontId="139" fillId="50" borderId="49" xfId="115" applyFont="1" applyFill="1" applyBorder="1"/>
    <xf numFmtId="0" fontId="136" fillId="53" borderId="34" xfId="115" applyFont="1" applyFill="1" applyBorder="1"/>
    <xf numFmtId="41" fontId="140" fillId="53" borderId="34" xfId="115" applyNumberFormat="1" applyFont="1" applyFill="1" applyBorder="1"/>
    <xf numFmtId="166" fontId="61" fillId="0" borderId="45" xfId="42" applyNumberFormat="1" applyFont="1" applyFill="1" applyBorder="1" applyAlignment="1"/>
    <xf numFmtId="0" fontId="63" fillId="0" borderId="0" xfId="48" applyFont="1" applyAlignment="1">
      <alignment vertical="center" wrapText="1"/>
    </xf>
    <xf numFmtId="41" fontId="41" fillId="34" borderId="0" xfId="53" applyNumberFormat="1" applyFont="1" applyFill="1"/>
    <xf numFmtId="41" fontId="69" fillId="0" borderId="0" xfId="53" applyNumberFormat="1" applyFont="1"/>
    <xf numFmtId="166" fontId="41" fillId="0" borderId="0" xfId="0" applyNumberFormat="1" applyFont="1"/>
    <xf numFmtId="41" fontId="10" fillId="0" borderId="0" xfId="103" applyNumberFormat="1"/>
    <xf numFmtId="0" fontId="141" fillId="0" borderId="0" xfId="103" applyFont="1" applyAlignment="1">
      <alignment horizontal="center" vertical="center"/>
    </xf>
    <xf numFmtId="41" fontId="69" fillId="55" borderId="0" xfId="53" applyNumberFormat="1" applyFont="1" applyFill="1"/>
    <xf numFmtId="41" fontId="41" fillId="55" borderId="0" xfId="53" applyNumberFormat="1" applyFont="1" applyFill="1"/>
    <xf numFmtId="41" fontId="41" fillId="56" borderId="0" xfId="53" applyNumberFormat="1" applyFont="1" applyFill="1"/>
    <xf numFmtId="41" fontId="0" fillId="48" borderId="0" xfId="70" applyFont="1" applyFill="1"/>
    <xf numFmtId="41" fontId="0" fillId="0" borderId="17" xfId="70" applyFont="1" applyBorder="1"/>
    <xf numFmtId="0" fontId="72" fillId="34" borderId="0" xfId="51" quotePrefix="1" applyNumberFormat="1" applyFont="1" applyFill="1" applyAlignment="1">
      <alignment horizontal="center"/>
    </xf>
    <xf numFmtId="166" fontId="142" fillId="0" borderId="0" xfId="42" applyNumberFormat="1" applyFont="1"/>
    <xf numFmtId="41" fontId="59" fillId="0" borderId="0" xfId="70" applyFont="1" applyFill="1" applyAlignment="1">
      <alignment horizontal="center"/>
    </xf>
    <xf numFmtId="0" fontId="8" fillId="48" borderId="0" xfId="103" applyFont="1" applyFill="1"/>
    <xf numFmtId="0" fontId="8" fillId="0" borderId="0" xfId="103" applyFont="1"/>
    <xf numFmtId="0" fontId="141" fillId="0" borderId="0" xfId="103" applyFont="1" applyAlignment="1">
      <alignment horizontal="left" vertical="center"/>
    </xf>
    <xf numFmtId="0" fontId="8" fillId="0" borderId="0" xfId="115" applyFont="1"/>
    <xf numFmtId="0" fontId="8" fillId="48" borderId="0" xfId="115" applyFont="1" applyFill="1"/>
    <xf numFmtId="0" fontId="8" fillId="39" borderId="0" xfId="115" applyFont="1" applyFill="1"/>
    <xf numFmtId="167" fontId="68" fillId="34" borderId="0" xfId="51" applyFont="1" applyFill="1"/>
    <xf numFmtId="167" fontId="68" fillId="39" borderId="0" xfId="51" applyFont="1" applyFill="1"/>
    <xf numFmtId="1" fontId="68" fillId="57" borderId="0" xfId="52" applyNumberFormat="1" applyFont="1" applyFill="1"/>
    <xf numFmtId="167" fontId="68" fillId="57" borderId="0" xfId="51" applyFont="1" applyFill="1"/>
    <xf numFmtId="3" fontId="72" fillId="0" borderId="0" xfId="51" applyNumberFormat="1" applyFont="1" applyAlignment="1">
      <alignment horizontal="center"/>
    </xf>
    <xf numFmtId="3" fontId="68" fillId="0" borderId="0" xfId="51" applyNumberFormat="1" applyFont="1"/>
    <xf numFmtId="3" fontId="68" fillId="39" borderId="0" xfId="51" applyNumberFormat="1" applyFont="1" applyFill="1"/>
    <xf numFmtId="41" fontId="68" fillId="54" borderId="0" xfId="70" applyFont="1" applyFill="1"/>
    <xf numFmtId="41" fontId="58" fillId="48" borderId="17" xfId="115" applyNumberFormat="1" applyFont="1" applyFill="1" applyBorder="1"/>
    <xf numFmtId="41" fontId="60" fillId="48" borderId="0" xfId="115" applyNumberFormat="1" applyFont="1" applyFill="1"/>
    <xf numFmtId="41" fontId="10" fillId="0" borderId="0" xfId="70" applyFont="1"/>
    <xf numFmtId="0" fontId="7" fillId="48" borderId="0" xfId="115" applyFont="1" applyFill="1"/>
    <xf numFmtId="0" fontId="7" fillId="0" borderId="0" xfId="115" applyFont="1"/>
    <xf numFmtId="0" fontId="7" fillId="48" borderId="0" xfId="115" applyFont="1" applyFill="1" applyAlignment="1">
      <alignment horizontal="right"/>
    </xf>
    <xf numFmtId="3" fontId="41" fillId="0" borderId="0" xfId="0" applyNumberFormat="1" applyFont="1"/>
    <xf numFmtId="0" fontId="7" fillId="48" borderId="0" xfId="103" applyFont="1" applyFill="1"/>
    <xf numFmtId="166" fontId="66" fillId="58" borderId="0" xfId="42" applyNumberFormat="1" applyFont="1" applyFill="1"/>
    <xf numFmtId="166" fontId="66" fillId="58" borderId="0" xfId="42" applyNumberFormat="1" applyFont="1" applyFill="1" applyBorder="1"/>
    <xf numFmtId="168" fontId="90" fillId="0" borderId="0" xfId="98" applyNumberFormat="1" applyFont="1"/>
    <xf numFmtId="41" fontId="59" fillId="0" borderId="0" xfId="70" applyFont="1"/>
    <xf numFmtId="168" fontId="108" fillId="0" borderId="0" xfId="98" applyNumberFormat="1" applyFont="1"/>
    <xf numFmtId="41" fontId="41" fillId="44" borderId="27" xfId="52" applyFont="1" applyFill="1" applyBorder="1"/>
    <xf numFmtId="41" fontId="69" fillId="44" borderId="27" xfId="52" applyFont="1" applyFill="1" applyBorder="1"/>
    <xf numFmtId="41" fontId="41" fillId="44" borderId="0" xfId="53" applyNumberFormat="1" applyFont="1" applyFill="1"/>
    <xf numFmtId="0" fontId="59" fillId="0" borderId="0" xfId="103" applyFont="1" applyAlignment="1">
      <alignment horizontal="left" vertical="justify" wrapText="1"/>
    </xf>
    <xf numFmtId="0" fontId="35" fillId="0" borderId="40" xfId="103" applyFont="1" applyBorder="1" applyAlignment="1">
      <alignment horizontal="justify" vertical="justify" wrapText="1"/>
    </xf>
    <xf numFmtId="0" fontId="38" fillId="0" borderId="40" xfId="0" applyFont="1" applyBorder="1" applyAlignment="1">
      <alignment vertical="center"/>
    </xf>
    <xf numFmtId="0" fontId="35" fillId="0" borderId="0" xfId="103" applyFont="1" applyBorder="1" applyAlignment="1">
      <alignment horizontal="justify" vertical="justify" wrapText="1"/>
    </xf>
    <xf numFmtId="0" fontId="38" fillId="0" borderId="39" xfId="0" applyFont="1" applyBorder="1" applyAlignment="1">
      <alignment vertical="center"/>
    </xf>
    <xf numFmtId="0" fontId="38" fillId="0" borderId="0" xfId="0" applyFont="1" applyBorder="1" applyAlignment="1">
      <alignment vertical="center"/>
    </xf>
    <xf numFmtId="0" fontId="38" fillId="0" borderId="39" xfId="0" applyFont="1" applyBorder="1"/>
    <xf numFmtId="0" fontId="6" fillId="48" borderId="0" xfId="121" applyFill="1"/>
    <xf numFmtId="0" fontId="99" fillId="48" borderId="0" xfId="121" applyFont="1" applyFill="1"/>
    <xf numFmtId="0" fontId="6" fillId="0" borderId="0" xfId="121"/>
    <xf numFmtId="0" fontId="127" fillId="48" borderId="0" xfId="121" applyFont="1" applyFill="1"/>
    <xf numFmtId="0" fontId="6" fillId="39" borderId="0" xfId="121" applyFill="1"/>
    <xf numFmtId="0" fontId="6" fillId="52" borderId="0" xfId="121" applyFill="1"/>
    <xf numFmtId="41" fontId="113" fillId="48" borderId="0" xfId="122" applyFont="1" applyFill="1" applyBorder="1"/>
    <xf numFmtId="166" fontId="6" fillId="48" borderId="0" xfId="121" applyNumberFormat="1" applyFill="1"/>
    <xf numFmtId="41" fontId="0" fillId="48" borderId="0" xfId="122" applyFont="1" applyFill="1"/>
    <xf numFmtId="41" fontId="6" fillId="48" borderId="0" xfId="121" applyNumberFormat="1" applyFill="1"/>
    <xf numFmtId="41" fontId="131" fillId="48" borderId="0" xfId="122" applyFont="1" applyFill="1"/>
    <xf numFmtId="9" fontId="0" fillId="48" borderId="0" xfId="123" applyFont="1" applyFill="1"/>
    <xf numFmtId="0" fontId="105" fillId="0" borderId="0" xfId="121" applyFont="1" applyAlignment="1">
      <alignment horizontal="left" vertical="center"/>
    </xf>
    <xf numFmtId="41" fontId="116" fillId="48" borderId="0" xfId="121" applyNumberFormat="1" applyFont="1" applyFill="1"/>
    <xf numFmtId="0" fontId="5" fillId="48" borderId="0" xfId="115" applyFont="1" applyFill="1"/>
    <xf numFmtId="0" fontId="59" fillId="0" borderId="0" xfId="103" applyFont="1" applyAlignment="1">
      <alignment horizontal="left" vertical="justify" wrapText="1"/>
    </xf>
    <xf numFmtId="0" fontId="59" fillId="0" borderId="0" xfId="98" applyFont="1" applyAlignment="1">
      <alignment horizontal="left"/>
    </xf>
    <xf numFmtId="0" fontId="59" fillId="0" borderId="0" xfId="98" applyFont="1" applyAlignment="1">
      <alignment horizontal="center"/>
    </xf>
    <xf numFmtId="0" fontId="105" fillId="0" borderId="0" xfId="103" applyFont="1" applyAlignment="1">
      <alignment horizontal="left" vertical="center"/>
    </xf>
    <xf numFmtId="0" fontId="91" fillId="0" borderId="0" xfId="103" applyFont="1" applyAlignment="1">
      <alignment horizontal="left" vertical="center"/>
    </xf>
    <xf numFmtId="0" fontId="105" fillId="0" borderId="0" xfId="103" applyFont="1" applyAlignment="1">
      <alignment horizontal="center" vertical="center"/>
    </xf>
    <xf numFmtId="0" fontId="35" fillId="0" borderId="0" xfId="103" applyFont="1" applyBorder="1" applyAlignment="1">
      <alignment horizontal="justify" vertical="justify" wrapText="1"/>
    </xf>
    <xf numFmtId="0" fontId="35" fillId="0" borderId="40" xfId="103" applyFont="1" applyBorder="1" applyAlignment="1">
      <alignment horizontal="justify" vertical="justify" wrapText="1"/>
    </xf>
    <xf numFmtId="0" fontId="141" fillId="0" borderId="0" xfId="103" applyFont="1" applyAlignment="1">
      <alignment horizontal="center" vertical="center"/>
    </xf>
    <xf numFmtId="0" fontId="59" fillId="0" borderId="0" xfId="103" applyFont="1" applyAlignment="1">
      <alignment horizontal="left" vertical="justify" wrapText="1"/>
    </xf>
    <xf numFmtId="0" fontId="105" fillId="0" borderId="0" xfId="115" applyFont="1" applyAlignment="1">
      <alignment horizontal="center" vertical="center"/>
    </xf>
    <xf numFmtId="0" fontId="105" fillId="0" borderId="0" xfId="115" applyFont="1" applyAlignment="1">
      <alignment horizontal="left" vertical="center"/>
    </xf>
    <xf numFmtId="0" fontId="103" fillId="0" borderId="39" xfId="103" applyFont="1" applyBorder="1" applyAlignment="1">
      <alignment horizontal="center" vertical="justify" wrapText="1"/>
    </xf>
    <xf numFmtId="0" fontId="103" fillId="0" borderId="0" xfId="103" applyFont="1" applyAlignment="1">
      <alignment horizontal="center" vertical="justify" wrapText="1"/>
    </xf>
    <xf numFmtId="0" fontId="103" fillId="0" borderId="40" xfId="103" applyFont="1" applyBorder="1" applyAlignment="1">
      <alignment horizontal="center" vertical="justify" wrapText="1"/>
    </xf>
    <xf numFmtId="0" fontId="144" fillId="0" borderId="18" xfId="0" applyFont="1" applyBorder="1" applyAlignment="1">
      <alignment vertical="center" wrapText="1"/>
    </xf>
    <xf numFmtId="0" fontId="145" fillId="0" borderId="0" xfId="0" applyFont="1" applyAlignment="1">
      <alignment horizontal="justify" vertical="center" wrapText="1"/>
    </xf>
    <xf numFmtId="0" fontId="144" fillId="0" borderId="18" xfId="0" applyFont="1" applyBorder="1" applyAlignment="1">
      <alignment horizontal="center" vertical="center" wrapText="1"/>
    </xf>
    <xf numFmtId="0" fontId="145" fillId="0" borderId="0" xfId="0" applyFont="1" applyAlignment="1">
      <alignment vertical="center" wrapText="1"/>
    </xf>
    <xf numFmtId="9" fontId="145" fillId="0" borderId="0" xfId="0" applyNumberFormat="1" applyFont="1" applyAlignment="1">
      <alignment horizontal="right" vertical="center" wrapText="1"/>
    </xf>
    <xf numFmtId="0" fontId="4" fillId="48" borderId="0" xfId="115" applyFont="1" applyFill="1"/>
    <xf numFmtId="0" fontId="105" fillId="0" borderId="0" xfId="98" applyFont="1" applyAlignment="1"/>
    <xf numFmtId="0" fontId="104" fillId="0" borderId="0" xfId="98" applyFont="1" applyAlignment="1">
      <alignment horizontal="center"/>
    </xf>
    <xf numFmtId="0" fontId="4" fillId="48" borderId="0" xfId="103" applyFont="1" applyFill="1"/>
    <xf numFmtId="0" fontId="4" fillId="48" borderId="0" xfId="121" applyFont="1" applyFill="1"/>
    <xf numFmtId="0" fontId="4" fillId="0" borderId="0" xfId="103" applyFont="1"/>
    <xf numFmtId="0" fontId="4" fillId="0" borderId="0" xfId="115" applyFont="1"/>
    <xf numFmtId="0" fontId="4" fillId="39" borderId="0" xfId="115" applyFont="1" applyFill="1"/>
    <xf numFmtId="0" fontId="4" fillId="48" borderId="0" xfId="115" applyFont="1" applyFill="1" applyAlignment="1">
      <alignment horizontal="right"/>
    </xf>
    <xf numFmtId="0" fontId="105" fillId="0" borderId="0" xfId="115" applyFont="1" applyAlignment="1">
      <alignment horizontal="center" vertical="center"/>
    </xf>
    <xf numFmtId="168" fontId="146" fillId="0" borderId="0" xfId="98" applyNumberFormat="1" applyFont="1"/>
    <xf numFmtId="0" fontId="41" fillId="48" borderId="39" xfId="103" applyFont="1" applyFill="1" applyBorder="1"/>
    <xf numFmtId="170" fontId="84" fillId="0" borderId="0" xfId="100" applyNumberFormat="1" applyFont="1"/>
    <xf numFmtId="41" fontId="84" fillId="0" borderId="0" xfId="100" applyFont="1"/>
    <xf numFmtId="0" fontId="41" fillId="48" borderId="17" xfId="103" applyFont="1" applyFill="1" applyBorder="1"/>
    <xf numFmtId="41" fontId="81" fillId="0" borderId="17" xfId="100" applyFont="1" applyBorder="1"/>
    <xf numFmtId="41" fontId="35" fillId="0" borderId="40" xfId="100" applyFont="1" applyFill="1" applyBorder="1"/>
    <xf numFmtId="0" fontId="62" fillId="48" borderId="39" xfId="103" applyFont="1" applyFill="1" applyBorder="1"/>
    <xf numFmtId="0" fontId="62" fillId="48" borderId="0" xfId="103" applyFont="1" applyFill="1"/>
    <xf numFmtId="170" fontId="147" fillId="48" borderId="0" xfId="100" applyNumberFormat="1" applyFont="1" applyFill="1"/>
    <xf numFmtId="41" fontId="36" fillId="0" borderId="40" xfId="100" applyFont="1" applyFill="1" applyBorder="1"/>
    <xf numFmtId="41" fontId="37" fillId="39" borderId="0" xfId="70" applyFont="1" applyFill="1"/>
    <xf numFmtId="41" fontId="91" fillId="39" borderId="42" xfId="70" applyFont="1" applyFill="1" applyBorder="1"/>
    <xf numFmtId="41" fontId="37" fillId="39" borderId="0" xfId="70" applyNumberFormat="1" applyFont="1" applyFill="1"/>
    <xf numFmtId="41" fontId="91" fillId="39" borderId="42" xfId="70" applyNumberFormat="1" applyFont="1" applyFill="1" applyBorder="1"/>
    <xf numFmtId="0" fontId="3" fillId="0" borderId="0" xfId="115" applyFont="1"/>
    <xf numFmtId="0" fontId="3" fillId="0" borderId="17" xfId="115" applyFont="1" applyBorder="1"/>
    <xf numFmtId="41" fontId="136" fillId="53" borderId="0" xfId="115" applyNumberFormat="1" applyFont="1" applyFill="1"/>
    <xf numFmtId="41" fontId="136" fillId="53" borderId="0" xfId="70" applyFont="1" applyFill="1"/>
    <xf numFmtId="41" fontId="59" fillId="0" borderId="0" xfId="70" applyFont="1" applyFill="1"/>
    <xf numFmtId="41" fontId="91" fillId="0" borderId="22" xfId="70" applyFont="1" applyFill="1" applyBorder="1"/>
    <xf numFmtId="41" fontId="37" fillId="0" borderId="0" xfId="70" applyFont="1" applyFill="1"/>
    <xf numFmtId="41" fontId="96" fillId="46" borderId="0" xfId="70" applyFont="1" applyFill="1" applyBorder="1"/>
    <xf numFmtId="41" fontId="96" fillId="46" borderId="37" xfId="70" applyFont="1" applyFill="1" applyBorder="1"/>
    <xf numFmtId="41" fontId="98" fillId="39" borderId="0" xfId="70" applyFont="1" applyFill="1" applyAlignment="1">
      <alignment horizontal="center"/>
    </xf>
    <xf numFmtId="41" fontId="98" fillId="39" borderId="0" xfId="70" applyFont="1" applyFill="1" applyBorder="1" applyAlignment="1">
      <alignment horizontal="center"/>
    </xf>
    <xf numFmtId="41" fontId="78" fillId="0" borderId="0" xfId="70" applyFont="1"/>
    <xf numFmtId="41" fontId="59" fillId="39" borderId="0" xfId="70" applyFont="1" applyFill="1"/>
    <xf numFmtId="41" fontId="99" fillId="0" borderId="0" xfId="70" applyFont="1"/>
    <xf numFmtId="41" fontId="79" fillId="46" borderId="0" xfId="70" applyFont="1" applyFill="1" applyBorder="1"/>
    <xf numFmtId="41" fontId="101" fillId="0" borderId="0" xfId="70" applyFont="1"/>
    <xf numFmtId="41" fontId="41" fillId="44" borderId="27" xfId="70" applyFont="1" applyFill="1" applyBorder="1"/>
    <xf numFmtId="41" fontId="113" fillId="48" borderId="38" xfId="70" applyFont="1" applyFill="1" applyBorder="1"/>
    <xf numFmtId="41" fontId="113" fillId="48" borderId="40" xfId="70" applyFont="1" applyFill="1" applyBorder="1"/>
    <xf numFmtId="41" fontId="113" fillId="39" borderId="38" xfId="70" applyFont="1" applyFill="1" applyBorder="1"/>
    <xf numFmtId="41" fontId="113" fillId="39" borderId="38" xfId="70" quotePrefix="1" applyFont="1" applyFill="1" applyBorder="1"/>
    <xf numFmtId="41" fontId="113" fillId="48" borderId="38" xfId="70" quotePrefix="1" applyFont="1" applyFill="1" applyBorder="1"/>
    <xf numFmtId="41" fontId="102" fillId="48" borderId="40" xfId="70" applyFont="1" applyFill="1" applyBorder="1"/>
    <xf numFmtId="41" fontId="129" fillId="50" borderId="33" xfId="70" applyFont="1" applyFill="1" applyBorder="1"/>
    <xf numFmtId="41" fontId="130" fillId="50" borderId="33" xfId="70" applyFont="1" applyFill="1" applyBorder="1"/>
    <xf numFmtId="41" fontId="129" fillId="46" borderId="33" xfId="70" applyFont="1" applyFill="1" applyBorder="1"/>
    <xf numFmtId="41" fontId="99" fillId="48" borderId="0" xfId="103" applyNumberFormat="1" applyFont="1" applyFill="1"/>
    <xf numFmtId="0" fontId="59" fillId="0" borderId="0" xfId="98" applyFont="1" applyAlignment="1">
      <alignment horizontal="left"/>
    </xf>
    <xf numFmtId="0" fontId="2" fillId="0" borderId="0" xfId="115" applyFont="1"/>
    <xf numFmtId="41" fontId="0" fillId="0" borderId="37" xfId="70" applyFont="1" applyBorder="1"/>
    <xf numFmtId="0" fontId="35" fillId="0" borderId="39" xfId="103" applyFont="1" applyBorder="1" applyAlignment="1">
      <alignment horizontal="left" vertical="top" wrapText="1"/>
    </xf>
    <xf numFmtId="0" fontId="35" fillId="0" borderId="0" xfId="103" applyFont="1" applyAlignment="1">
      <alignment horizontal="left" vertical="top" wrapText="1"/>
    </xf>
    <xf numFmtId="0" fontId="35" fillId="0" borderId="40" xfId="103" applyFont="1" applyBorder="1" applyAlignment="1">
      <alignment horizontal="left" vertical="top" wrapText="1"/>
    </xf>
    <xf numFmtId="0" fontId="46" fillId="0" borderId="39" xfId="103" applyFont="1" applyBorder="1" applyAlignment="1">
      <alignment horizontal="left" vertical="top" wrapText="1"/>
    </xf>
    <xf numFmtId="0" fontId="46" fillId="0" borderId="0" xfId="103" applyFont="1" applyAlignment="1">
      <alignment horizontal="left" vertical="top" wrapText="1"/>
    </xf>
    <xf numFmtId="0" fontId="46" fillId="0" borderId="40" xfId="103" applyFont="1" applyBorder="1" applyAlignment="1">
      <alignment horizontal="left" vertical="top" wrapText="1"/>
    </xf>
    <xf numFmtId="0" fontId="0" fillId="0" borderId="0" xfId="0" applyNumberFormat="1"/>
    <xf numFmtId="0" fontId="148" fillId="0" borderId="0" xfId="124" applyAlignment="1">
      <alignment horizontal="center"/>
    </xf>
    <xf numFmtId="0" fontId="148" fillId="39" borderId="0" xfId="124" applyFill="1" applyAlignment="1">
      <alignment horizontal="center" vertical="center"/>
    </xf>
    <xf numFmtId="0" fontId="148" fillId="0" borderId="0" xfId="124" applyFill="1" applyAlignment="1">
      <alignment horizontal="center"/>
    </xf>
    <xf numFmtId="0" fontId="38" fillId="0" borderId="0" xfId="0" applyFont="1" applyAlignment="1">
      <alignment vertical="center"/>
    </xf>
    <xf numFmtId="3" fontId="149" fillId="0" borderId="0" xfId="0" applyNumberFormat="1" applyFont="1" applyAlignment="1">
      <alignment horizontal="right" vertical="center"/>
    </xf>
    <xf numFmtId="0" fontId="145" fillId="0" borderId="0" xfId="0" applyFont="1" applyAlignment="1">
      <alignment horizontal="center" vertical="center"/>
    </xf>
    <xf numFmtId="0" fontId="145" fillId="0" borderId="0" xfId="0" applyFont="1" applyAlignment="1">
      <alignment horizontal="justify" vertical="center"/>
    </xf>
    <xf numFmtId="0" fontId="144" fillId="0" borderId="0" xfId="0" applyFont="1" applyAlignment="1">
      <alignment horizontal="justify" vertical="center"/>
    </xf>
    <xf numFmtId="0" fontId="144" fillId="0" borderId="0" xfId="0" applyFont="1" applyAlignment="1">
      <alignment vertical="center" wrapText="1"/>
    </xf>
    <xf numFmtId="0" fontId="144" fillId="0" borderId="49" xfId="0" applyFont="1" applyBorder="1" applyAlignment="1">
      <alignment horizontal="center" vertical="center"/>
    </xf>
    <xf numFmtId="0" fontId="144" fillId="0" borderId="11" xfId="0" applyFont="1" applyBorder="1" applyAlignment="1">
      <alignment horizontal="center" vertical="center"/>
    </xf>
    <xf numFmtId="0" fontId="145" fillId="0" borderId="21" xfId="0" applyFont="1" applyBorder="1" applyAlignment="1">
      <alignment vertical="center"/>
    </xf>
    <xf numFmtId="0" fontId="1" fillId="0" borderId="21" xfId="0" applyFont="1" applyBorder="1" applyAlignment="1">
      <alignment vertical="center"/>
    </xf>
    <xf numFmtId="0" fontId="151" fillId="59" borderId="48" xfId="0" applyFont="1" applyFill="1" applyBorder="1" applyAlignment="1">
      <alignment horizontal="justify" vertical="center"/>
    </xf>
    <xf numFmtId="0" fontId="1" fillId="59" borderId="16" xfId="0" applyFont="1" applyFill="1" applyBorder="1" applyAlignment="1">
      <alignment vertical="center"/>
    </xf>
    <xf numFmtId="0" fontId="145" fillId="0" borderId="48" xfId="0" applyFont="1" applyBorder="1" applyAlignment="1">
      <alignment horizontal="justify" vertical="center"/>
    </xf>
    <xf numFmtId="0" fontId="145" fillId="0" borderId="16" xfId="0" applyFont="1" applyBorder="1" applyAlignment="1">
      <alignment vertical="center"/>
    </xf>
    <xf numFmtId="0" fontId="145" fillId="0" borderId="0" xfId="0" applyFont="1" applyAlignment="1">
      <alignment vertical="center"/>
    </xf>
    <xf numFmtId="0" fontId="120" fillId="0" borderId="0" xfId="0" applyFont="1" applyAlignment="1">
      <alignment vertical="center"/>
    </xf>
    <xf numFmtId="0" fontId="144" fillId="0" borderId="0" xfId="0" applyFont="1" applyAlignment="1">
      <alignment vertical="center"/>
    </xf>
    <xf numFmtId="0" fontId="153" fillId="0" borderId="16" xfId="0" applyFont="1" applyBorder="1" applyAlignment="1">
      <alignment horizontal="center" vertical="center" wrapText="1"/>
    </xf>
    <xf numFmtId="0" fontId="153" fillId="0" borderId="21" xfId="0" applyFont="1" applyBorder="1" applyAlignment="1">
      <alignment horizontal="center" vertical="center" wrapText="1"/>
    </xf>
    <xf numFmtId="0" fontId="152" fillId="0" borderId="16" xfId="0" applyFont="1" applyBorder="1" applyAlignment="1">
      <alignment horizontal="center" vertical="center"/>
    </xf>
    <xf numFmtId="0" fontId="152" fillId="0" borderId="21" xfId="0" applyFont="1" applyBorder="1" applyAlignment="1">
      <alignment vertical="center"/>
    </xf>
    <xf numFmtId="0" fontId="152" fillId="0" borderId="21" xfId="0" applyFont="1" applyBorder="1" applyAlignment="1">
      <alignment horizontal="center" vertical="center"/>
    </xf>
    <xf numFmtId="3" fontId="152" fillId="0" borderId="21" xfId="0" applyNumberFormat="1" applyFont="1" applyBorder="1" applyAlignment="1">
      <alignment horizontal="center" vertical="center"/>
    </xf>
    <xf numFmtId="10" fontId="152" fillId="0" borderId="21" xfId="0" applyNumberFormat="1" applyFont="1" applyBorder="1" applyAlignment="1">
      <alignment horizontal="center" vertical="center"/>
    </xf>
    <xf numFmtId="0" fontId="39" fillId="0" borderId="0" xfId="0" applyFont="1" applyAlignment="1">
      <alignment vertical="center"/>
    </xf>
    <xf numFmtId="0" fontId="144" fillId="0" borderId="0" xfId="0" applyFont="1" applyAlignment="1">
      <alignment horizontal="left" vertical="center" indent="1"/>
    </xf>
    <xf numFmtId="168" fontId="104" fillId="0" borderId="0" xfId="101" applyNumberFormat="1" applyFont="1" applyFill="1" applyAlignment="1">
      <alignment horizontal="center"/>
    </xf>
    <xf numFmtId="0" fontId="41" fillId="0" borderId="0" xfId="71" applyFont="1"/>
    <xf numFmtId="0" fontId="42" fillId="0" borderId="12" xfId="48" applyFont="1" applyBorder="1" applyAlignment="1">
      <alignment horizontal="center" vertical="center"/>
    </xf>
    <xf numFmtId="0" fontId="42" fillId="0" borderId="13" xfId="48" applyFont="1" applyBorder="1" applyAlignment="1">
      <alignment horizontal="center" vertical="center"/>
    </xf>
    <xf numFmtId="0" fontId="42" fillId="0" borderId="16" xfId="48" applyFont="1" applyBorder="1" applyAlignment="1">
      <alignment horizontal="center" vertical="center"/>
    </xf>
    <xf numFmtId="0" fontId="43" fillId="0" borderId="12" xfId="48" applyFont="1" applyBorder="1" applyAlignment="1">
      <alignment horizontal="center" vertical="center" wrapText="1"/>
    </xf>
    <xf numFmtId="0" fontId="43" fillId="0" borderId="13" xfId="48" applyFont="1" applyBorder="1" applyAlignment="1">
      <alignment horizontal="center" vertical="center" wrapText="1"/>
    </xf>
    <xf numFmtId="0" fontId="43" fillId="0" borderId="16" xfId="48" applyFont="1" applyBorder="1" applyAlignment="1">
      <alignment horizontal="center" vertical="center" wrapText="1"/>
    </xf>
    <xf numFmtId="0" fontId="86" fillId="0" borderId="0" xfId="0" applyFont="1" applyAlignment="1">
      <alignment horizontal="center"/>
    </xf>
    <xf numFmtId="0" fontId="86" fillId="0" borderId="0" xfId="0" applyFont="1" applyAlignment="1">
      <alignment horizontal="left"/>
    </xf>
    <xf numFmtId="0" fontId="89" fillId="46" borderId="49" xfId="98" applyFont="1" applyFill="1" applyBorder="1" applyAlignment="1">
      <alignment horizontal="center" vertical="center" wrapText="1"/>
    </xf>
    <xf numFmtId="0" fontId="89" fillId="46" borderId="14" xfId="98" applyFont="1" applyFill="1" applyBorder="1" applyAlignment="1">
      <alignment horizontal="center" vertical="center" wrapText="1"/>
    </xf>
    <xf numFmtId="0" fontId="89" fillId="46" borderId="15" xfId="98" applyFont="1" applyFill="1" applyBorder="1" applyAlignment="1">
      <alignment horizontal="center" vertical="center" wrapText="1"/>
    </xf>
    <xf numFmtId="0" fontId="53" fillId="37" borderId="30" xfId="58" applyFont="1" applyFill="1" applyBorder="1" applyAlignment="1">
      <alignment horizontal="center" vertical="center"/>
    </xf>
    <xf numFmtId="0" fontId="53" fillId="37" borderId="17" xfId="58" applyFont="1" applyFill="1" applyBorder="1" applyAlignment="1">
      <alignment horizontal="center" vertical="center"/>
    </xf>
    <xf numFmtId="3" fontId="54" fillId="37" borderId="31" xfId="56" applyNumberFormat="1" applyFont="1" applyFill="1" applyBorder="1" applyAlignment="1">
      <alignment horizontal="center" vertical="center" wrapText="1"/>
    </xf>
    <xf numFmtId="3" fontId="54" fillId="37" borderId="22" xfId="56" applyNumberFormat="1" applyFont="1" applyFill="1" applyBorder="1" applyAlignment="1">
      <alignment horizontal="center" vertical="center" wrapText="1"/>
    </xf>
    <xf numFmtId="3" fontId="54" fillId="37" borderId="32" xfId="56" applyNumberFormat="1" applyFont="1" applyFill="1" applyBorder="1" applyAlignment="1">
      <alignment horizontal="center" vertical="center" wrapText="1"/>
    </xf>
    <xf numFmtId="0" fontId="53" fillId="37" borderId="31" xfId="59" applyFont="1" applyFill="1" applyBorder="1" applyAlignment="1">
      <alignment horizontal="center" vertical="center"/>
    </xf>
    <xf numFmtId="0" fontId="53" fillId="37" borderId="22" xfId="59" applyFont="1" applyFill="1" applyBorder="1" applyAlignment="1">
      <alignment horizontal="center" vertical="center"/>
    </xf>
    <xf numFmtId="0" fontId="53" fillId="37" borderId="32" xfId="59" applyFont="1" applyFill="1" applyBorder="1" applyAlignment="1">
      <alignment horizontal="center" vertical="center"/>
    </xf>
    <xf numFmtId="0" fontId="53" fillId="37" borderId="31" xfId="59" applyFont="1" applyFill="1" applyBorder="1" applyAlignment="1">
      <alignment horizontal="center" vertical="center" wrapText="1"/>
    </xf>
    <xf numFmtId="0" fontId="53" fillId="37" borderId="22" xfId="59" applyFont="1" applyFill="1" applyBorder="1" applyAlignment="1">
      <alignment horizontal="center" vertical="center" wrapText="1"/>
    </xf>
    <xf numFmtId="0" fontId="53" fillId="37" borderId="32" xfId="59" applyFont="1" applyFill="1" applyBorder="1" applyAlignment="1">
      <alignment horizontal="center" vertical="center" wrapText="1"/>
    </xf>
    <xf numFmtId="0" fontId="78" fillId="46" borderId="0" xfId="98" applyFont="1" applyFill="1" applyAlignment="1">
      <alignment horizontal="left" wrapText="1"/>
    </xf>
    <xf numFmtId="0" fontId="145" fillId="0" borderId="12" xfId="0" applyFont="1" applyBorder="1" applyAlignment="1">
      <alignment horizontal="justify" vertical="center"/>
    </xf>
    <xf numFmtId="0" fontId="145" fillId="0" borderId="69" xfId="0" applyFont="1" applyBorder="1" applyAlignment="1">
      <alignment horizontal="justify" vertical="center"/>
    </xf>
    <xf numFmtId="0" fontId="152" fillId="0" borderId="49" xfId="0" applyFont="1" applyBorder="1" applyAlignment="1">
      <alignment horizontal="center" vertical="center"/>
    </xf>
    <xf numFmtId="0" fontId="152" fillId="0" borderId="14" xfId="0" applyFont="1" applyBorder="1" applyAlignment="1">
      <alignment horizontal="center" vertical="center"/>
    </xf>
    <xf numFmtId="0" fontId="152" fillId="0" borderId="70" xfId="0" applyFont="1" applyBorder="1" applyAlignment="1">
      <alignment horizontal="center" vertical="center"/>
    </xf>
    <xf numFmtId="0" fontId="153" fillId="0" borderId="49" xfId="0" applyFont="1" applyBorder="1" applyAlignment="1">
      <alignment horizontal="center" vertical="center"/>
    </xf>
    <xf numFmtId="0" fontId="153" fillId="0" borderId="14" xfId="0" applyFont="1" applyBorder="1" applyAlignment="1">
      <alignment horizontal="center" vertical="center"/>
    </xf>
    <xf numFmtId="0" fontId="153" fillId="0" borderId="70" xfId="0" applyFont="1" applyBorder="1" applyAlignment="1">
      <alignment horizontal="center" vertical="center"/>
    </xf>
    <xf numFmtId="0" fontId="145" fillId="0" borderId="0" xfId="0" applyFont="1" applyAlignment="1">
      <alignment horizontal="left" vertical="center" wrapText="1"/>
    </xf>
    <xf numFmtId="0" fontId="150" fillId="0" borderId="0" xfId="0" applyFont="1" applyAlignment="1">
      <alignment horizontal="center" vertical="center"/>
    </xf>
    <xf numFmtId="0" fontId="99" fillId="0" borderId="0" xfId="0" applyFont="1" applyAlignment="1">
      <alignment horizontal="center"/>
    </xf>
    <xf numFmtId="0" fontId="94" fillId="0" borderId="0" xfId="98" applyFont="1" applyAlignment="1">
      <alignment horizontal="center"/>
    </xf>
    <xf numFmtId="0" fontId="10" fillId="0" borderId="0" xfId="98"/>
    <xf numFmtId="0" fontId="59" fillId="0" borderId="0" xfId="98" applyFont="1" applyAlignment="1">
      <alignment horizontal="left"/>
    </xf>
    <xf numFmtId="0" fontId="96" fillId="46" borderId="0" xfId="98" applyFont="1" applyFill="1" applyAlignment="1">
      <alignment horizontal="left" vertical="center"/>
    </xf>
    <xf numFmtId="0" fontId="10" fillId="0" borderId="0" xfId="98" applyAlignment="1">
      <alignment horizontal="left"/>
    </xf>
    <xf numFmtId="0" fontId="105" fillId="0" borderId="0" xfId="98" applyFont="1" applyAlignment="1">
      <alignment horizontal="center" vertical="center"/>
    </xf>
    <xf numFmtId="168" fontId="104" fillId="0" borderId="0" xfId="101" applyNumberFormat="1" applyFont="1" applyFill="1" applyAlignment="1">
      <alignment horizontal="center"/>
    </xf>
    <xf numFmtId="0" fontId="91" fillId="0" borderId="0" xfId="98" applyFont="1" applyAlignment="1">
      <alignment horizontal="center"/>
    </xf>
    <xf numFmtId="0" fontId="37" fillId="0" borderId="0" xfId="98" applyFont="1" applyAlignment="1">
      <alignment horizontal="center"/>
    </xf>
    <xf numFmtId="0" fontId="96" fillId="46" borderId="0" xfId="98" applyFont="1" applyFill="1" applyAlignment="1">
      <alignment horizontal="left"/>
    </xf>
    <xf numFmtId="0" fontId="91" fillId="0" borderId="0" xfId="98" applyFont="1" applyAlignment="1">
      <alignment horizontal="left" vertical="center"/>
    </xf>
    <xf numFmtId="0" fontId="91" fillId="0" borderId="0" xfId="98" applyFont="1" applyAlignment="1">
      <alignment horizontal="left"/>
    </xf>
    <xf numFmtId="3" fontId="59" fillId="0" borderId="0" xfId="98" applyNumberFormat="1" applyFont="1" applyAlignment="1">
      <alignment horizontal="center"/>
    </xf>
    <xf numFmtId="0" fontId="59" fillId="0" borderId="0" xfId="98" applyFont="1" applyAlignment="1">
      <alignment horizontal="center"/>
    </xf>
    <xf numFmtId="0" fontId="110" fillId="0" borderId="0" xfId="98" applyFont="1" applyAlignment="1">
      <alignment horizontal="center" wrapText="1"/>
    </xf>
    <xf numFmtId="0" fontId="109" fillId="0" borderId="0" xfId="98" applyFont="1" applyAlignment="1">
      <alignment horizontal="center" wrapText="1"/>
    </xf>
    <xf numFmtId="168" fontId="79" fillId="46" borderId="0" xfId="101" applyNumberFormat="1" applyFont="1" applyFill="1" applyAlignment="1">
      <alignment horizontal="center" vertical="center" wrapText="1"/>
    </xf>
    <xf numFmtId="168" fontId="79" fillId="46" borderId="17" xfId="101" applyNumberFormat="1" applyFont="1" applyFill="1" applyBorder="1" applyAlignment="1">
      <alignment horizontal="center" vertical="center" wrapText="1"/>
    </xf>
    <xf numFmtId="0" fontId="105" fillId="0" borderId="0" xfId="103" applyFont="1" applyAlignment="1">
      <alignment horizontal="left" vertical="center"/>
    </xf>
    <xf numFmtId="0" fontId="108" fillId="0" borderId="0" xfId="103" applyFont="1" applyAlignment="1">
      <alignment horizontal="center"/>
    </xf>
    <xf numFmtId="0" fontId="79" fillId="46" borderId="0" xfId="103" applyFont="1" applyFill="1" applyAlignment="1">
      <alignment horizontal="center" vertical="center" wrapText="1"/>
    </xf>
    <xf numFmtId="0" fontId="79" fillId="0" borderId="0" xfId="103" applyFont="1" applyAlignment="1">
      <alignment horizontal="center" vertical="center" wrapText="1"/>
    </xf>
    <xf numFmtId="0" fontId="61" fillId="0" borderId="0" xfId="103" applyFont="1" applyAlignment="1">
      <alignment horizontal="center"/>
    </xf>
    <xf numFmtId="0" fontId="91" fillId="0" borderId="0" xfId="103" applyFont="1" applyAlignment="1">
      <alignment horizontal="left" vertical="center"/>
    </xf>
    <xf numFmtId="0" fontId="59" fillId="0" borderId="33" xfId="103" applyFont="1" applyBorder="1" applyAlignment="1">
      <alignment horizontal="left" wrapText="1"/>
    </xf>
    <xf numFmtId="0" fontId="78" fillId="46" borderId="0" xfId="103" applyFont="1" applyFill="1" applyAlignment="1">
      <alignment horizontal="left"/>
    </xf>
    <xf numFmtId="0" fontId="59" fillId="0" borderId="36" xfId="103" applyFont="1" applyBorder="1" applyAlignment="1">
      <alignment horizontal="left" wrapText="1"/>
    </xf>
    <xf numFmtId="0" fontId="59" fillId="0" borderId="37" xfId="103" applyFont="1" applyBorder="1" applyAlignment="1">
      <alignment horizontal="left" wrapText="1"/>
    </xf>
    <xf numFmtId="0" fontId="59" fillId="0" borderId="50" xfId="103" applyFont="1" applyBorder="1" applyAlignment="1">
      <alignment horizontal="left" wrapText="1"/>
    </xf>
    <xf numFmtId="0" fontId="59" fillId="0" borderId="30" xfId="103" applyFont="1" applyBorder="1" applyAlignment="1">
      <alignment horizontal="left" wrapText="1"/>
    </xf>
    <xf numFmtId="0" fontId="59" fillId="0" borderId="17" xfId="103" applyFont="1" applyBorder="1" applyAlignment="1">
      <alignment horizontal="left" wrapText="1"/>
    </xf>
    <xf numFmtId="0" fontId="59" fillId="0" borderId="41" xfId="103" applyFont="1" applyBorder="1" applyAlignment="1">
      <alignment horizontal="left" wrapText="1"/>
    </xf>
    <xf numFmtId="0" fontId="105" fillId="0" borderId="0" xfId="103" applyFont="1" applyAlignment="1">
      <alignment horizontal="center" vertical="center"/>
    </xf>
    <xf numFmtId="0" fontId="38" fillId="0" borderId="39" xfId="0" applyFont="1" applyBorder="1" applyAlignment="1">
      <alignment horizontal="left" vertical="center" wrapText="1"/>
    </xf>
    <xf numFmtId="0" fontId="38" fillId="0" borderId="0" xfId="0" applyFont="1" applyBorder="1" applyAlignment="1">
      <alignment horizontal="left" vertical="center" wrapText="1"/>
    </xf>
    <xf numFmtId="0" fontId="38" fillId="0" borderId="40" xfId="0" applyFont="1" applyBorder="1" applyAlignment="1">
      <alignment horizontal="left" vertical="center" wrapText="1"/>
    </xf>
    <xf numFmtId="0" fontId="141" fillId="0" borderId="0" xfId="103" applyFont="1" applyAlignment="1">
      <alignment horizontal="center" vertical="center"/>
    </xf>
    <xf numFmtId="0" fontId="59" fillId="0" borderId="0" xfId="103" applyFont="1" applyAlignment="1">
      <alignment horizontal="left" vertical="top" wrapText="1"/>
    </xf>
    <xf numFmtId="0" fontId="61" fillId="0" borderId="39" xfId="103" applyFont="1" applyBorder="1" applyAlignment="1">
      <alignment horizontal="left"/>
    </xf>
    <xf numFmtId="0" fontId="61" fillId="0" borderId="0" xfId="103" applyFont="1" applyAlignment="1">
      <alignment horizontal="left"/>
    </xf>
    <xf numFmtId="0" fontId="61" fillId="0" borderId="40" xfId="103" applyFont="1" applyBorder="1" applyAlignment="1">
      <alignment horizontal="left"/>
    </xf>
    <xf numFmtId="0" fontId="61" fillId="0" borderId="39" xfId="103" applyFont="1" applyBorder="1" applyAlignment="1">
      <alignment horizontal="left" vertical="justify" wrapText="1"/>
    </xf>
    <xf numFmtId="0" fontId="61" fillId="0" borderId="0" xfId="103" applyFont="1" applyAlignment="1">
      <alignment horizontal="left" vertical="justify" wrapText="1"/>
    </xf>
    <xf numFmtId="0" fontId="61" fillId="0" borderId="40" xfId="103" applyFont="1" applyBorder="1" applyAlignment="1">
      <alignment horizontal="left" vertical="justify" wrapText="1"/>
    </xf>
    <xf numFmtId="0" fontId="59" fillId="0" borderId="0" xfId="103" applyFont="1" applyAlignment="1">
      <alignment horizontal="left" vertical="justify" wrapText="1"/>
    </xf>
    <xf numFmtId="0" fontId="35" fillId="0" borderId="39" xfId="103" applyFont="1" applyBorder="1" applyAlignment="1">
      <alignment horizontal="justify" vertical="justify" wrapText="1"/>
    </xf>
    <xf numFmtId="0" fontId="35" fillId="0" borderId="0" xfId="103" applyFont="1" applyAlignment="1">
      <alignment horizontal="justify" vertical="justify" wrapText="1"/>
    </xf>
    <xf numFmtId="0" fontId="35" fillId="0" borderId="40" xfId="103" applyFont="1" applyBorder="1" applyAlignment="1">
      <alignment horizontal="justify" vertical="justify" wrapText="1"/>
    </xf>
    <xf numFmtId="0" fontId="35" fillId="0" borderId="39" xfId="103" applyFont="1" applyBorder="1" applyAlignment="1">
      <alignment horizontal="center" vertical="justify" wrapText="1"/>
    </xf>
    <xf numFmtId="0" fontId="35" fillId="0" borderId="0" xfId="103" applyFont="1" applyAlignment="1">
      <alignment horizontal="center" vertical="justify" wrapText="1"/>
    </xf>
    <xf numFmtId="0" fontId="35" fillId="0" borderId="40" xfId="103" applyFont="1" applyBorder="1" applyAlignment="1">
      <alignment horizontal="center" vertical="justify" wrapText="1"/>
    </xf>
    <xf numFmtId="0" fontId="35" fillId="0" borderId="39" xfId="103" applyFont="1" applyBorder="1" applyAlignment="1">
      <alignment horizontal="left" vertical="top" wrapText="1"/>
    </xf>
    <xf numFmtId="0" fontId="35" fillId="0" borderId="0" xfId="103" applyFont="1" applyAlignment="1">
      <alignment horizontal="left" vertical="top" wrapText="1"/>
    </xf>
    <xf numFmtId="0" fontId="35" fillId="0" borderId="40" xfId="103" applyFont="1" applyBorder="1" applyAlignment="1">
      <alignment horizontal="left" vertical="top" wrapText="1"/>
    </xf>
    <xf numFmtId="0" fontId="37" fillId="0" borderId="30" xfId="103" applyFont="1" applyBorder="1" applyAlignment="1">
      <alignment horizontal="left" vertical="justify" wrapText="1"/>
    </xf>
    <xf numFmtId="0" fontId="37" fillId="0" borderId="17" xfId="103" applyFont="1" applyBorder="1" applyAlignment="1">
      <alignment horizontal="left" vertical="justify" wrapText="1"/>
    </xf>
    <xf numFmtId="0" fontId="37" fillId="0" borderId="41" xfId="103" applyFont="1" applyBorder="1" applyAlignment="1">
      <alignment horizontal="left" vertical="justify" wrapText="1"/>
    </xf>
    <xf numFmtId="0" fontId="46" fillId="0" borderId="39" xfId="103" applyFont="1" applyBorder="1" applyAlignment="1">
      <alignment horizontal="left" vertical="top" wrapText="1"/>
    </xf>
    <xf numFmtId="0" fontId="46" fillId="0" borderId="0" xfId="103" applyFont="1" applyAlignment="1">
      <alignment horizontal="left" vertical="top" wrapText="1"/>
    </xf>
    <xf numFmtId="0" fontId="46" fillId="0" borderId="40" xfId="103" applyFont="1" applyBorder="1" applyAlignment="1">
      <alignment horizontal="left" vertical="top" wrapText="1"/>
    </xf>
    <xf numFmtId="17" fontId="91" fillId="0" borderId="0" xfId="103" applyNumberFormat="1" applyFont="1" applyAlignment="1">
      <alignment horizontal="center" vertical="center"/>
    </xf>
    <xf numFmtId="0" fontId="59" fillId="0" borderId="39" xfId="103" applyFont="1" applyBorder="1" applyAlignment="1">
      <alignment horizontal="justify" vertical="justify" wrapText="1"/>
    </xf>
    <xf numFmtId="0" fontId="59" fillId="0" borderId="0" xfId="103" applyFont="1" applyAlignment="1">
      <alignment horizontal="justify" vertical="justify" wrapText="1"/>
    </xf>
    <xf numFmtId="0" fontId="59" fillId="0" borderId="40" xfId="103" applyFont="1" applyBorder="1" applyAlignment="1">
      <alignment horizontal="justify" vertical="justify" wrapText="1"/>
    </xf>
    <xf numFmtId="0" fontId="35" fillId="0" borderId="39" xfId="103" applyFont="1" applyBorder="1" applyAlignment="1">
      <alignment horizontal="left" vertical="justify" wrapText="1"/>
    </xf>
    <xf numFmtId="0" fontId="35" fillId="0" borderId="0" xfId="103" applyFont="1" applyAlignment="1">
      <alignment horizontal="left" vertical="justify" wrapText="1"/>
    </xf>
    <xf numFmtId="0" fontId="35" fillId="0" borderId="40" xfId="103" applyFont="1" applyBorder="1" applyAlignment="1">
      <alignment horizontal="left" vertical="justify" wrapText="1"/>
    </xf>
    <xf numFmtId="0" fontId="79" fillId="46" borderId="39" xfId="103" applyFont="1" applyFill="1" applyBorder="1" applyAlignment="1">
      <alignment horizontal="left" vertical="center"/>
    </xf>
    <xf numFmtId="0" fontId="79" fillId="46" borderId="0" xfId="103" applyFont="1" applyFill="1" applyAlignment="1">
      <alignment horizontal="left" vertical="center"/>
    </xf>
    <xf numFmtId="0" fontId="79" fillId="46" borderId="40" xfId="103" applyFont="1" applyFill="1" applyBorder="1" applyAlignment="1">
      <alignment horizontal="left" vertical="center"/>
    </xf>
    <xf numFmtId="0" fontId="113" fillId="0" borderId="36" xfId="103" applyFont="1" applyBorder="1" applyAlignment="1">
      <alignment horizontal="justify" vertical="justify" wrapText="1"/>
    </xf>
    <xf numFmtId="0" fontId="113" fillId="0" borderId="37" xfId="103" applyFont="1" applyBorder="1" applyAlignment="1">
      <alignment horizontal="justify" vertical="justify" wrapText="1"/>
    </xf>
    <xf numFmtId="0" fontId="113" fillId="0" borderId="50" xfId="103" applyFont="1" applyBorder="1" applyAlignment="1">
      <alignment horizontal="justify" vertical="justify" wrapText="1"/>
    </xf>
    <xf numFmtId="0" fontId="91" fillId="0" borderId="39" xfId="103" applyFont="1" applyBorder="1" applyAlignment="1">
      <alignment horizontal="left" vertical="justify" wrapText="1"/>
    </xf>
    <xf numFmtId="0" fontId="91" fillId="0" borderId="0" xfId="103" applyFont="1" applyAlignment="1">
      <alignment horizontal="left" vertical="justify" wrapText="1"/>
    </xf>
    <xf numFmtId="0" fontId="91" fillId="0" borderId="40" xfId="103" applyFont="1" applyBorder="1" applyAlignment="1">
      <alignment horizontal="left" vertical="justify" wrapText="1"/>
    </xf>
    <xf numFmtId="0" fontId="35" fillId="0" borderId="39" xfId="103" applyFont="1" applyBorder="1" applyAlignment="1">
      <alignment horizontal="justify" vertical="top" wrapText="1"/>
    </xf>
    <xf numFmtId="0" fontId="35" fillId="0" borderId="0" xfId="103" applyFont="1" applyAlignment="1">
      <alignment horizontal="justify" vertical="top" wrapText="1"/>
    </xf>
    <xf numFmtId="0" fontId="35" fillId="0" borderId="40" xfId="103" applyFont="1" applyBorder="1" applyAlignment="1">
      <alignment horizontal="justify" vertical="top" wrapText="1"/>
    </xf>
    <xf numFmtId="0" fontId="59" fillId="0" borderId="39" xfId="103" applyFont="1" applyBorder="1" applyAlignment="1">
      <alignment horizontal="left" vertical="justify" wrapText="1"/>
    </xf>
    <xf numFmtId="0" fontId="59" fillId="0" borderId="40" xfId="103" applyFont="1" applyBorder="1" applyAlignment="1">
      <alignment horizontal="left" vertical="justify" wrapText="1"/>
    </xf>
    <xf numFmtId="0" fontId="35" fillId="0" borderId="39" xfId="103" applyFont="1" applyBorder="1" applyAlignment="1">
      <alignment vertical="justify" wrapText="1"/>
    </xf>
    <xf numFmtId="0" fontId="35" fillId="0" borderId="0" xfId="103" applyFont="1" applyAlignment="1">
      <alignment vertical="justify" wrapText="1"/>
    </xf>
    <xf numFmtId="0" fontId="35" fillId="0" borderId="40" xfId="103" applyFont="1" applyBorder="1" applyAlignment="1">
      <alignment vertical="justify" wrapText="1"/>
    </xf>
    <xf numFmtId="0" fontId="35" fillId="0" borderId="0" xfId="103" applyFont="1" applyBorder="1" applyAlignment="1">
      <alignment horizontal="justify" vertical="justify" wrapText="1"/>
    </xf>
    <xf numFmtId="0" fontId="59" fillId="39" borderId="0" xfId="103" applyFont="1" applyFill="1" applyAlignment="1">
      <alignment horizontal="left"/>
    </xf>
    <xf numFmtId="0" fontId="59" fillId="39" borderId="0" xfId="103" applyFont="1" applyFill="1" applyAlignment="1">
      <alignment horizontal="center"/>
    </xf>
    <xf numFmtId="0" fontId="121" fillId="35" borderId="36" xfId="103" applyFont="1" applyFill="1" applyBorder="1" applyAlignment="1">
      <alignment horizontal="center" vertical="center"/>
    </xf>
    <xf numFmtId="0" fontId="121" fillId="35" borderId="50" xfId="103" applyFont="1" applyFill="1" applyBorder="1" applyAlignment="1">
      <alignment horizontal="center" vertical="center"/>
    </xf>
    <xf numFmtId="0" fontId="121" fillId="35" borderId="30" xfId="103" applyFont="1" applyFill="1" applyBorder="1" applyAlignment="1">
      <alignment horizontal="center" vertical="center"/>
    </xf>
    <xf numFmtId="0" fontId="121" fillId="35" borderId="41" xfId="103" applyFont="1" applyFill="1" applyBorder="1" applyAlignment="1">
      <alignment horizontal="center" vertical="center"/>
    </xf>
    <xf numFmtId="0" fontId="121" fillId="35" borderId="35" xfId="103" applyFont="1" applyFill="1" applyBorder="1" applyAlignment="1">
      <alignment horizontal="center" vertical="center"/>
    </xf>
    <xf numFmtId="0" fontId="121" fillId="35" borderId="34" xfId="103" applyFont="1" applyFill="1" applyBorder="1" applyAlignment="1">
      <alignment horizontal="center" vertical="center"/>
    </xf>
    <xf numFmtId="0" fontId="122" fillId="39" borderId="33" xfId="103" applyFont="1" applyFill="1" applyBorder="1" applyAlignment="1">
      <alignment horizontal="left"/>
    </xf>
    <xf numFmtId="0" fontId="122" fillId="0" borderId="33" xfId="103" applyFont="1" applyBorder="1" applyAlignment="1">
      <alignment horizontal="left"/>
    </xf>
    <xf numFmtId="0" fontId="122" fillId="0" borderId="30" xfId="103" applyFont="1" applyBorder="1" applyAlignment="1">
      <alignment horizontal="left"/>
    </xf>
    <xf numFmtId="0" fontId="122" fillId="0" borderId="41" xfId="103" applyFont="1" applyBorder="1" applyAlignment="1">
      <alignment horizontal="left"/>
    </xf>
    <xf numFmtId="0" fontId="122" fillId="35" borderId="30" xfId="103" applyFont="1" applyFill="1" applyBorder="1" applyAlignment="1">
      <alignment horizontal="left"/>
    </xf>
    <xf numFmtId="0" fontId="122" fillId="35" borderId="41" xfId="103" applyFont="1" applyFill="1" applyBorder="1" applyAlignment="1">
      <alignment horizontal="left"/>
    </xf>
    <xf numFmtId="0" fontId="66" fillId="39" borderId="0" xfId="103" applyFont="1" applyFill="1" applyAlignment="1">
      <alignment horizontal="center"/>
    </xf>
    <xf numFmtId="0" fontId="126" fillId="50" borderId="31" xfId="113" applyFont="1" applyFill="1" applyBorder="1" applyAlignment="1">
      <alignment horizontal="left" vertical="center"/>
    </xf>
    <xf numFmtId="0" fontId="126" fillId="50" borderId="22" xfId="113" applyFont="1" applyFill="1" applyBorder="1" applyAlignment="1">
      <alignment horizontal="left" vertical="center"/>
    </xf>
    <xf numFmtId="0" fontId="126" fillId="50" borderId="32" xfId="113" applyFont="1" applyFill="1" applyBorder="1" applyAlignment="1">
      <alignment horizontal="left" vertical="center"/>
    </xf>
    <xf numFmtId="0" fontId="105" fillId="0" borderId="0" xfId="121" applyFont="1" applyAlignment="1">
      <alignment horizontal="center" vertical="center"/>
    </xf>
    <xf numFmtId="0" fontId="6" fillId="48" borderId="0" xfId="121" applyFill="1" applyAlignment="1">
      <alignment horizontal="center"/>
    </xf>
    <xf numFmtId="0" fontId="4" fillId="48" borderId="0" xfId="121" applyFont="1" applyFill="1" applyAlignment="1">
      <alignment horizontal="center"/>
    </xf>
    <xf numFmtId="0" fontId="8" fillId="48" borderId="0" xfId="103" applyFont="1" applyFill="1" applyAlignment="1">
      <alignment horizontal="center"/>
    </xf>
    <xf numFmtId="0" fontId="4" fillId="48" borderId="0" xfId="103" applyFont="1" applyFill="1" applyAlignment="1">
      <alignment horizontal="center"/>
    </xf>
    <xf numFmtId="0" fontId="99" fillId="48" borderId="0" xfId="103" applyFont="1" applyFill="1" applyAlignment="1">
      <alignment horizontal="center" vertical="center"/>
    </xf>
    <xf numFmtId="0" fontId="105" fillId="0" borderId="0" xfId="115" applyFont="1" applyAlignment="1">
      <alignment horizontal="center" vertical="center"/>
    </xf>
    <xf numFmtId="0" fontId="4" fillId="48" borderId="0" xfId="115" applyFont="1" applyFill="1" applyAlignment="1">
      <alignment horizontal="center"/>
    </xf>
    <xf numFmtId="0" fontId="10" fillId="48" borderId="0" xfId="115" applyFill="1" applyAlignment="1">
      <alignment horizontal="center"/>
    </xf>
    <xf numFmtId="0" fontId="79" fillId="46" borderId="0" xfId="115" applyFont="1" applyFill="1" applyAlignment="1">
      <alignment horizontal="left" vertical="center"/>
    </xf>
    <xf numFmtId="0" fontId="66" fillId="39" borderId="0" xfId="115" applyFont="1" applyFill="1" applyAlignment="1">
      <alignment horizontal="center"/>
    </xf>
    <xf numFmtId="0" fontId="8" fillId="48" borderId="0" xfId="115" applyFont="1" applyFill="1" applyAlignment="1">
      <alignment horizontal="center"/>
    </xf>
    <xf numFmtId="0" fontId="8" fillId="39" borderId="0" xfId="115" applyFont="1" applyFill="1" applyAlignment="1">
      <alignment horizontal="right"/>
    </xf>
    <xf numFmtId="0" fontId="4" fillId="39" borderId="0" xfId="115" applyFont="1" applyFill="1" applyAlignment="1">
      <alignment horizontal="right"/>
    </xf>
    <xf numFmtId="0" fontId="8" fillId="48" borderId="0" xfId="115" applyFont="1" applyFill="1" applyAlignment="1">
      <alignment horizontal="right"/>
    </xf>
    <xf numFmtId="0" fontId="4" fillId="48" borderId="0" xfId="115" applyFont="1" applyFill="1" applyAlignment="1">
      <alignment horizontal="right"/>
    </xf>
    <xf numFmtId="0" fontId="7" fillId="48" borderId="0" xfId="115" applyFont="1" applyFill="1" applyAlignment="1">
      <alignment horizontal="center"/>
    </xf>
    <xf numFmtId="0" fontId="41" fillId="48" borderId="0" xfId="115" applyFont="1" applyFill="1" applyAlignment="1">
      <alignment horizontal="center"/>
    </xf>
    <xf numFmtId="0" fontId="113" fillId="0" borderId="46" xfId="115" applyFont="1" applyBorder="1" applyAlignment="1">
      <alignment horizontal="center" vertical="center" wrapText="1"/>
    </xf>
    <xf numFmtId="0" fontId="113" fillId="0" borderId="48" xfId="115" applyFont="1" applyBorder="1" applyAlignment="1">
      <alignment horizontal="center" vertical="center" wrapText="1"/>
    </xf>
    <xf numFmtId="0" fontId="79" fillId="46" borderId="0" xfId="115" applyFont="1" applyFill="1" applyAlignment="1">
      <alignment horizontal="left"/>
    </xf>
    <xf numFmtId="9" fontId="58" fillId="48" borderId="0" xfId="106" applyFont="1" applyFill="1" applyBorder="1" applyAlignment="1">
      <alignment horizontal="center"/>
    </xf>
    <xf numFmtId="0" fontId="141" fillId="0" borderId="0" xfId="115" applyFont="1" applyAlignment="1">
      <alignment horizontal="center" vertical="center"/>
    </xf>
    <xf numFmtId="0" fontId="59" fillId="39" borderId="0" xfId="115" applyFont="1" applyFill="1" applyAlignment="1">
      <alignment horizontal="left"/>
    </xf>
    <xf numFmtId="0" fontId="38" fillId="39" borderId="49" xfId="115" applyFont="1" applyFill="1" applyBorder="1" applyAlignment="1">
      <alignment horizontal="left" vertical="center" wrapText="1"/>
    </xf>
    <xf numFmtId="0" fontId="38" fillId="39" borderId="14" xfId="115" applyFont="1" applyFill="1" applyBorder="1" applyAlignment="1">
      <alignment horizontal="left" vertical="center" wrapText="1"/>
    </xf>
    <xf numFmtId="0" fontId="38" fillId="39" borderId="15" xfId="115" applyFont="1" applyFill="1" applyBorder="1" applyAlignment="1">
      <alignment horizontal="left" vertical="center" wrapText="1"/>
    </xf>
    <xf numFmtId="0" fontId="143" fillId="39" borderId="48" xfId="115" applyFont="1" applyFill="1" applyBorder="1" applyAlignment="1">
      <alignment horizontal="left" vertical="center" wrapText="1"/>
    </xf>
    <xf numFmtId="0" fontId="143" fillId="39" borderId="18" xfId="115" applyFont="1" applyFill="1" applyBorder="1" applyAlignment="1">
      <alignment horizontal="left" vertical="center" wrapText="1"/>
    </xf>
    <xf numFmtId="0" fontId="143" fillId="39" borderId="21" xfId="115" applyFont="1" applyFill="1" applyBorder="1" applyAlignment="1">
      <alignment horizontal="left" vertical="center" wrapText="1"/>
    </xf>
    <xf numFmtId="0" fontId="115" fillId="48" borderId="0" xfId="115" applyFont="1" applyFill="1" applyAlignment="1">
      <alignment horizontal="left" wrapText="1"/>
    </xf>
    <xf numFmtId="0" fontId="105" fillId="0" borderId="0" xfId="115" applyFont="1" applyAlignment="1">
      <alignment horizontal="left" vertical="center"/>
    </xf>
    <xf numFmtId="0" fontId="115" fillId="0" borderId="0" xfId="115" applyFont="1" applyAlignment="1">
      <alignment horizontal="left" vertical="center"/>
    </xf>
    <xf numFmtId="0" fontId="99" fillId="0" borderId="0" xfId="0" applyFont="1"/>
  </cellXfs>
  <cellStyles count="12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Comma 13" xfId="60" xr:uid="{00000000-0005-0000-0000-000016000000}"/>
    <cellStyle name="Comma 13 2" xfId="87" xr:uid="{00000000-0005-0000-0000-000017000000}"/>
    <cellStyle name="Comma 2" xfId="65" xr:uid="{00000000-0005-0000-0000-000018000000}"/>
    <cellStyle name="Comma 2 2" xfId="69" xr:uid="{00000000-0005-0000-0000-000019000000}"/>
    <cellStyle name="Comma 2 2 2" xfId="92" xr:uid="{00000000-0005-0000-0000-00001A000000}"/>
    <cellStyle name="Comma 2 3" xfId="89" xr:uid="{00000000-0005-0000-0000-00001B000000}"/>
    <cellStyle name="Comma 2 4" xfId="66" xr:uid="{00000000-0005-0000-0000-00001C000000}"/>
    <cellStyle name="Comma 2 4 2" xfId="90" xr:uid="{00000000-0005-0000-0000-00001D000000}"/>
    <cellStyle name="Comma 4" xfId="57" xr:uid="{00000000-0005-0000-0000-00001E000000}"/>
    <cellStyle name="Comma 4 2" xfId="86" xr:uid="{00000000-0005-0000-0000-00001F000000}"/>
    <cellStyle name="Comma_Worksheet in (C) 2212.1 Armado de Estados MS 31.12 2" xfId="62" xr:uid="{00000000-0005-0000-0000-000020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43" xr:uid="{00000000-0005-0000-0000-00002A000000}"/>
    <cellStyle name="Hipervínculo" xfId="124" builtinId="8"/>
    <cellStyle name="Hipervínculo 2" xfId="99" xr:uid="{931D4E34-55D6-4E77-963D-AB33F18BC16B}"/>
    <cellStyle name="Incorrecto" xfId="7" builtinId="27" customBuiltin="1"/>
    <cellStyle name="Millares" xfId="42" builtinId="3"/>
    <cellStyle name="Millares [0]" xfId="70" builtinId="6"/>
    <cellStyle name="Millares [0] 2" xfId="45" xr:uid="{00000000-0005-0000-0000-00002E000000}"/>
    <cellStyle name="Millares [0] 2 2" xfId="46" xr:uid="{00000000-0005-0000-0000-00002F000000}"/>
    <cellStyle name="Millares [0] 2 2 2" xfId="77" xr:uid="{00000000-0005-0000-0000-000030000000}"/>
    <cellStyle name="Millares [0] 2 3" xfId="104" xr:uid="{9CD4C902-266E-40B3-BED7-E981F8217213}"/>
    <cellStyle name="Millares [0] 3" xfId="49" xr:uid="{00000000-0005-0000-0000-000031000000}"/>
    <cellStyle name="Millares [0] 3 2" xfId="79" xr:uid="{00000000-0005-0000-0000-000032000000}"/>
    <cellStyle name="Millares [0] 4" xfId="52" xr:uid="{00000000-0005-0000-0000-000033000000}"/>
    <cellStyle name="Millares [0] 4 2" xfId="82" xr:uid="{00000000-0005-0000-0000-000034000000}"/>
    <cellStyle name="Millares [0] 4 3" xfId="117" xr:uid="{62E62FAF-4FE1-4ACC-A32B-DAC22B8221C3}"/>
    <cellStyle name="Millares [0] 5" xfId="75" xr:uid="{00000000-0005-0000-0000-000035000000}"/>
    <cellStyle name="Millares [0] 6" xfId="93" xr:uid="{00000000-0005-0000-0000-000036000000}"/>
    <cellStyle name="Millares [0] 7" xfId="100" xr:uid="{EFE01435-D487-459D-A84B-E529D5277AB2}"/>
    <cellStyle name="Millares [0] 7 2" xfId="122" xr:uid="{AB8C8806-3A52-4E64-9A13-CF1654C9F5DF}"/>
    <cellStyle name="Millares 100 11" xfId="111" xr:uid="{29594439-1CB9-4F16-8814-E192CB2D9BA0}"/>
    <cellStyle name="Millares 174 2" xfId="116" xr:uid="{A9BE0076-136F-4B54-B9E3-12CAC99CAADF}"/>
    <cellStyle name="Millares 2" xfId="50" xr:uid="{00000000-0005-0000-0000-000037000000}"/>
    <cellStyle name="Millares 2 2" xfId="80" xr:uid="{00000000-0005-0000-0000-000038000000}"/>
    <cellStyle name="Millares 2 3" xfId="109" xr:uid="{392C3749-287C-4215-8288-04C1C29FF1E0}"/>
    <cellStyle name="Millares 2 4" xfId="102" xr:uid="{DB87CCE2-A259-41EB-8E73-5D4AB8BEEDF0}"/>
    <cellStyle name="Millares 20" xfId="74" xr:uid="{00000000-0005-0000-0000-000039000000}"/>
    <cellStyle name="Millares 212" xfId="112" xr:uid="{7727709C-859B-42D4-99BC-3242AE677FE7}"/>
    <cellStyle name="Millares 3" xfId="54" xr:uid="{00000000-0005-0000-0000-00003A000000}"/>
    <cellStyle name="Millares 3 11" xfId="114" xr:uid="{28216971-338F-43DF-89F5-30110FFFE00E}"/>
    <cellStyle name="Millares 3 2" xfId="63" xr:uid="{00000000-0005-0000-0000-00003B000000}"/>
    <cellStyle name="Millares 3 2 2" xfId="88" xr:uid="{00000000-0005-0000-0000-00003C000000}"/>
    <cellStyle name="Millares 3 3" xfId="84" xr:uid="{00000000-0005-0000-0000-00003D000000}"/>
    <cellStyle name="Millares 4" xfId="72" xr:uid="{00000000-0005-0000-0000-00003E000000}"/>
    <cellStyle name="Millares 4 3" xfId="95" xr:uid="{00000000-0005-0000-0000-00003F000000}"/>
    <cellStyle name="Millares 5" xfId="76" xr:uid="{00000000-0005-0000-0000-000040000000}"/>
    <cellStyle name="Millares 6" xfId="101" xr:uid="{CABE67DF-1362-4B4B-A33E-018640332BC4}"/>
    <cellStyle name="Neutral" xfId="8" builtinId="28" customBuiltin="1"/>
    <cellStyle name="Normal" xfId="0" builtinId="0"/>
    <cellStyle name="Normal - Style1" xfId="97" xr:uid="{00000000-0005-0000-0000-000043000000}"/>
    <cellStyle name="Normal 10 10 2 2 2" xfId="113" xr:uid="{82857292-D5F5-4C16-9D4B-1C65AA8C7E5D}"/>
    <cellStyle name="Normal 12 2 10" xfId="110" xr:uid="{484E5706-D6C9-4B10-8587-4C4AE8EAF350}"/>
    <cellStyle name="Normal 12 2 2 4" xfId="115" xr:uid="{4519B529-939C-469F-9647-ECB638CDA3BE}"/>
    <cellStyle name="Normal 126" xfId="105" xr:uid="{358A26C8-36FA-4937-970B-96B4FC48766A}"/>
    <cellStyle name="Normal 18" xfId="55" xr:uid="{00000000-0005-0000-0000-000044000000}"/>
    <cellStyle name="Normal 18 2" xfId="85" xr:uid="{00000000-0005-0000-0000-000045000000}"/>
    <cellStyle name="Normal 2" xfId="44" xr:uid="{00000000-0005-0000-0000-000046000000}"/>
    <cellStyle name="Normal 2 2" xfId="68" xr:uid="{00000000-0005-0000-0000-000047000000}"/>
    <cellStyle name="Normal 2 2 2" xfId="64" xr:uid="{00000000-0005-0000-0000-000048000000}"/>
    <cellStyle name="Normal 2 2 2 3" xfId="108" xr:uid="{9D65488A-4089-4694-9255-A4CA73353AC7}"/>
    <cellStyle name="Normal 2 2 3" xfId="91" xr:uid="{00000000-0005-0000-0000-000049000000}"/>
    <cellStyle name="Normal 2 3" xfId="107" xr:uid="{8EA477F3-F902-4297-8A1B-1F7DBDE793AB}"/>
    <cellStyle name="Normal 3" xfId="48" xr:uid="{00000000-0005-0000-0000-00004A000000}"/>
    <cellStyle name="Normal 3 2" xfId="73" xr:uid="{00000000-0005-0000-0000-00004B000000}"/>
    <cellStyle name="Normal 3 2 2" xfId="103" xr:uid="{DE161024-EEC8-4F5B-B992-EC1975902CD0}"/>
    <cellStyle name="Normal 3 2 2 2" xfId="121" xr:uid="{90E8A5B5-FAD3-4A75-AFA0-10E0890C761A}"/>
    <cellStyle name="Normal 3 2 3" xfId="119" xr:uid="{F861DD81-0F1F-4173-8976-BA0E91FD2549}"/>
    <cellStyle name="Normal 3 3" xfId="78" xr:uid="{00000000-0005-0000-0000-00004C000000}"/>
    <cellStyle name="Normal 3 4" xfId="120" xr:uid="{EB0DF11F-98C5-4AB7-B19F-A872C745DBDE}"/>
    <cellStyle name="Normal 4" xfId="51" xr:uid="{00000000-0005-0000-0000-00004D000000}"/>
    <cellStyle name="Normal 4 2" xfId="53" xr:uid="{00000000-0005-0000-0000-00004E000000}"/>
    <cellStyle name="Normal 4 2 2" xfId="83" xr:uid="{00000000-0005-0000-0000-00004F000000}"/>
    <cellStyle name="Normal 4 3" xfId="81" xr:uid="{00000000-0005-0000-0000-000050000000}"/>
    <cellStyle name="Normal 4 4" xfId="118" xr:uid="{E59CBC82-92CE-47D7-817B-8FD5280DD78B}"/>
    <cellStyle name="Normal 5" xfId="71" xr:uid="{00000000-0005-0000-0000-000051000000}"/>
    <cellStyle name="Normal 5 2" xfId="67" xr:uid="{00000000-0005-0000-0000-000052000000}"/>
    <cellStyle name="Normal 6" xfId="98" xr:uid="{DC689ACA-F0BE-4A06-A518-F14EB9956A1F}"/>
    <cellStyle name="Normal 62 3" xfId="94" xr:uid="{00000000-0005-0000-0000-000053000000}"/>
    <cellStyle name="Normal 66 2 2 2" xfId="96" xr:uid="{00000000-0005-0000-0000-000054000000}"/>
    <cellStyle name="Normal_Hoja 1 2" xfId="61" xr:uid="{00000000-0005-0000-0000-000055000000}"/>
    <cellStyle name="Normal_Solución propuesta Ej.7 Flujos Efectivo" xfId="59" xr:uid="{00000000-0005-0000-0000-000056000000}"/>
    <cellStyle name="Normal_Worksheet in (C) 2212.1 Armado de Estados MS 31.12 2" xfId="56" xr:uid="{00000000-0005-0000-0000-000057000000}"/>
    <cellStyle name="Normal_Worksheet in 2231 ESTADOS CONTABLES AIPSA 30.06 2" xfId="58" xr:uid="{00000000-0005-0000-0000-000058000000}"/>
    <cellStyle name="Notas" xfId="15" builtinId="10" customBuiltin="1"/>
    <cellStyle name="Porcentaje" xfId="47" builtinId="5"/>
    <cellStyle name="Porcentaje 2" xfId="106" xr:uid="{8D97FCB0-8234-474E-B4D5-864B4D64F129}"/>
    <cellStyle name="Porcentaje 2 2" xfId="123" xr:uid="{D016BAFB-3976-4434-9914-7D3E10F0ACF3}"/>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3.xml"/><Relationship Id="rId84" Type="http://schemas.openxmlformats.org/officeDocument/2006/relationships/externalLink" Target="externalLinks/externalLink34.xml"/><Relationship Id="rId138" Type="http://schemas.openxmlformats.org/officeDocument/2006/relationships/externalLink" Target="externalLinks/externalLink88.xml"/><Relationship Id="rId159" Type="http://schemas.openxmlformats.org/officeDocument/2006/relationships/styles" Target="styles.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3.xml"/><Relationship Id="rId74" Type="http://schemas.openxmlformats.org/officeDocument/2006/relationships/externalLink" Target="externalLinks/externalLink24.xml"/><Relationship Id="rId128" Type="http://schemas.openxmlformats.org/officeDocument/2006/relationships/externalLink" Target="externalLinks/externalLink78.xml"/><Relationship Id="rId149" Type="http://schemas.openxmlformats.org/officeDocument/2006/relationships/externalLink" Target="externalLinks/externalLink99.xml"/><Relationship Id="rId5" Type="http://schemas.openxmlformats.org/officeDocument/2006/relationships/worksheet" Target="worksheets/sheet5.xml"/><Relationship Id="rId95" Type="http://schemas.openxmlformats.org/officeDocument/2006/relationships/externalLink" Target="externalLinks/externalLink45.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4.xml"/><Relationship Id="rId118" Type="http://schemas.openxmlformats.org/officeDocument/2006/relationships/externalLink" Target="externalLinks/externalLink68.xml"/><Relationship Id="rId139" Type="http://schemas.openxmlformats.org/officeDocument/2006/relationships/externalLink" Target="externalLinks/externalLink89.xml"/><Relationship Id="rId85" Type="http://schemas.openxmlformats.org/officeDocument/2006/relationships/externalLink" Target="externalLinks/externalLink35.xml"/><Relationship Id="rId150" Type="http://schemas.openxmlformats.org/officeDocument/2006/relationships/externalLink" Target="externalLinks/externalLink10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9.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24" Type="http://schemas.openxmlformats.org/officeDocument/2006/relationships/externalLink" Target="externalLinks/externalLink74.xml"/><Relationship Id="rId129" Type="http://schemas.openxmlformats.org/officeDocument/2006/relationships/externalLink" Target="externalLinks/externalLink79.xml"/><Relationship Id="rId54" Type="http://schemas.openxmlformats.org/officeDocument/2006/relationships/externalLink" Target="externalLinks/externalLink4.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40" Type="http://schemas.openxmlformats.org/officeDocument/2006/relationships/externalLink" Target="externalLinks/externalLink90.xml"/><Relationship Id="rId145" Type="http://schemas.openxmlformats.org/officeDocument/2006/relationships/externalLink" Target="externalLinks/externalLink95.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44" Type="http://schemas.openxmlformats.org/officeDocument/2006/relationships/worksheet" Target="worksheets/sheet44.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130" Type="http://schemas.openxmlformats.org/officeDocument/2006/relationships/externalLink" Target="externalLinks/externalLink80.xml"/><Relationship Id="rId135" Type="http://schemas.openxmlformats.org/officeDocument/2006/relationships/externalLink" Target="externalLinks/externalLink85.xml"/><Relationship Id="rId151" Type="http://schemas.openxmlformats.org/officeDocument/2006/relationships/externalLink" Target="externalLinks/externalLink101.xml"/><Relationship Id="rId156" Type="http://schemas.openxmlformats.org/officeDocument/2006/relationships/externalLink" Target="externalLinks/externalLink10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141" Type="http://schemas.openxmlformats.org/officeDocument/2006/relationships/externalLink" Target="externalLinks/externalLink91.xml"/><Relationship Id="rId146" Type="http://schemas.openxmlformats.org/officeDocument/2006/relationships/externalLink" Target="externalLinks/externalLink96.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131" Type="http://schemas.openxmlformats.org/officeDocument/2006/relationships/externalLink" Target="externalLinks/externalLink81.xml"/><Relationship Id="rId136" Type="http://schemas.openxmlformats.org/officeDocument/2006/relationships/externalLink" Target="externalLinks/externalLink86.xml"/><Relationship Id="rId157" Type="http://schemas.openxmlformats.org/officeDocument/2006/relationships/pivotCacheDefinition" Target="pivotCache/pivotCacheDefinition1.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52" Type="http://schemas.openxmlformats.org/officeDocument/2006/relationships/externalLink" Target="externalLinks/externalLink10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externalLink" Target="externalLinks/externalLink76.xml"/><Relationship Id="rId147"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142" Type="http://schemas.openxmlformats.org/officeDocument/2006/relationships/externalLink" Target="externalLinks/externalLink92.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7.xml"/><Relationship Id="rId116" Type="http://schemas.openxmlformats.org/officeDocument/2006/relationships/externalLink" Target="externalLinks/externalLink66.xml"/><Relationship Id="rId137" Type="http://schemas.openxmlformats.org/officeDocument/2006/relationships/externalLink" Target="externalLinks/externalLink87.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2.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111" Type="http://schemas.openxmlformats.org/officeDocument/2006/relationships/externalLink" Target="externalLinks/externalLink61.xml"/><Relationship Id="rId132" Type="http://schemas.openxmlformats.org/officeDocument/2006/relationships/externalLink" Target="externalLinks/externalLink82.xml"/><Relationship Id="rId153" Type="http://schemas.openxmlformats.org/officeDocument/2006/relationships/externalLink" Target="externalLinks/externalLink10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27" Type="http://schemas.openxmlformats.org/officeDocument/2006/relationships/externalLink" Target="externalLinks/externalLink7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43" Type="http://schemas.openxmlformats.org/officeDocument/2006/relationships/externalLink" Target="externalLinks/externalLink93.xml"/><Relationship Id="rId148" Type="http://schemas.openxmlformats.org/officeDocument/2006/relationships/externalLink" Target="externalLinks/externalLink98.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8.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33" Type="http://schemas.openxmlformats.org/officeDocument/2006/relationships/externalLink" Target="externalLinks/externalLink83.xml"/><Relationship Id="rId154" Type="http://schemas.openxmlformats.org/officeDocument/2006/relationships/externalLink" Target="externalLinks/externalLink10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8.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44" Type="http://schemas.openxmlformats.org/officeDocument/2006/relationships/externalLink" Target="externalLinks/externalLink94.xml"/><Relationship Id="rId90" Type="http://schemas.openxmlformats.org/officeDocument/2006/relationships/externalLink" Target="externalLinks/externalLink4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34" Type="http://schemas.openxmlformats.org/officeDocument/2006/relationships/externalLink" Target="externalLinks/externalLink84.xml"/><Relationship Id="rId80" Type="http://schemas.openxmlformats.org/officeDocument/2006/relationships/externalLink" Target="externalLinks/externalLink30.xml"/><Relationship Id="rId155"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723900</xdr:colOff>
      <xdr:row>0</xdr:row>
      <xdr:rowOff>9525</xdr:rowOff>
    </xdr:from>
    <xdr:to>
      <xdr:col>3</xdr:col>
      <xdr:colOff>647700</xdr:colOff>
      <xdr:row>3</xdr:row>
      <xdr:rowOff>66675</xdr:rowOff>
    </xdr:to>
    <xdr:pic>
      <xdr:nvPicPr>
        <xdr:cNvPr id="2" name="Imagen 1" descr="cid:image002.jpg@01D1E9B8.9024A53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23900" y="9525"/>
          <a:ext cx="14478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41909</xdr:colOff>
      <xdr:row>4</xdr:row>
      <xdr:rowOff>144780</xdr:rowOff>
    </xdr:to>
    <xdr:pic>
      <xdr:nvPicPr>
        <xdr:cNvPr id="2" name="Imagen 1">
          <a:extLst>
            <a:ext uri="{FF2B5EF4-FFF2-40B4-BE49-F238E27FC236}">
              <a16:creationId xmlns:a16="http://schemas.microsoft.com/office/drawing/2014/main" id="{6D1987B0-81AA-4746-B169-2DFFA1706F92}"/>
            </a:ext>
          </a:extLst>
        </xdr:cNvPr>
        <xdr:cNvPicPr>
          <a:picLocks noChangeAspect="1"/>
        </xdr:cNvPicPr>
      </xdr:nvPicPr>
      <xdr:blipFill>
        <a:blip xmlns:r="http://schemas.openxmlformats.org/officeDocument/2006/relationships" r:embed="rId1"/>
        <a:stretch>
          <a:fillRect/>
        </a:stretch>
      </xdr:blipFill>
      <xdr:spPr>
        <a:xfrm>
          <a:off x="371475" y="238125"/>
          <a:ext cx="2042159" cy="55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53340</xdr:rowOff>
    </xdr:from>
    <xdr:to>
      <xdr:col>2</xdr:col>
      <xdr:colOff>620187</xdr:colOff>
      <xdr:row>4</xdr:row>
      <xdr:rowOff>53340</xdr:rowOff>
    </xdr:to>
    <xdr:pic>
      <xdr:nvPicPr>
        <xdr:cNvPr id="2" name="Imagen 1">
          <a:extLst>
            <a:ext uri="{FF2B5EF4-FFF2-40B4-BE49-F238E27FC236}">
              <a16:creationId xmlns:a16="http://schemas.microsoft.com/office/drawing/2014/main" id="{39606ECE-B071-46C9-83A5-E76C9991DCC4}"/>
            </a:ext>
          </a:extLst>
        </xdr:cNvPr>
        <xdr:cNvPicPr>
          <a:picLocks noChangeAspect="1"/>
        </xdr:cNvPicPr>
      </xdr:nvPicPr>
      <xdr:blipFill>
        <a:blip xmlns:r="http://schemas.openxmlformats.org/officeDocument/2006/relationships" r:embed="rId1"/>
        <a:stretch>
          <a:fillRect/>
        </a:stretch>
      </xdr:blipFill>
      <xdr:spPr>
        <a:xfrm>
          <a:off x="295275" y="243840"/>
          <a:ext cx="2058034"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91440</xdr:rowOff>
    </xdr:from>
    <xdr:to>
      <xdr:col>1</xdr:col>
      <xdr:colOff>2099309</xdr:colOff>
      <xdr:row>4</xdr:row>
      <xdr:rowOff>160020</xdr:rowOff>
    </xdr:to>
    <xdr:pic>
      <xdr:nvPicPr>
        <xdr:cNvPr id="2" name="Imagen 1">
          <a:extLst>
            <a:ext uri="{FF2B5EF4-FFF2-40B4-BE49-F238E27FC236}">
              <a16:creationId xmlns:a16="http://schemas.microsoft.com/office/drawing/2014/main" id="{27A2819F-9473-4194-8B7A-AE1B40554130}"/>
            </a:ext>
          </a:extLst>
        </xdr:cNvPr>
        <xdr:cNvPicPr>
          <a:picLocks noChangeAspect="1"/>
        </xdr:cNvPicPr>
      </xdr:nvPicPr>
      <xdr:blipFill>
        <a:blip xmlns:r="http://schemas.openxmlformats.org/officeDocument/2006/relationships" r:embed="rId1"/>
        <a:stretch>
          <a:fillRect/>
        </a:stretch>
      </xdr:blipFill>
      <xdr:spPr>
        <a:xfrm>
          <a:off x="219075" y="281940"/>
          <a:ext cx="2099309" cy="5543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22860</xdr:colOff>
      <xdr:row>1</xdr:row>
      <xdr:rowOff>45720</xdr:rowOff>
    </xdr:from>
    <xdr:to>
      <xdr:col>1</xdr:col>
      <xdr:colOff>2122169</xdr:colOff>
      <xdr:row>4</xdr:row>
      <xdr:rowOff>68580</xdr:rowOff>
    </xdr:to>
    <xdr:pic>
      <xdr:nvPicPr>
        <xdr:cNvPr id="2" name="Imagen 1">
          <a:extLst>
            <a:ext uri="{FF2B5EF4-FFF2-40B4-BE49-F238E27FC236}">
              <a16:creationId xmlns:a16="http://schemas.microsoft.com/office/drawing/2014/main" id="{C126006C-1BEC-42D0-BD38-372D603199A0}"/>
            </a:ext>
          </a:extLst>
        </xdr:cNvPr>
        <xdr:cNvPicPr>
          <a:picLocks noChangeAspect="1"/>
        </xdr:cNvPicPr>
      </xdr:nvPicPr>
      <xdr:blipFill>
        <a:blip xmlns:r="http://schemas.openxmlformats.org/officeDocument/2006/relationships" r:embed="rId1"/>
        <a:stretch>
          <a:fillRect/>
        </a:stretch>
      </xdr:blipFill>
      <xdr:spPr>
        <a:xfrm>
          <a:off x="270510" y="236220"/>
          <a:ext cx="2099309" cy="594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2084069</xdr:colOff>
      <xdr:row>5</xdr:row>
      <xdr:rowOff>7620</xdr:rowOff>
    </xdr:to>
    <xdr:pic>
      <xdr:nvPicPr>
        <xdr:cNvPr id="2" name="Imagen 1">
          <a:extLst>
            <a:ext uri="{FF2B5EF4-FFF2-40B4-BE49-F238E27FC236}">
              <a16:creationId xmlns:a16="http://schemas.microsoft.com/office/drawing/2014/main" id="{5CF84478-62A9-4435-A1BF-50A517EEA42A}"/>
            </a:ext>
          </a:extLst>
        </xdr:cNvPr>
        <xdr:cNvPicPr>
          <a:picLocks noChangeAspect="1"/>
        </xdr:cNvPicPr>
      </xdr:nvPicPr>
      <xdr:blipFill>
        <a:blip xmlns:r="http://schemas.openxmlformats.org/officeDocument/2006/relationships" r:embed="rId1"/>
        <a:stretch>
          <a:fillRect/>
        </a:stretch>
      </xdr:blipFill>
      <xdr:spPr>
        <a:xfrm>
          <a:off x="304800" y="358140"/>
          <a:ext cx="2093594" cy="6019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xdr:colOff>
      <xdr:row>1</xdr:row>
      <xdr:rowOff>38100</xdr:rowOff>
    </xdr:from>
    <xdr:to>
      <xdr:col>1</xdr:col>
      <xdr:colOff>2106929</xdr:colOff>
      <xdr:row>4</xdr:row>
      <xdr:rowOff>60960</xdr:rowOff>
    </xdr:to>
    <xdr:pic>
      <xdr:nvPicPr>
        <xdr:cNvPr id="2" name="Imagen 1">
          <a:extLst>
            <a:ext uri="{FF2B5EF4-FFF2-40B4-BE49-F238E27FC236}">
              <a16:creationId xmlns:a16="http://schemas.microsoft.com/office/drawing/2014/main" id="{A536716E-33C3-468D-BA0C-0856A904F4AB}"/>
            </a:ext>
          </a:extLst>
        </xdr:cNvPr>
        <xdr:cNvPicPr>
          <a:picLocks noChangeAspect="1"/>
        </xdr:cNvPicPr>
      </xdr:nvPicPr>
      <xdr:blipFill>
        <a:blip xmlns:r="http://schemas.openxmlformats.org/officeDocument/2006/relationships" r:embed="rId1"/>
        <a:stretch>
          <a:fillRect/>
        </a:stretch>
      </xdr:blipFill>
      <xdr:spPr>
        <a:xfrm>
          <a:off x="236220" y="228600"/>
          <a:ext cx="2099309" cy="594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183172</xdr:colOff>
      <xdr:row>1</xdr:row>
      <xdr:rowOff>60960</xdr:rowOff>
    </xdr:from>
    <xdr:to>
      <xdr:col>2</xdr:col>
      <xdr:colOff>211013</xdr:colOff>
      <xdr:row>4</xdr:row>
      <xdr:rowOff>83820</xdr:rowOff>
    </xdr:to>
    <xdr:pic>
      <xdr:nvPicPr>
        <xdr:cNvPr id="2" name="Imagen 1">
          <a:extLst>
            <a:ext uri="{FF2B5EF4-FFF2-40B4-BE49-F238E27FC236}">
              <a16:creationId xmlns:a16="http://schemas.microsoft.com/office/drawing/2014/main" id="{6CD10473-E16C-438C-BA75-1402343CE61D}"/>
            </a:ext>
          </a:extLst>
        </xdr:cNvPr>
        <xdr:cNvPicPr>
          <a:picLocks noChangeAspect="1"/>
        </xdr:cNvPicPr>
      </xdr:nvPicPr>
      <xdr:blipFill>
        <a:blip xmlns:r="http://schemas.openxmlformats.org/officeDocument/2006/relationships" r:embed="rId1"/>
        <a:stretch>
          <a:fillRect/>
        </a:stretch>
      </xdr:blipFill>
      <xdr:spPr>
        <a:xfrm>
          <a:off x="183172" y="251460"/>
          <a:ext cx="2047141" cy="594360"/>
        </a:xfrm>
        <a:prstGeom prst="rect">
          <a:avLst/>
        </a:prstGeom>
      </xdr:spPr>
    </xdr:pic>
    <xdr:clientData/>
  </xdr:twoCellAnchor>
  <xdr:twoCellAnchor editAs="oneCell">
    <xdr:from>
      <xdr:col>1</xdr:col>
      <xdr:colOff>0</xdr:colOff>
      <xdr:row>1</xdr:row>
      <xdr:rowOff>60960</xdr:rowOff>
    </xdr:from>
    <xdr:to>
      <xdr:col>2</xdr:col>
      <xdr:colOff>247405</xdr:colOff>
      <xdr:row>4</xdr:row>
      <xdr:rowOff>83820</xdr:rowOff>
    </xdr:to>
    <xdr:pic>
      <xdr:nvPicPr>
        <xdr:cNvPr id="3" name="Imagen 2">
          <a:extLst>
            <a:ext uri="{FF2B5EF4-FFF2-40B4-BE49-F238E27FC236}">
              <a16:creationId xmlns:a16="http://schemas.microsoft.com/office/drawing/2014/main" id="{990EB312-94A7-4680-9DB3-F4507E1C530E}"/>
            </a:ext>
          </a:extLst>
        </xdr:cNvPr>
        <xdr:cNvPicPr>
          <a:picLocks noChangeAspect="1"/>
        </xdr:cNvPicPr>
      </xdr:nvPicPr>
      <xdr:blipFill>
        <a:blip xmlns:r="http://schemas.openxmlformats.org/officeDocument/2006/relationships" r:embed="rId1"/>
        <a:stretch>
          <a:fillRect/>
        </a:stretch>
      </xdr:blipFill>
      <xdr:spPr>
        <a:xfrm>
          <a:off x="219075" y="251460"/>
          <a:ext cx="2047630" cy="594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121920</xdr:rowOff>
    </xdr:from>
    <xdr:to>
      <xdr:col>2</xdr:col>
      <xdr:colOff>262889</xdr:colOff>
      <xdr:row>4</xdr:row>
      <xdr:rowOff>144780</xdr:rowOff>
    </xdr:to>
    <xdr:pic>
      <xdr:nvPicPr>
        <xdr:cNvPr id="2" name="Imagen 1">
          <a:extLst>
            <a:ext uri="{FF2B5EF4-FFF2-40B4-BE49-F238E27FC236}">
              <a16:creationId xmlns:a16="http://schemas.microsoft.com/office/drawing/2014/main" id="{51B5D80F-E853-4402-BEC8-7361A022FBFE}"/>
            </a:ext>
          </a:extLst>
        </xdr:cNvPr>
        <xdr:cNvPicPr>
          <a:picLocks noChangeAspect="1"/>
        </xdr:cNvPicPr>
      </xdr:nvPicPr>
      <xdr:blipFill>
        <a:blip xmlns:r="http://schemas.openxmlformats.org/officeDocument/2006/relationships" r:embed="rId1"/>
        <a:stretch>
          <a:fillRect/>
        </a:stretch>
      </xdr:blipFill>
      <xdr:spPr>
        <a:xfrm>
          <a:off x="371475" y="312420"/>
          <a:ext cx="2044064" cy="594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317500</xdr:colOff>
      <xdr:row>1</xdr:row>
      <xdr:rowOff>98425</xdr:rowOff>
    </xdr:from>
    <xdr:to>
      <xdr:col>1</xdr:col>
      <xdr:colOff>2416809</xdr:colOff>
      <xdr:row>4</xdr:row>
      <xdr:rowOff>52705</xdr:rowOff>
    </xdr:to>
    <xdr:pic>
      <xdr:nvPicPr>
        <xdr:cNvPr id="2" name="Imagen 1">
          <a:extLst>
            <a:ext uri="{FF2B5EF4-FFF2-40B4-BE49-F238E27FC236}">
              <a16:creationId xmlns:a16="http://schemas.microsoft.com/office/drawing/2014/main" id="{452568BA-7C80-48FF-A344-111ED97256B6}"/>
            </a:ext>
          </a:extLst>
        </xdr:cNvPr>
        <xdr:cNvPicPr>
          <a:picLocks noChangeAspect="1"/>
        </xdr:cNvPicPr>
      </xdr:nvPicPr>
      <xdr:blipFill>
        <a:blip xmlns:r="http://schemas.openxmlformats.org/officeDocument/2006/relationships" r:embed="rId1"/>
        <a:stretch>
          <a:fillRect/>
        </a:stretch>
      </xdr:blipFill>
      <xdr:spPr>
        <a:xfrm>
          <a:off x="539750" y="304800"/>
          <a:ext cx="2099309" cy="5734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598169</xdr:colOff>
      <xdr:row>4</xdr:row>
      <xdr:rowOff>114300</xdr:rowOff>
    </xdr:to>
    <xdr:pic>
      <xdr:nvPicPr>
        <xdr:cNvPr id="2" name="Imagen 1">
          <a:extLst>
            <a:ext uri="{FF2B5EF4-FFF2-40B4-BE49-F238E27FC236}">
              <a16:creationId xmlns:a16="http://schemas.microsoft.com/office/drawing/2014/main" id="{FD765BA1-D6A4-4BE3-8D37-091C74471668}"/>
            </a:ext>
          </a:extLst>
        </xdr:cNvPr>
        <xdr:cNvPicPr>
          <a:picLocks noChangeAspect="1"/>
        </xdr:cNvPicPr>
      </xdr:nvPicPr>
      <xdr:blipFill>
        <a:blip xmlns:r="http://schemas.openxmlformats.org/officeDocument/2006/relationships" r:embed="rId1"/>
        <a:stretch>
          <a:fillRect/>
        </a:stretch>
      </xdr:blipFill>
      <xdr:spPr>
        <a:xfrm>
          <a:off x="247650" y="152400"/>
          <a:ext cx="2055494"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411480</xdr:colOff>
      <xdr:row>4</xdr:row>
      <xdr:rowOff>99060</xdr:rowOff>
    </xdr:from>
    <xdr:to>
      <xdr:col>8</xdr:col>
      <xdr:colOff>167639</xdr:colOff>
      <xdr:row>14</xdr:row>
      <xdr:rowOff>137160</xdr:rowOff>
    </xdr:to>
    <xdr:pic>
      <xdr:nvPicPr>
        <xdr:cNvPr id="2" name="Imagen 1">
          <a:extLst>
            <a:ext uri="{FF2B5EF4-FFF2-40B4-BE49-F238E27FC236}">
              <a16:creationId xmlns:a16="http://schemas.microsoft.com/office/drawing/2014/main" id="{D80A805C-8CDB-4A2E-9AD1-6A8B3A2413D5}"/>
            </a:ext>
          </a:extLst>
        </xdr:cNvPr>
        <xdr:cNvPicPr>
          <a:picLocks noChangeAspect="1"/>
        </xdr:cNvPicPr>
      </xdr:nvPicPr>
      <xdr:blipFill>
        <a:blip xmlns:r="http://schemas.openxmlformats.org/officeDocument/2006/relationships" r:embed="rId1"/>
        <a:stretch>
          <a:fillRect/>
        </a:stretch>
      </xdr:blipFill>
      <xdr:spPr>
        <a:xfrm>
          <a:off x="1203960" y="838200"/>
          <a:ext cx="5303519" cy="18669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7620</xdr:rowOff>
    </xdr:from>
    <xdr:to>
      <xdr:col>1</xdr:col>
      <xdr:colOff>2099309</xdr:colOff>
      <xdr:row>4</xdr:row>
      <xdr:rowOff>30480</xdr:rowOff>
    </xdr:to>
    <xdr:pic>
      <xdr:nvPicPr>
        <xdr:cNvPr id="2" name="Imagen 1">
          <a:extLst>
            <a:ext uri="{FF2B5EF4-FFF2-40B4-BE49-F238E27FC236}">
              <a16:creationId xmlns:a16="http://schemas.microsoft.com/office/drawing/2014/main" id="{5B558088-9C9F-4564-A985-ADD3F354593D}"/>
            </a:ext>
          </a:extLst>
        </xdr:cNvPr>
        <xdr:cNvPicPr>
          <a:picLocks noChangeAspect="1"/>
        </xdr:cNvPicPr>
      </xdr:nvPicPr>
      <xdr:blipFill>
        <a:blip xmlns:r="http://schemas.openxmlformats.org/officeDocument/2006/relationships" r:embed="rId1"/>
        <a:stretch>
          <a:fillRect/>
        </a:stretch>
      </xdr:blipFill>
      <xdr:spPr>
        <a:xfrm>
          <a:off x="219075" y="198120"/>
          <a:ext cx="2099309" cy="594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22860</xdr:colOff>
      <xdr:row>0</xdr:row>
      <xdr:rowOff>167640</xdr:rowOff>
    </xdr:from>
    <xdr:to>
      <xdr:col>1</xdr:col>
      <xdr:colOff>2122169</xdr:colOff>
      <xdr:row>4</xdr:row>
      <xdr:rowOff>7620</xdr:rowOff>
    </xdr:to>
    <xdr:pic>
      <xdr:nvPicPr>
        <xdr:cNvPr id="3" name="Imagen 2">
          <a:extLst>
            <a:ext uri="{FF2B5EF4-FFF2-40B4-BE49-F238E27FC236}">
              <a16:creationId xmlns:a16="http://schemas.microsoft.com/office/drawing/2014/main" id="{A692C22D-3486-494F-AB52-57CC45A98DD8}"/>
            </a:ext>
          </a:extLst>
        </xdr:cNvPr>
        <xdr:cNvPicPr>
          <a:picLocks noChangeAspect="1"/>
        </xdr:cNvPicPr>
      </xdr:nvPicPr>
      <xdr:blipFill>
        <a:blip xmlns:r="http://schemas.openxmlformats.org/officeDocument/2006/relationships" r:embed="rId1"/>
        <a:stretch>
          <a:fillRect/>
        </a:stretch>
      </xdr:blipFill>
      <xdr:spPr>
        <a:xfrm>
          <a:off x="318135" y="167640"/>
          <a:ext cx="2099309" cy="6019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15240</xdr:rowOff>
    </xdr:from>
    <xdr:to>
      <xdr:col>2</xdr:col>
      <xdr:colOff>19049</xdr:colOff>
      <xdr:row>4</xdr:row>
      <xdr:rowOff>38100</xdr:rowOff>
    </xdr:to>
    <xdr:pic>
      <xdr:nvPicPr>
        <xdr:cNvPr id="2" name="Imagen 1">
          <a:extLst>
            <a:ext uri="{FF2B5EF4-FFF2-40B4-BE49-F238E27FC236}">
              <a16:creationId xmlns:a16="http://schemas.microsoft.com/office/drawing/2014/main" id="{DD418B66-CF69-4530-BE9E-278BAFD7D783}"/>
            </a:ext>
          </a:extLst>
        </xdr:cNvPr>
        <xdr:cNvPicPr>
          <a:picLocks noChangeAspect="1"/>
        </xdr:cNvPicPr>
      </xdr:nvPicPr>
      <xdr:blipFill>
        <a:blip xmlns:r="http://schemas.openxmlformats.org/officeDocument/2006/relationships" r:embed="rId1"/>
        <a:stretch>
          <a:fillRect/>
        </a:stretch>
      </xdr:blipFill>
      <xdr:spPr>
        <a:xfrm>
          <a:off x="295275" y="205740"/>
          <a:ext cx="2038349" cy="594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xdr:col>
      <xdr:colOff>2099309</xdr:colOff>
      <xdr:row>4</xdr:row>
      <xdr:rowOff>60960</xdr:rowOff>
    </xdr:to>
    <xdr:pic>
      <xdr:nvPicPr>
        <xdr:cNvPr id="2" name="Imagen 1">
          <a:extLst>
            <a:ext uri="{FF2B5EF4-FFF2-40B4-BE49-F238E27FC236}">
              <a16:creationId xmlns:a16="http://schemas.microsoft.com/office/drawing/2014/main" id="{B1B84B1D-A56E-4FD1-8D2E-1AFE06276E6C}"/>
            </a:ext>
          </a:extLst>
        </xdr:cNvPr>
        <xdr:cNvPicPr>
          <a:picLocks noChangeAspect="1"/>
        </xdr:cNvPicPr>
      </xdr:nvPicPr>
      <xdr:blipFill>
        <a:blip xmlns:r="http://schemas.openxmlformats.org/officeDocument/2006/relationships" r:embed="rId1"/>
        <a:stretch>
          <a:fillRect/>
        </a:stretch>
      </xdr:blipFill>
      <xdr:spPr>
        <a:xfrm>
          <a:off x="219075" y="228600"/>
          <a:ext cx="2099309" cy="5943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10</xdr:row>
      <xdr:rowOff>28575</xdr:rowOff>
    </xdr:from>
    <xdr:to>
      <xdr:col>9</xdr:col>
      <xdr:colOff>85725</xdr:colOff>
      <xdr:row>12</xdr:row>
      <xdr:rowOff>171450</xdr:rowOff>
    </xdr:to>
    <xdr:sp macro="" textlink="">
      <xdr:nvSpPr>
        <xdr:cNvPr id="2" name="CuadroTexto 1">
          <a:extLst>
            <a:ext uri="{FF2B5EF4-FFF2-40B4-BE49-F238E27FC236}">
              <a16:creationId xmlns:a16="http://schemas.microsoft.com/office/drawing/2014/main" id="{8540DD60-3DCB-4B0F-8D42-3BBB430C7FF6}"/>
            </a:ext>
          </a:extLst>
        </xdr:cNvPr>
        <xdr:cNvSpPr txBox="1"/>
      </xdr:nvSpPr>
      <xdr:spPr>
        <a:xfrm>
          <a:off x="285750" y="1933575"/>
          <a:ext cx="8667750"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t>La</a:t>
          </a:r>
          <a:r>
            <a:rPr lang="es-PY" sz="1100" baseline="0"/>
            <a:t> Reserva de Revalúo de los Activos Fijos se realizan de acuerdo a los coeficinetes de revalúo emanados de la Seb-secretaria de Estado de Tributación (S.E.T) aplicando al método de Revalúo contable. </a:t>
          </a:r>
        </a:p>
        <a:p>
          <a:r>
            <a:rPr lang="es-PY" sz="1100"/>
            <a:t>512</a:t>
          </a:r>
        </a:p>
      </xdr:txBody>
    </xdr:sp>
    <xdr:clientData/>
  </xdr:twoCellAnchor>
  <xdr:twoCellAnchor>
    <xdr:from>
      <xdr:col>1</xdr:col>
      <xdr:colOff>0</xdr:colOff>
      <xdr:row>14</xdr:row>
      <xdr:rowOff>38100</xdr:rowOff>
    </xdr:from>
    <xdr:to>
      <xdr:col>9</xdr:col>
      <xdr:colOff>85725</xdr:colOff>
      <xdr:row>16</xdr:row>
      <xdr:rowOff>327660</xdr:rowOff>
    </xdr:to>
    <xdr:sp macro="" textlink="">
      <xdr:nvSpPr>
        <xdr:cNvPr id="3" name="CuadroTexto 2">
          <a:extLst>
            <a:ext uri="{FF2B5EF4-FFF2-40B4-BE49-F238E27FC236}">
              <a16:creationId xmlns:a16="http://schemas.microsoft.com/office/drawing/2014/main" id="{87F207E3-C0A5-43F7-9515-664F5647220D}"/>
            </a:ext>
          </a:extLst>
        </xdr:cNvPr>
        <xdr:cNvSpPr txBox="1"/>
      </xdr:nvSpPr>
      <xdr:spPr>
        <a:xfrm>
          <a:off x="238125" y="2705100"/>
          <a:ext cx="8715375"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Conforme</a:t>
          </a:r>
          <a:r>
            <a:rPr lang="es-PY" sz="1100" baseline="0">
              <a:solidFill>
                <a:schemeClr val="dk1"/>
              </a:solidFill>
              <a:effectLst/>
              <a:latin typeface="+mn-lt"/>
              <a:ea typeface="+mn-ea"/>
              <a:cs typeface="+mn-cs"/>
            </a:rPr>
            <a:t> a la Ley 1034/83 del Comerciante, las Sociedades Anónimas deberán destinar como mínimo el 5% de las utilidades netas a la Reserva Legal hasta completar el 20% del Capital suscripto. </a:t>
          </a:r>
          <a:r>
            <a:rPr lang="es-ES" sz="1100">
              <a:solidFill>
                <a:schemeClr val="dk1"/>
              </a:solidFill>
              <a:effectLst/>
              <a:latin typeface="+mn-lt"/>
              <a:ea typeface="+mn-ea"/>
              <a:cs typeface="+mn-cs"/>
            </a:rPr>
            <a:t>En el año 2019 la Reserva Legal se constituyo en el ejercicio que se liquido, y en los años siguientes será por decisión de la Asamblea.</a:t>
          </a:r>
          <a:endParaRPr lang="es-PY"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editAs="oneCell">
    <xdr:from>
      <xdr:col>1</xdr:col>
      <xdr:colOff>45720</xdr:colOff>
      <xdr:row>1</xdr:row>
      <xdr:rowOff>38100</xdr:rowOff>
    </xdr:from>
    <xdr:to>
      <xdr:col>1</xdr:col>
      <xdr:colOff>2089149</xdr:colOff>
      <xdr:row>4</xdr:row>
      <xdr:rowOff>60960</xdr:rowOff>
    </xdr:to>
    <xdr:pic>
      <xdr:nvPicPr>
        <xdr:cNvPr id="6" name="Imagen 5">
          <a:extLst>
            <a:ext uri="{FF2B5EF4-FFF2-40B4-BE49-F238E27FC236}">
              <a16:creationId xmlns:a16="http://schemas.microsoft.com/office/drawing/2014/main" id="{E6F987EB-2127-4926-83EB-BF365DAF0180}"/>
            </a:ext>
          </a:extLst>
        </xdr:cNvPr>
        <xdr:cNvPicPr>
          <a:picLocks noChangeAspect="1"/>
        </xdr:cNvPicPr>
      </xdr:nvPicPr>
      <xdr:blipFill>
        <a:blip xmlns:r="http://schemas.openxmlformats.org/officeDocument/2006/relationships" r:embed="rId1"/>
        <a:stretch>
          <a:fillRect/>
        </a:stretch>
      </xdr:blipFill>
      <xdr:spPr>
        <a:xfrm>
          <a:off x="283845" y="228600"/>
          <a:ext cx="2049779" cy="5943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7620</xdr:colOff>
      <xdr:row>1</xdr:row>
      <xdr:rowOff>30480</xdr:rowOff>
    </xdr:from>
    <xdr:to>
      <xdr:col>1</xdr:col>
      <xdr:colOff>2106929</xdr:colOff>
      <xdr:row>4</xdr:row>
      <xdr:rowOff>53340</xdr:rowOff>
    </xdr:to>
    <xdr:pic>
      <xdr:nvPicPr>
        <xdr:cNvPr id="2" name="Imagen 1">
          <a:extLst>
            <a:ext uri="{FF2B5EF4-FFF2-40B4-BE49-F238E27FC236}">
              <a16:creationId xmlns:a16="http://schemas.microsoft.com/office/drawing/2014/main" id="{9A415691-468D-4C8D-AB66-6FCA1DEBFFB8}"/>
            </a:ext>
          </a:extLst>
        </xdr:cNvPr>
        <xdr:cNvPicPr>
          <a:picLocks noChangeAspect="1"/>
        </xdr:cNvPicPr>
      </xdr:nvPicPr>
      <xdr:blipFill>
        <a:blip xmlns:r="http://schemas.openxmlformats.org/officeDocument/2006/relationships" r:embed="rId1"/>
        <a:stretch>
          <a:fillRect/>
        </a:stretch>
      </xdr:blipFill>
      <xdr:spPr>
        <a:xfrm>
          <a:off x="350520" y="220980"/>
          <a:ext cx="2099309" cy="5943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2099309</xdr:colOff>
      <xdr:row>4</xdr:row>
      <xdr:rowOff>22860</xdr:rowOff>
    </xdr:to>
    <xdr:pic>
      <xdr:nvPicPr>
        <xdr:cNvPr id="2" name="Imagen 1">
          <a:extLst>
            <a:ext uri="{FF2B5EF4-FFF2-40B4-BE49-F238E27FC236}">
              <a16:creationId xmlns:a16="http://schemas.microsoft.com/office/drawing/2014/main" id="{3AD4AB67-560E-4FEF-9F67-D8A455355685}"/>
            </a:ext>
          </a:extLst>
        </xdr:cNvPr>
        <xdr:cNvPicPr>
          <a:picLocks noChangeAspect="1"/>
        </xdr:cNvPicPr>
      </xdr:nvPicPr>
      <xdr:blipFill>
        <a:blip xmlns:r="http://schemas.openxmlformats.org/officeDocument/2006/relationships" r:embed="rId1"/>
        <a:stretch>
          <a:fillRect/>
        </a:stretch>
      </xdr:blipFill>
      <xdr:spPr>
        <a:xfrm>
          <a:off x="323850" y="190500"/>
          <a:ext cx="2099309" cy="5943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7620</xdr:colOff>
      <xdr:row>1</xdr:row>
      <xdr:rowOff>83820</xdr:rowOff>
    </xdr:from>
    <xdr:to>
      <xdr:col>1</xdr:col>
      <xdr:colOff>2106929</xdr:colOff>
      <xdr:row>4</xdr:row>
      <xdr:rowOff>106680</xdr:rowOff>
    </xdr:to>
    <xdr:pic>
      <xdr:nvPicPr>
        <xdr:cNvPr id="2" name="Imagen 1">
          <a:extLst>
            <a:ext uri="{FF2B5EF4-FFF2-40B4-BE49-F238E27FC236}">
              <a16:creationId xmlns:a16="http://schemas.microsoft.com/office/drawing/2014/main" id="{F62A2785-2892-4F5B-B116-7B650E6F0FC5}"/>
            </a:ext>
          </a:extLst>
        </xdr:cNvPr>
        <xdr:cNvPicPr>
          <a:picLocks noChangeAspect="1"/>
        </xdr:cNvPicPr>
      </xdr:nvPicPr>
      <xdr:blipFill>
        <a:blip xmlns:r="http://schemas.openxmlformats.org/officeDocument/2006/relationships" r:embed="rId1"/>
        <a:stretch>
          <a:fillRect/>
        </a:stretch>
      </xdr:blipFill>
      <xdr:spPr>
        <a:xfrm>
          <a:off x="283845" y="274320"/>
          <a:ext cx="2099309" cy="5943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22860</xdr:rowOff>
    </xdr:from>
    <xdr:to>
      <xdr:col>1</xdr:col>
      <xdr:colOff>2099309</xdr:colOff>
      <xdr:row>4</xdr:row>
      <xdr:rowOff>22860</xdr:rowOff>
    </xdr:to>
    <xdr:pic>
      <xdr:nvPicPr>
        <xdr:cNvPr id="2" name="Imagen 1">
          <a:extLst>
            <a:ext uri="{FF2B5EF4-FFF2-40B4-BE49-F238E27FC236}">
              <a16:creationId xmlns:a16="http://schemas.microsoft.com/office/drawing/2014/main" id="{31D40434-25D9-428B-85D8-135063D099B4}"/>
            </a:ext>
          </a:extLst>
        </xdr:cNvPr>
        <xdr:cNvPicPr>
          <a:picLocks noChangeAspect="1"/>
        </xdr:cNvPicPr>
      </xdr:nvPicPr>
      <xdr:blipFill>
        <a:blip xmlns:r="http://schemas.openxmlformats.org/officeDocument/2006/relationships" r:embed="rId1"/>
        <a:stretch>
          <a:fillRect/>
        </a:stretch>
      </xdr:blipFill>
      <xdr:spPr>
        <a:xfrm>
          <a:off x="314325" y="213360"/>
          <a:ext cx="2099309" cy="571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53340</xdr:rowOff>
    </xdr:from>
    <xdr:to>
      <xdr:col>1</xdr:col>
      <xdr:colOff>2099309</xdr:colOff>
      <xdr:row>4</xdr:row>
      <xdr:rowOff>76200</xdr:rowOff>
    </xdr:to>
    <xdr:pic>
      <xdr:nvPicPr>
        <xdr:cNvPr id="2" name="Imagen 1">
          <a:extLst>
            <a:ext uri="{FF2B5EF4-FFF2-40B4-BE49-F238E27FC236}">
              <a16:creationId xmlns:a16="http://schemas.microsoft.com/office/drawing/2014/main" id="{2FAEA74A-2419-4179-88AF-1403F334EFDE}"/>
            </a:ext>
          </a:extLst>
        </xdr:cNvPr>
        <xdr:cNvPicPr>
          <a:picLocks noChangeAspect="1"/>
        </xdr:cNvPicPr>
      </xdr:nvPicPr>
      <xdr:blipFill>
        <a:blip xmlns:r="http://schemas.openxmlformats.org/officeDocument/2006/relationships" r:embed="rId1"/>
        <a:stretch>
          <a:fillRect/>
        </a:stretch>
      </xdr:blipFill>
      <xdr:spPr>
        <a:xfrm>
          <a:off x="247650" y="243840"/>
          <a:ext cx="2099309" cy="59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2647050</xdr:colOff>
      <xdr:row>3</xdr:row>
      <xdr:rowOff>142875</xdr:rowOff>
    </xdr:to>
    <xdr:pic>
      <xdr:nvPicPr>
        <xdr:cNvPr id="2" name="Imagen 1" descr="cid:image002.jpg@01D1E9B8.9024A53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47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xdr:col>
      <xdr:colOff>2099309</xdr:colOff>
      <xdr:row>4</xdr:row>
      <xdr:rowOff>60960</xdr:rowOff>
    </xdr:to>
    <xdr:pic>
      <xdr:nvPicPr>
        <xdr:cNvPr id="2" name="Imagen 1">
          <a:extLst>
            <a:ext uri="{FF2B5EF4-FFF2-40B4-BE49-F238E27FC236}">
              <a16:creationId xmlns:a16="http://schemas.microsoft.com/office/drawing/2014/main" id="{D6A3A399-F540-432A-9147-457F077A434A}"/>
            </a:ext>
          </a:extLst>
        </xdr:cNvPr>
        <xdr:cNvPicPr>
          <a:picLocks noChangeAspect="1"/>
        </xdr:cNvPicPr>
      </xdr:nvPicPr>
      <xdr:blipFill>
        <a:blip xmlns:r="http://schemas.openxmlformats.org/officeDocument/2006/relationships" r:embed="rId1"/>
        <a:stretch>
          <a:fillRect/>
        </a:stretch>
      </xdr:blipFill>
      <xdr:spPr>
        <a:xfrm>
          <a:off x="295275" y="228600"/>
          <a:ext cx="2099309" cy="5943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2099309</xdr:colOff>
      <xdr:row>4</xdr:row>
      <xdr:rowOff>22860</xdr:rowOff>
    </xdr:to>
    <xdr:pic>
      <xdr:nvPicPr>
        <xdr:cNvPr id="2" name="Imagen 1">
          <a:extLst>
            <a:ext uri="{FF2B5EF4-FFF2-40B4-BE49-F238E27FC236}">
              <a16:creationId xmlns:a16="http://schemas.microsoft.com/office/drawing/2014/main" id="{6097A771-699B-4824-8685-83E27810CC41}"/>
            </a:ext>
          </a:extLst>
        </xdr:cNvPr>
        <xdr:cNvPicPr>
          <a:picLocks noChangeAspect="1"/>
        </xdr:cNvPicPr>
      </xdr:nvPicPr>
      <xdr:blipFill>
        <a:blip xmlns:r="http://schemas.openxmlformats.org/officeDocument/2006/relationships" r:embed="rId1"/>
        <a:stretch>
          <a:fillRect/>
        </a:stretch>
      </xdr:blipFill>
      <xdr:spPr>
        <a:xfrm>
          <a:off x="314325" y="190500"/>
          <a:ext cx="2099309" cy="5943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2099309</xdr:colOff>
      <xdr:row>4</xdr:row>
      <xdr:rowOff>22860</xdr:rowOff>
    </xdr:to>
    <xdr:pic>
      <xdr:nvPicPr>
        <xdr:cNvPr id="2" name="Imagen 1">
          <a:extLst>
            <a:ext uri="{FF2B5EF4-FFF2-40B4-BE49-F238E27FC236}">
              <a16:creationId xmlns:a16="http://schemas.microsoft.com/office/drawing/2014/main" id="{E581516F-6B13-4810-B9BE-DAFED8B93E2C}"/>
            </a:ext>
          </a:extLst>
        </xdr:cNvPr>
        <xdr:cNvPicPr>
          <a:picLocks noChangeAspect="1"/>
        </xdr:cNvPicPr>
      </xdr:nvPicPr>
      <xdr:blipFill>
        <a:blip xmlns:r="http://schemas.openxmlformats.org/officeDocument/2006/relationships" r:embed="rId1"/>
        <a:stretch>
          <a:fillRect/>
        </a:stretch>
      </xdr:blipFill>
      <xdr:spPr>
        <a:xfrm>
          <a:off x="228600" y="190500"/>
          <a:ext cx="2099309" cy="594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182880</xdr:colOff>
      <xdr:row>1</xdr:row>
      <xdr:rowOff>53340</xdr:rowOff>
    </xdr:from>
    <xdr:to>
      <xdr:col>2</xdr:col>
      <xdr:colOff>400049</xdr:colOff>
      <xdr:row>4</xdr:row>
      <xdr:rowOff>76200</xdr:rowOff>
    </xdr:to>
    <xdr:pic>
      <xdr:nvPicPr>
        <xdr:cNvPr id="2" name="Imagen 1">
          <a:extLst>
            <a:ext uri="{FF2B5EF4-FFF2-40B4-BE49-F238E27FC236}">
              <a16:creationId xmlns:a16="http://schemas.microsoft.com/office/drawing/2014/main" id="{FAB3BF65-270B-4D26-AC3B-3E7F062CCBDC}"/>
            </a:ext>
          </a:extLst>
        </xdr:cNvPr>
        <xdr:cNvPicPr>
          <a:picLocks noChangeAspect="1"/>
        </xdr:cNvPicPr>
      </xdr:nvPicPr>
      <xdr:blipFill>
        <a:blip xmlns:r="http://schemas.openxmlformats.org/officeDocument/2006/relationships" r:embed="rId1"/>
        <a:stretch>
          <a:fillRect/>
        </a:stretch>
      </xdr:blipFill>
      <xdr:spPr>
        <a:xfrm>
          <a:off x="182880" y="243840"/>
          <a:ext cx="2045969" cy="59436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121920</xdr:rowOff>
    </xdr:from>
    <xdr:to>
      <xdr:col>2</xdr:col>
      <xdr:colOff>430529</xdr:colOff>
      <xdr:row>4</xdr:row>
      <xdr:rowOff>144780</xdr:rowOff>
    </xdr:to>
    <xdr:pic>
      <xdr:nvPicPr>
        <xdr:cNvPr id="2" name="Imagen 1">
          <a:extLst>
            <a:ext uri="{FF2B5EF4-FFF2-40B4-BE49-F238E27FC236}">
              <a16:creationId xmlns:a16="http://schemas.microsoft.com/office/drawing/2014/main" id="{0B3884A1-0045-482E-9AF6-6C66DEF52CEC}"/>
            </a:ext>
          </a:extLst>
        </xdr:cNvPr>
        <xdr:cNvPicPr>
          <a:picLocks noChangeAspect="1"/>
        </xdr:cNvPicPr>
      </xdr:nvPicPr>
      <xdr:blipFill>
        <a:blip xmlns:r="http://schemas.openxmlformats.org/officeDocument/2006/relationships" r:embed="rId1"/>
        <a:stretch>
          <a:fillRect/>
        </a:stretch>
      </xdr:blipFill>
      <xdr:spPr>
        <a:xfrm>
          <a:off x="247650" y="312420"/>
          <a:ext cx="2049779" cy="594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45720</xdr:rowOff>
    </xdr:from>
    <xdr:to>
      <xdr:col>1</xdr:col>
      <xdr:colOff>2099309</xdr:colOff>
      <xdr:row>4</xdr:row>
      <xdr:rowOff>68580</xdr:rowOff>
    </xdr:to>
    <xdr:pic>
      <xdr:nvPicPr>
        <xdr:cNvPr id="2" name="Imagen 1">
          <a:extLst>
            <a:ext uri="{FF2B5EF4-FFF2-40B4-BE49-F238E27FC236}">
              <a16:creationId xmlns:a16="http://schemas.microsoft.com/office/drawing/2014/main" id="{1DB4D0D9-1DFA-4F08-B031-A6AAC6722E8A}"/>
            </a:ext>
          </a:extLst>
        </xdr:cNvPr>
        <xdr:cNvPicPr>
          <a:picLocks noChangeAspect="1"/>
        </xdr:cNvPicPr>
      </xdr:nvPicPr>
      <xdr:blipFill>
        <a:blip xmlns:r="http://schemas.openxmlformats.org/officeDocument/2006/relationships" r:embed="rId1"/>
        <a:stretch>
          <a:fillRect/>
        </a:stretch>
      </xdr:blipFill>
      <xdr:spPr>
        <a:xfrm>
          <a:off x="257175" y="236220"/>
          <a:ext cx="2099309" cy="594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2698750</xdr:colOff>
      <xdr:row>4</xdr:row>
      <xdr:rowOff>5926</xdr:rowOff>
    </xdr:to>
    <xdr:pic>
      <xdr:nvPicPr>
        <xdr:cNvPr id="2" name="Imagen 1" descr="cid:image002.jpg@01D1E9B8.9024A53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98750" cy="64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121920</xdr:colOff>
      <xdr:row>1</xdr:row>
      <xdr:rowOff>7620</xdr:rowOff>
    </xdr:from>
    <xdr:to>
      <xdr:col>1</xdr:col>
      <xdr:colOff>747394</xdr:colOff>
      <xdr:row>4</xdr:row>
      <xdr:rowOff>76200</xdr:rowOff>
    </xdr:to>
    <xdr:pic>
      <xdr:nvPicPr>
        <xdr:cNvPr id="2" name="Imagen 1">
          <a:extLst>
            <a:ext uri="{FF2B5EF4-FFF2-40B4-BE49-F238E27FC236}">
              <a16:creationId xmlns:a16="http://schemas.microsoft.com/office/drawing/2014/main" id="{E004B4F4-3000-4442-97DF-2821FFC7E77B}"/>
            </a:ext>
          </a:extLst>
        </xdr:cNvPr>
        <xdr:cNvPicPr>
          <a:picLocks noChangeAspect="1"/>
        </xdr:cNvPicPr>
      </xdr:nvPicPr>
      <xdr:blipFill>
        <a:blip xmlns:r="http://schemas.openxmlformats.org/officeDocument/2006/relationships" r:embed="rId1"/>
        <a:stretch>
          <a:fillRect/>
        </a:stretch>
      </xdr:blipFill>
      <xdr:spPr>
        <a:xfrm>
          <a:off x="121920" y="169545"/>
          <a:ext cx="2044699" cy="5543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22860</xdr:colOff>
      <xdr:row>1</xdr:row>
      <xdr:rowOff>114300</xdr:rowOff>
    </xdr:from>
    <xdr:to>
      <xdr:col>3</xdr:col>
      <xdr:colOff>2122169</xdr:colOff>
      <xdr:row>6</xdr:row>
      <xdr:rowOff>38100</xdr:rowOff>
    </xdr:to>
    <xdr:pic>
      <xdr:nvPicPr>
        <xdr:cNvPr id="2" name="Imagen 1">
          <a:extLst>
            <a:ext uri="{FF2B5EF4-FFF2-40B4-BE49-F238E27FC236}">
              <a16:creationId xmlns:a16="http://schemas.microsoft.com/office/drawing/2014/main" id="{901EF044-DD1B-41C0-812D-5FF098867B57}"/>
            </a:ext>
          </a:extLst>
        </xdr:cNvPr>
        <xdr:cNvPicPr>
          <a:picLocks noChangeAspect="1"/>
        </xdr:cNvPicPr>
      </xdr:nvPicPr>
      <xdr:blipFill>
        <a:blip xmlns:r="http://schemas.openxmlformats.org/officeDocument/2006/relationships" r:embed="rId1"/>
        <a:stretch>
          <a:fillRect/>
        </a:stretch>
      </xdr:blipFill>
      <xdr:spPr>
        <a:xfrm>
          <a:off x="451485" y="304800"/>
          <a:ext cx="2099309"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83820</xdr:colOff>
      <xdr:row>0</xdr:row>
      <xdr:rowOff>163830</xdr:rowOff>
    </xdr:from>
    <xdr:to>
      <xdr:col>1</xdr:col>
      <xdr:colOff>2183129</xdr:colOff>
      <xdr:row>4</xdr:row>
      <xdr:rowOff>41910</xdr:rowOff>
    </xdr:to>
    <xdr:pic>
      <xdr:nvPicPr>
        <xdr:cNvPr id="2" name="Imagen 1">
          <a:extLst>
            <a:ext uri="{FF2B5EF4-FFF2-40B4-BE49-F238E27FC236}">
              <a16:creationId xmlns:a16="http://schemas.microsoft.com/office/drawing/2014/main" id="{ACF80136-0704-425A-BE92-65BBB3BFF3B1}"/>
            </a:ext>
          </a:extLst>
        </xdr:cNvPr>
        <xdr:cNvPicPr>
          <a:picLocks noChangeAspect="1"/>
        </xdr:cNvPicPr>
      </xdr:nvPicPr>
      <xdr:blipFill>
        <a:blip xmlns:r="http://schemas.openxmlformats.org/officeDocument/2006/relationships" r:embed="rId1"/>
        <a:stretch>
          <a:fillRect/>
        </a:stretch>
      </xdr:blipFill>
      <xdr:spPr>
        <a:xfrm>
          <a:off x="245745" y="163830"/>
          <a:ext cx="2099309" cy="5543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61132</xdr:colOff>
      <xdr:row>1</xdr:row>
      <xdr:rowOff>18322</xdr:rowOff>
    </xdr:from>
    <xdr:to>
      <xdr:col>1</xdr:col>
      <xdr:colOff>2160441</xdr:colOff>
      <xdr:row>4</xdr:row>
      <xdr:rowOff>41182</xdr:rowOff>
    </xdr:to>
    <xdr:pic>
      <xdr:nvPicPr>
        <xdr:cNvPr id="2" name="Imagen 1">
          <a:extLst>
            <a:ext uri="{FF2B5EF4-FFF2-40B4-BE49-F238E27FC236}">
              <a16:creationId xmlns:a16="http://schemas.microsoft.com/office/drawing/2014/main" id="{4D45BA1A-F63F-4E45-B715-6C7EBE504674}"/>
            </a:ext>
          </a:extLst>
        </xdr:cNvPr>
        <xdr:cNvPicPr>
          <a:picLocks noChangeAspect="1"/>
        </xdr:cNvPicPr>
      </xdr:nvPicPr>
      <xdr:blipFill>
        <a:blip xmlns:r="http://schemas.openxmlformats.org/officeDocument/2006/relationships" r:embed="rId1"/>
        <a:stretch>
          <a:fillRect/>
        </a:stretch>
      </xdr:blipFill>
      <xdr:spPr>
        <a:xfrm>
          <a:off x="242107" y="208822"/>
          <a:ext cx="2099309" cy="594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24338</xdr:rowOff>
    </xdr:from>
    <xdr:to>
      <xdr:col>1</xdr:col>
      <xdr:colOff>2194559</xdr:colOff>
      <xdr:row>4</xdr:row>
      <xdr:rowOff>94188</xdr:rowOff>
    </xdr:to>
    <xdr:pic>
      <xdr:nvPicPr>
        <xdr:cNvPr id="2" name="Imagen 1">
          <a:extLst>
            <a:ext uri="{FF2B5EF4-FFF2-40B4-BE49-F238E27FC236}">
              <a16:creationId xmlns:a16="http://schemas.microsoft.com/office/drawing/2014/main" id="{9E751259-45FA-4AD0-AE31-59CC675A8AFE}"/>
            </a:ext>
          </a:extLst>
        </xdr:cNvPr>
        <xdr:cNvPicPr>
          <a:picLocks noChangeAspect="1"/>
        </xdr:cNvPicPr>
      </xdr:nvPicPr>
      <xdr:blipFill>
        <a:blip xmlns:r="http://schemas.openxmlformats.org/officeDocument/2006/relationships" r:embed="rId1"/>
        <a:stretch>
          <a:fillRect/>
        </a:stretch>
      </xdr:blipFill>
      <xdr:spPr>
        <a:xfrm>
          <a:off x="301625" y="214838"/>
          <a:ext cx="2099309" cy="60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5311%20MMA%20y%20An&#225;lisis%20de%20Clientes%20al%2031.12.05"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REPORTE%20STOCK%20(MAR%2031).xlsx"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Alkan/IMPERIAL/CNV/IMPERIAL%20_Notas_a_los_Estados_Financieros%20f-%20Junio%202020.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Z:\A&#241;o%202020\CNV\IMPERIAL%20_Notas_a_los_Estados_Financieros%20f-%20setiembre%202020.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Clientes/Trabajo%20Actitud/Alkan/2020/IFRS/IFRS%20JUNIO%2020/BASE%20IFRS%20junio%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cumplimiento/00-Archivo%20Cristina/01-IMPERIAL/CNV/2020/03-Setiembre/MPERIAL%20_Notas_a_los_Estados_Financieros%20f-%20setiembre%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jara/Desktop/BERNY/INVENTARIO%202018/07-%20JULIO%202018/INVENTARIO%20VALORIZADO%20JULIO%202018.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orksheet%20in%20(C)%202222%20Armado%20de%20EEFF%20en%20Gs.%20al%2031.12.2009"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sdavalos/AppData/Local/Microsoft/Windows/Temporary%20Internet%20Files/Content.Outlook/L9UKO0GO/INVENTARIO%20VALORIZADO%20DICIEMBRE%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MERCADERIAS%20MONTE%20ALEGR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INVENTARIO%20VALORIZADO%20ENERO%20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INVENTARI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INVENTARIO%20VALORIZADO%20NOVIEMBRE%202017.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hacuna/Desktop/MONTE%20ALEGRE/8.%20Agosto/INVENTARIO%20AGOSTO%20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nrobalo/Desktop/1611%20Realizar%20Libro%20de%20Trabajo%20de%20Revisi&#243;n%20Anal&#237;tica%20Preliminar%20GS%20al%2031.12.06.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nmancuello/Documents/Worksheet%20in%20(C)%201610%20Realizar%20Procedimientos%20Anal&#237;ticos%20Preliminares%20modelo.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1612%20Balance%20Comparativo%20Definitivo%20vs.%20Inicial%20al%2031.12.05%20(08-05)%20%20SMA%20"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Veronica.Higa/Documents/CanvasDocHelper/Evidence/4e46cf9ef2dc4c518b61ad78902e489e/GAS/MENSUAL/May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mejara/Desktop/INVENTARIO%202015/12-%20DICIEMBRE/INVENTARIO%20VALORIZADO%20OTROS%2020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Veronica.Higa/Documents/CanvasDocHelper/Evidence/4e46cf9ef2dc4c518b61ad78902e489e/Presup/2011/Aprobado/SOPORTE%20OUTLOO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REPORTE%20STOCK%20(ene%2031).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ferrerepy02\Contabilidad\Users\MGVALDEBENITO\AppData\Local\Microsoft\Windows\Temporary%20Internet%20Files\Content.Outlook\OK979GOH\Resumen\Personal\Respaldo%20Salcedo\Melon\FECU%20CONSOLIDADO%20DIC-06\Balance%20Consolidado%20Dic%202006.xls?99CB57E5" TargetMode="External"/><Relationship Id="rId1" Type="http://schemas.openxmlformats.org/officeDocument/2006/relationships/externalLinkPath" Target="file:///\\99CB57E5\Balance%20Consolidado%20Dic%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MGVALDEBENITO/AppData/Local/Microsoft/Windows/Temporary%20Internet%20Files/Content.Outlook/OK979GOH/Resumen/Personal/Respaldo%20Salcedo/Melon/FECU%20CONSOLIDADO%20DIC-06/Balance%20Consolidado%20Dic%202006.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IMPERIAL.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Inventario%20Navesur%20(00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Adri%20Cubilla/Clientes/Banco%20Regional/Periodo%202008/Diciembre%202008/Pack%20al%2031.12.08/1700/1711%20Planning%20Materiality%20Calculations%20(06-08)%20%20S%2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IMPERIAL%20MAYO.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IMPERIAL%20SETIEMBRE%20201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rcespedes1/Documents/ARCHIVOS%202018/3.%20MONTEALEGRE/EJERCICIO%202018/2.%20FEBRERO/INVENTARIO%20VALORIZADO%20FEBRERO%2020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INVENTARIO%20VALORIZADO%20MAYO%202017.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rcespedes1/Documents/5.%20ARCHIVOS%202018/1.%20NAVESUR%20S.A/6.%20JUNIO/Copia%20de%20Inventario%20Navesur%20JUNIO%20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rcespedes1/AppData/Local/Microsoft/Windows/Temporary%20Internet%20Files/Content.Outlook/99E7R2FP/Inventario%20Navesur%20JULIO%202018.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gestigarribia/AppData/Local/Microsoft/Windows/Temporary%20Internet%20Files/Content.Outlook/ZS3QM04X/INVENTARIO%20VALORIZADO%20ABRIL%202017.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mejara/Desktop/INVENTARIO%202016/09-%20SETIEMBRE/INVENTARIO%20SETIEMBRE%202016.xlsx"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rmado%20estados.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Veronica.Higa/Documents/CanvasDocHelper/Evidence/4e46cf9ef2dc4c518b61ad78902e489e/anroldan/Desktop/Clientes/REFINOR/AUDITORIA%202013/2do%20trimestral/Prestamos/Prestamos%20al%2030.06.201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3D0D3D60\Copy%20of%20Conciliaci&#243;n%20clientes%20al%2030%2009%202013.xlsx" TargetMode="External"/></Relationships>
</file>

<file path=xl/externalLinks/_rels/externalLink95.xml.rels><?xml version="1.0" encoding="UTF-8" standalone="yes"?>
<Relationships xmlns="http://schemas.openxmlformats.org/package/2006/relationships"><Relationship Id="rId2" Type="http://schemas.microsoft.com/office/2019/04/relationships/externalLinkLongPath" Target="/Users/Veronica.Higa/Documents/CanvasDocHelper/Evidence/4e46cf9ef2dc4c518b61ad78902e489e/anroldan/Desktop/Clientes/REFINOR/AUDITORIA%202013/3ro%20trimestral/Clientes/Clientes/Copy%20of%20Conciliaci&#243;n%20clientes%20al%2030%2009%202013.xlsx?3D0D3D60" TargetMode="External"/><Relationship Id="rId1" Type="http://schemas.openxmlformats.org/officeDocument/2006/relationships/externalLinkPath" Target="file:///\\3D0D3D60\Copy%20of%20Conciliaci&#243;n%20clientes%20al%2030%2009%202013.xlsx"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errerepy02\Contabilidad\Documents%20and%20Settings\dgmeza\Desktop\informes\estados%20financieros%20311207%20quimf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nts%20and%20Settings/dgmeza/Desktop/informes/estados%20financieros%20311207%20quimf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MA Clientes"/>
      <sheetName val="Tickmarks"/>
      <sheetName val="Instrucciones"/>
      <sheetName val="XREF"/>
    </sheetNames>
    <sheetDataSet>
      <sheetData sheetId="0" refreshError="1"/>
      <sheetData sheetId="1" refreshError="1">
        <row r="18">
          <cell r="H18" t="str">
            <v>Do not worry about these columns</v>
          </cell>
        </row>
        <row r="19">
          <cell r="H19" t="str">
            <v>Times</v>
          </cell>
        </row>
        <row r="20">
          <cell r="H20" t="str">
            <v>selection</v>
          </cell>
        </row>
        <row r="21">
          <cell r="H21" t="str">
            <v>interval</v>
          </cell>
        </row>
        <row r="22">
          <cell r="G22" t="str">
            <v>Número</v>
          </cell>
          <cell r="H22" t="str">
            <v>is</v>
          </cell>
        </row>
        <row r="23">
          <cell r="G23" t="str">
            <v>inicial</v>
          </cell>
          <cell r="H23" t="str">
            <v>contained</v>
          </cell>
          <cell r="I23" t="str">
            <v>If</v>
          </cell>
        </row>
        <row r="24">
          <cell r="B24" t="str">
            <v>Partida</v>
          </cell>
          <cell r="G24" t="str">
            <v>al azar /</v>
          </cell>
          <cell r="H24" t="str">
            <v>in</v>
          </cell>
          <cell r="I24" t="str">
            <v>zero,</v>
          </cell>
        </row>
        <row r="25">
          <cell r="B25" t="str">
            <v>PS= Partida</v>
          </cell>
          <cell r="D25" t="str">
            <v>Monto</v>
          </cell>
          <cell r="G25" t="str">
            <v>Monto</v>
          </cell>
          <cell r="H25" t="str">
            <v>cumulative</v>
          </cell>
          <cell r="I25" t="str">
            <v>item</v>
          </cell>
          <cell r="J25" t="str">
            <v>Cumulative</v>
          </cell>
          <cell r="K25" t="str">
            <v>Partida seleccionada</v>
          </cell>
        </row>
        <row r="26">
          <cell r="B26" t="str">
            <v>Seleccionada</v>
          </cell>
          <cell r="C26" t="str">
            <v>Cliente</v>
          </cell>
          <cell r="D26" t="str">
            <v>Neto</v>
          </cell>
          <cell r="E26" t="str">
            <v>Negativo</v>
          </cell>
          <cell r="F26" t="str">
            <v>Positivo</v>
          </cell>
          <cell r="G26" t="str">
            <v>acumulado</v>
          </cell>
          <cell r="H26" t="str">
            <v>value</v>
          </cell>
          <cell r="I26" t="str">
            <v>selected</v>
          </cell>
          <cell r="J26" t="str">
            <v>value</v>
          </cell>
          <cell r="K26" t="str">
            <v>Importe</v>
          </cell>
          <cell r="L26" t="str">
            <v>Cantidad</v>
          </cell>
        </row>
        <row r="27">
          <cell r="G27">
            <v>-14990</v>
          </cell>
        </row>
        <row r="28">
          <cell r="B28" t="str">
            <v/>
          </cell>
          <cell r="C28" t="str">
            <v>(148)ABUD DEQUECH JUNIOR Total</v>
          </cell>
          <cell r="D28">
            <v>170</v>
          </cell>
          <cell r="E28">
            <v>0</v>
          </cell>
          <cell r="F28">
            <v>170</v>
          </cell>
          <cell r="G28">
            <v>-14820</v>
          </cell>
          <cell r="H28">
            <v>1</v>
          </cell>
          <cell r="I28">
            <v>1</v>
          </cell>
          <cell r="J28">
            <v>-14820</v>
          </cell>
          <cell r="K28">
            <v>0</v>
          </cell>
          <cell r="L28">
            <v>0</v>
          </cell>
        </row>
        <row r="29">
          <cell r="B29" t="str">
            <v/>
          </cell>
          <cell r="C29" t="str">
            <v>(310)ADELINO BUZINARO Total</v>
          </cell>
          <cell r="D29">
            <v>8421.77</v>
          </cell>
          <cell r="E29">
            <v>0</v>
          </cell>
          <cell r="F29">
            <v>8421.77</v>
          </cell>
          <cell r="G29">
            <v>-6398.23</v>
          </cell>
          <cell r="H29">
            <v>1</v>
          </cell>
          <cell r="I29">
            <v>1</v>
          </cell>
          <cell r="J29">
            <v>-6398.23</v>
          </cell>
          <cell r="K29">
            <v>0</v>
          </cell>
          <cell r="L29">
            <v>0</v>
          </cell>
        </row>
        <row r="30">
          <cell r="B30" t="str">
            <v/>
          </cell>
          <cell r="C30" t="str">
            <v>(513)ADEMAR ROVEDDER Total</v>
          </cell>
          <cell r="D30">
            <v>540</v>
          </cell>
          <cell r="E30">
            <v>0</v>
          </cell>
          <cell r="F30">
            <v>540</v>
          </cell>
          <cell r="G30">
            <v>-5858.23</v>
          </cell>
          <cell r="H30">
            <v>1</v>
          </cell>
          <cell r="I30">
            <v>1</v>
          </cell>
          <cell r="J30">
            <v>-5858.23</v>
          </cell>
          <cell r="K30">
            <v>0</v>
          </cell>
          <cell r="L30">
            <v>0</v>
          </cell>
        </row>
        <row r="31">
          <cell r="B31" t="str">
            <v/>
          </cell>
          <cell r="C31" t="str">
            <v>(23)ADEMIR ROQUE KAEFER Total</v>
          </cell>
          <cell r="D31">
            <v>412</v>
          </cell>
          <cell r="E31">
            <v>0</v>
          </cell>
          <cell r="F31">
            <v>412</v>
          </cell>
          <cell r="G31">
            <v>-5446.23</v>
          </cell>
          <cell r="H31">
            <v>1</v>
          </cell>
          <cell r="I31">
            <v>1</v>
          </cell>
          <cell r="J31">
            <v>-5446.23</v>
          </cell>
          <cell r="K31">
            <v>0</v>
          </cell>
          <cell r="L31">
            <v>0</v>
          </cell>
        </row>
        <row r="32">
          <cell r="B32" t="str">
            <v>PS</v>
          </cell>
          <cell r="C32" t="str">
            <v>(408)ADIR SCHANOSKI Total</v>
          </cell>
          <cell r="D32">
            <v>7693.5</v>
          </cell>
          <cell r="E32">
            <v>0</v>
          </cell>
          <cell r="F32">
            <v>7693.5</v>
          </cell>
          <cell r="G32">
            <v>2247.2700000000004</v>
          </cell>
          <cell r="H32">
            <v>1</v>
          </cell>
          <cell r="I32">
            <v>0</v>
          </cell>
          <cell r="J32">
            <v>-94252.73</v>
          </cell>
          <cell r="K32">
            <v>7693.5</v>
          </cell>
          <cell r="L32">
            <v>1</v>
          </cell>
        </row>
        <row r="33">
          <cell r="B33" t="str">
            <v/>
          </cell>
          <cell r="C33" t="str">
            <v>(16)ADM PARAGUAY S.A.E.C.A Total</v>
          </cell>
          <cell r="D33">
            <v>-985728.1</v>
          </cell>
          <cell r="E33">
            <v>-985728.1</v>
          </cell>
          <cell r="F33">
            <v>0</v>
          </cell>
          <cell r="G33">
            <v>-94252.73</v>
          </cell>
          <cell r="H33">
            <v>1</v>
          </cell>
          <cell r="I33">
            <v>1</v>
          </cell>
          <cell r="J33">
            <v>-94252.73</v>
          </cell>
          <cell r="K33">
            <v>0</v>
          </cell>
          <cell r="L33">
            <v>0</v>
          </cell>
        </row>
        <row r="34">
          <cell r="B34" t="str">
            <v/>
          </cell>
          <cell r="C34" t="str">
            <v>(520)ADRIA LABORATORIOS Total</v>
          </cell>
          <cell r="D34">
            <v>326</v>
          </cell>
          <cell r="E34">
            <v>0</v>
          </cell>
          <cell r="F34">
            <v>326</v>
          </cell>
          <cell r="G34">
            <v>-93926.73</v>
          </cell>
          <cell r="H34">
            <v>1</v>
          </cell>
          <cell r="I34">
            <v>1</v>
          </cell>
          <cell r="J34">
            <v>-93926.73</v>
          </cell>
          <cell r="K34">
            <v>0</v>
          </cell>
          <cell r="L34">
            <v>0</v>
          </cell>
        </row>
        <row r="35">
          <cell r="B35" t="str">
            <v/>
          </cell>
          <cell r="C35" t="str">
            <v>(5041)AGENCIA MARANGATU S.A. Total</v>
          </cell>
          <cell r="D35">
            <v>0.84426229508196726</v>
          </cell>
          <cell r="E35">
            <v>0</v>
          </cell>
          <cell r="F35">
            <v>0.84426229508196726</v>
          </cell>
          <cell r="G35">
            <v>-93925.885737704913</v>
          </cell>
          <cell r="H35">
            <v>1</v>
          </cell>
          <cell r="I35">
            <v>1</v>
          </cell>
          <cell r="J35">
            <v>-93925.885737704913</v>
          </cell>
          <cell r="K35">
            <v>0</v>
          </cell>
          <cell r="L35">
            <v>0</v>
          </cell>
        </row>
        <row r="36">
          <cell r="B36" t="str">
            <v/>
          </cell>
          <cell r="C36" t="str">
            <v>(46)AGRICOLA GANADERA SAN MARCOS Total</v>
          </cell>
          <cell r="D36">
            <v>25751.508196721312</v>
          </cell>
          <cell r="E36">
            <v>0</v>
          </cell>
          <cell r="F36">
            <v>25751.508196721312</v>
          </cell>
          <cell r="G36">
            <v>-68174.377540983609</v>
          </cell>
          <cell r="H36">
            <v>1</v>
          </cell>
          <cell r="I36">
            <v>1</v>
          </cell>
          <cell r="J36">
            <v>-68174.377540983609</v>
          </cell>
          <cell r="K36">
            <v>0</v>
          </cell>
          <cell r="L36">
            <v>0</v>
          </cell>
        </row>
        <row r="37">
          <cell r="B37" t="str">
            <v>PS</v>
          </cell>
          <cell r="C37" t="str">
            <v>(487)AGRIMAR S.A.C.I Total</v>
          </cell>
          <cell r="D37">
            <v>82000</v>
          </cell>
          <cell r="E37">
            <v>0</v>
          </cell>
          <cell r="F37">
            <v>82000</v>
          </cell>
          <cell r="G37">
            <v>13825.622459016391</v>
          </cell>
          <cell r="H37">
            <v>1</v>
          </cell>
          <cell r="I37">
            <v>0</v>
          </cell>
          <cell r="J37">
            <v>-82674.377540983609</v>
          </cell>
          <cell r="K37">
            <v>82000</v>
          </cell>
          <cell r="L37">
            <v>1</v>
          </cell>
        </row>
        <row r="38">
          <cell r="B38" t="str">
            <v/>
          </cell>
          <cell r="C38" t="str">
            <v>(283)AGRO GANADERA ARAMI PORA S.A Total</v>
          </cell>
          <cell r="D38">
            <v>17733.39</v>
          </cell>
          <cell r="E38">
            <v>0</v>
          </cell>
          <cell r="F38">
            <v>17733.39</v>
          </cell>
          <cell r="G38">
            <v>-64940.98754098361</v>
          </cell>
          <cell r="H38">
            <v>1</v>
          </cell>
          <cell r="I38">
            <v>1</v>
          </cell>
          <cell r="J38">
            <v>-64940.98754098361</v>
          </cell>
          <cell r="K38">
            <v>0</v>
          </cell>
          <cell r="L38">
            <v>0</v>
          </cell>
        </row>
        <row r="39">
          <cell r="B39" t="str">
            <v/>
          </cell>
          <cell r="C39" t="str">
            <v>(119)AGRO GANADERA JATOBA  S.A Total</v>
          </cell>
          <cell r="D39">
            <v>27229.8</v>
          </cell>
          <cell r="E39">
            <v>0</v>
          </cell>
          <cell r="F39">
            <v>27229.8</v>
          </cell>
          <cell r="G39">
            <v>-37711.187540983607</v>
          </cell>
          <cell r="H39">
            <v>1</v>
          </cell>
          <cell r="I39">
            <v>1</v>
          </cell>
          <cell r="J39">
            <v>-37711.187540983607</v>
          </cell>
          <cell r="K39">
            <v>0</v>
          </cell>
          <cell r="L39">
            <v>0</v>
          </cell>
        </row>
        <row r="40">
          <cell r="B40" t="str">
            <v/>
          </cell>
          <cell r="C40" t="str">
            <v>(77)AGRO GANADERA SANTA MARIA DEL ITABO Total</v>
          </cell>
          <cell r="D40">
            <v>552</v>
          </cell>
          <cell r="E40">
            <v>0</v>
          </cell>
          <cell r="F40">
            <v>552</v>
          </cell>
          <cell r="G40">
            <v>-37159.187540983607</v>
          </cell>
          <cell r="H40">
            <v>1</v>
          </cell>
          <cell r="I40">
            <v>1</v>
          </cell>
          <cell r="J40">
            <v>-37159.187540983607</v>
          </cell>
          <cell r="K40">
            <v>0</v>
          </cell>
          <cell r="L40">
            <v>0</v>
          </cell>
        </row>
        <row r="41">
          <cell r="B41" t="str">
            <v/>
          </cell>
          <cell r="C41" t="str">
            <v>(71)AGRO GANADERA STA MARIA DEL PAYAGUAY Total</v>
          </cell>
          <cell r="D41">
            <v>645</v>
          </cell>
          <cell r="E41">
            <v>0</v>
          </cell>
          <cell r="F41">
            <v>645</v>
          </cell>
          <cell r="G41">
            <v>-36514.187540983607</v>
          </cell>
          <cell r="H41">
            <v>1</v>
          </cell>
          <cell r="I41">
            <v>1</v>
          </cell>
          <cell r="J41">
            <v>-36514.187540983607</v>
          </cell>
          <cell r="K41">
            <v>0</v>
          </cell>
          <cell r="L41">
            <v>0</v>
          </cell>
        </row>
        <row r="42">
          <cell r="B42" t="str">
            <v>PS</v>
          </cell>
          <cell r="C42" t="str">
            <v>(76)AGRO GANADERA TIMBURI S.A Total</v>
          </cell>
          <cell r="D42">
            <v>84134.2</v>
          </cell>
          <cell r="E42">
            <v>0</v>
          </cell>
          <cell r="F42">
            <v>84134.2</v>
          </cell>
          <cell r="G42">
            <v>47620.01245901639</v>
          </cell>
          <cell r="H42">
            <v>1</v>
          </cell>
          <cell r="I42">
            <v>0</v>
          </cell>
          <cell r="J42">
            <v>-48879.98754098361</v>
          </cell>
          <cell r="K42">
            <v>84134.2</v>
          </cell>
          <cell r="L42">
            <v>1</v>
          </cell>
        </row>
        <row r="43">
          <cell r="B43" t="str">
            <v/>
          </cell>
          <cell r="C43" t="str">
            <v>(354)AGRO GUARANI AGRICOLA S.A. Total</v>
          </cell>
          <cell r="D43">
            <v>2376</v>
          </cell>
          <cell r="E43">
            <v>0</v>
          </cell>
          <cell r="F43">
            <v>2376</v>
          </cell>
          <cell r="G43">
            <v>-46503.98754098361</v>
          </cell>
          <cell r="H43">
            <v>1</v>
          </cell>
          <cell r="I43">
            <v>1</v>
          </cell>
          <cell r="J43">
            <v>-46503.98754098361</v>
          </cell>
          <cell r="K43">
            <v>0</v>
          </cell>
          <cell r="L43">
            <v>0</v>
          </cell>
        </row>
        <row r="44">
          <cell r="B44" t="str">
            <v/>
          </cell>
          <cell r="C44" t="str">
            <v>(78)AGRO INDUSTRIAL KANINDEYU S.A Total</v>
          </cell>
          <cell r="D44">
            <v>1332.94</v>
          </cell>
          <cell r="E44">
            <v>0</v>
          </cell>
          <cell r="F44">
            <v>1332.94</v>
          </cell>
          <cell r="G44">
            <v>-45171.047540983607</v>
          </cell>
          <cell r="H44">
            <v>1</v>
          </cell>
          <cell r="I44">
            <v>1</v>
          </cell>
          <cell r="J44">
            <v>-45171.047540983607</v>
          </cell>
          <cell r="K44">
            <v>0</v>
          </cell>
          <cell r="L44">
            <v>0</v>
          </cell>
        </row>
        <row r="45">
          <cell r="B45" t="str">
            <v>PS</v>
          </cell>
          <cell r="C45" t="str">
            <v>(59)AGRO MAIZ SEMILLAS S.R.L Total</v>
          </cell>
          <cell r="D45">
            <v>255347.91213114752</v>
          </cell>
          <cell r="E45">
            <v>0</v>
          </cell>
          <cell r="F45">
            <v>255347.91213114752</v>
          </cell>
          <cell r="G45">
            <v>210176.86459016392</v>
          </cell>
          <cell r="H45">
            <v>3</v>
          </cell>
          <cell r="I45">
            <v>0</v>
          </cell>
          <cell r="J45">
            <v>-79323.135409836075</v>
          </cell>
          <cell r="K45">
            <v>255347.91213114752</v>
          </cell>
          <cell r="L45">
            <v>3</v>
          </cell>
        </row>
        <row r="46">
          <cell r="B46" t="str">
            <v>PS</v>
          </cell>
          <cell r="C46" t="str">
            <v>(24)AGRO SILOS EL PRODUCTOR S.A Total</v>
          </cell>
          <cell r="D46">
            <v>1269959.22</v>
          </cell>
          <cell r="E46">
            <v>0</v>
          </cell>
          <cell r="F46">
            <v>1269959.22</v>
          </cell>
          <cell r="G46">
            <v>1190636.084590164</v>
          </cell>
          <cell r="H46">
            <v>13</v>
          </cell>
          <cell r="I46">
            <v>0</v>
          </cell>
          <cell r="J46">
            <v>-63863.915409835987</v>
          </cell>
          <cell r="K46">
            <v>1269959.22</v>
          </cell>
          <cell r="L46">
            <v>13</v>
          </cell>
        </row>
        <row r="47">
          <cell r="B47" t="str">
            <v/>
          </cell>
          <cell r="C47" t="str">
            <v>(201)AGROCOM S.R.L Total</v>
          </cell>
          <cell r="D47">
            <v>0.01</v>
          </cell>
          <cell r="E47">
            <v>0</v>
          </cell>
          <cell r="F47">
            <v>0.01</v>
          </cell>
          <cell r="G47">
            <v>-63863.905409835985</v>
          </cell>
          <cell r="H47">
            <v>1</v>
          </cell>
          <cell r="I47">
            <v>1</v>
          </cell>
          <cell r="J47">
            <v>-63863.905409835985</v>
          </cell>
          <cell r="K47">
            <v>0</v>
          </cell>
          <cell r="L47">
            <v>0</v>
          </cell>
        </row>
        <row r="48">
          <cell r="B48" t="str">
            <v/>
          </cell>
          <cell r="C48" t="str">
            <v>(508)AGROPECUARIA CAMPO Y LAVOURA Total</v>
          </cell>
          <cell r="D48">
            <v>1496</v>
          </cell>
          <cell r="E48">
            <v>0</v>
          </cell>
          <cell r="F48">
            <v>1496</v>
          </cell>
          <cell r="G48">
            <v>-62367.905409835985</v>
          </cell>
          <cell r="H48">
            <v>1</v>
          </cell>
          <cell r="I48">
            <v>1</v>
          </cell>
          <cell r="J48">
            <v>-62367.905409835985</v>
          </cell>
          <cell r="K48">
            <v>0</v>
          </cell>
          <cell r="L48">
            <v>0</v>
          </cell>
        </row>
        <row r="49">
          <cell r="B49" t="str">
            <v/>
          </cell>
          <cell r="C49" t="str">
            <v>(187)AGROPECUARIA DON OSCAR S.A Total</v>
          </cell>
          <cell r="D49">
            <v>9969.4085245901642</v>
          </cell>
          <cell r="E49">
            <v>0</v>
          </cell>
          <cell r="F49">
            <v>9969.4085245901642</v>
          </cell>
          <cell r="G49">
            <v>-52398.496885245819</v>
          </cell>
          <cell r="H49">
            <v>1</v>
          </cell>
          <cell r="I49">
            <v>1</v>
          </cell>
          <cell r="J49">
            <v>-52398.496885245819</v>
          </cell>
          <cell r="K49">
            <v>0</v>
          </cell>
          <cell r="L49">
            <v>0</v>
          </cell>
        </row>
        <row r="50">
          <cell r="B50" t="str">
            <v/>
          </cell>
          <cell r="C50" t="str">
            <v>(518)AGROSILOS IMPERIAL S.R.L Total</v>
          </cell>
          <cell r="D50">
            <v>5802</v>
          </cell>
          <cell r="E50">
            <v>0</v>
          </cell>
          <cell r="F50">
            <v>5802</v>
          </cell>
          <cell r="G50">
            <v>-46596.496885245819</v>
          </cell>
          <cell r="H50">
            <v>1</v>
          </cell>
          <cell r="I50">
            <v>1</v>
          </cell>
          <cell r="J50">
            <v>-46596.496885245819</v>
          </cell>
          <cell r="K50">
            <v>0</v>
          </cell>
          <cell r="L50">
            <v>0</v>
          </cell>
        </row>
        <row r="51">
          <cell r="B51" t="str">
            <v/>
          </cell>
          <cell r="C51" t="str">
            <v>(98)AGROSILOS SIMONETTI S.A Total</v>
          </cell>
          <cell r="D51">
            <v>6695.62</v>
          </cell>
          <cell r="E51">
            <v>0</v>
          </cell>
          <cell r="F51">
            <v>6695.62</v>
          </cell>
          <cell r="G51">
            <v>-39900.876885245816</v>
          </cell>
          <cell r="H51">
            <v>1</v>
          </cell>
          <cell r="I51">
            <v>1</v>
          </cell>
          <cell r="J51">
            <v>-39900.876885245816</v>
          </cell>
          <cell r="K51">
            <v>0</v>
          </cell>
          <cell r="L51">
            <v>0</v>
          </cell>
        </row>
        <row r="52">
          <cell r="B52" t="str">
            <v>PS</v>
          </cell>
          <cell r="C52" t="str">
            <v>(299)AGUSTIN PIO RAMIREZ Total</v>
          </cell>
          <cell r="D52">
            <v>183059.3</v>
          </cell>
          <cell r="E52">
            <v>0</v>
          </cell>
          <cell r="F52">
            <v>183059.3</v>
          </cell>
          <cell r="G52">
            <v>143158.42311475417</v>
          </cell>
          <cell r="H52">
            <v>2</v>
          </cell>
          <cell r="I52">
            <v>0</v>
          </cell>
          <cell r="J52">
            <v>-49841.576885245828</v>
          </cell>
          <cell r="K52">
            <v>183059.3</v>
          </cell>
          <cell r="L52">
            <v>2</v>
          </cell>
        </row>
        <row r="53">
          <cell r="B53" t="str">
            <v/>
          </cell>
          <cell r="C53" t="str">
            <v>(507)AIDEMAR BATISTI Total</v>
          </cell>
          <cell r="D53">
            <v>1259.0275409836065</v>
          </cell>
          <cell r="E53">
            <v>0</v>
          </cell>
          <cell r="F53">
            <v>1259.0275409836065</v>
          </cell>
          <cell r="G53">
            <v>-48582.549344262225</v>
          </cell>
          <cell r="H53">
            <v>1</v>
          </cell>
          <cell r="I53">
            <v>1</v>
          </cell>
          <cell r="J53">
            <v>-48582.549344262225</v>
          </cell>
          <cell r="K53">
            <v>0</v>
          </cell>
          <cell r="L53">
            <v>0</v>
          </cell>
        </row>
        <row r="54">
          <cell r="B54" t="str">
            <v/>
          </cell>
          <cell r="C54" t="str">
            <v>(511)ALBINO JOSE SALVADEGO Total</v>
          </cell>
          <cell r="D54">
            <v>805</v>
          </cell>
          <cell r="E54">
            <v>0</v>
          </cell>
          <cell r="F54">
            <v>805</v>
          </cell>
          <cell r="G54">
            <v>-47777.549344262225</v>
          </cell>
          <cell r="H54">
            <v>1</v>
          </cell>
          <cell r="I54">
            <v>1</v>
          </cell>
          <cell r="J54">
            <v>-47777.549344262225</v>
          </cell>
          <cell r="K54">
            <v>0</v>
          </cell>
          <cell r="L54">
            <v>0</v>
          </cell>
        </row>
        <row r="55">
          <cell r="B55" t="str">
            <v/>
          </cell>
          <cell r="C55" t="str">
            <v>(236)ALCIDES FELIX COMIN Total</v>
          </cell>
          <cell r="D55">
            <v>6759.62</v>
          </cell>
          <cell r="E55">
            <v>0</v>
          </cell>
          <cell r="F55">
            <v>6759.62</v>
          </cell>
          <cell r="G55">
            <v>-41017.929344262222</v>
          </cell>
          <cell r="H55">
            <v>1</v>
          </cell>
          <cell r="I55">
            <v>1</v>
          </cell>
          <cell r="J55">
            <v>-41017.929344262222</v>
          </cell>
          <cell r="K55">
            <v>0</v>
          </cell>
          <cell r="L55">
            <v>0</v>
          </cell>
        </row>
        <row r="56">
          <cell r="B56" t="str">
            <v/>
          </cell>
          <cell r="C56" t="str">
            <v>(379)ALDO PENZ Total</v>
          </cell>
          <cell r="D56">
            <v>17078.14</v>
          </cell>
          <cell r="E56">
            <v>0</v>
          </cell>
          <cell r="F56">
            <v>17078.14</v>
          </cell>
          <cell r="G56">
            <v>-23939.789344262223</v>
          </cell>
          <cell r="H56">
            <v>1</v>
          </cell>
          <cell r="I56">
            <v>1</v>
          </cell>
          <cell r="J56">
            <v>-23939.789344262223</v>
          </cell>
          <cell r="K56">
            <v>0</v>
          </cell>
          <cell r="L56">
            <v>0</v>
          </cell>
        </row>
        <row r="57">
          <cell r="B57" t="str">
            <v/>
          </cell>
          <cell r="C57" t="str">
            <v>(207)ALEXANDRE  POLAND Total</v>
          </cell>
          <cell r="D57">
            <v>15180.6</v>
          </cell>
          <cell r="E57">
            <v>0</v>
          </cell>
          <cell r="F57">
            <v>15180.6</v>
          </cell>
          <cell r="G57">
            <v>-8759.1893442622222</v>
          </cell>
          <cell r="H57">
            <v>1</v>
          </cell>
          <cell r="I57">
            <v>1</v>
          </cell>
          <cell r="J57">
            <v>-8759.1893442622222</v>
          </cell>
          <cell r="K57">
            <v>0</v>
          </cell>
          <cell r="L57">
            <v>0</v>
          </cell>
        </row>
        <row r="58">
          <cell r="B58" t="str">
            <v/>
          </cell>
          <cell r="C58" t="str">
            <v>(111)ALINDO SCHANOSKI Total</v>
          </cell>
          <cell r="D58">
            <v>557</v>
          </cell>
          <cell r="E58">
            <v>0</v>
          </cell>
          <cell r="F58">
            <v>557</v>
          </cell>
          <cell r="G58">
            <v>-8202.1893442622222</v>
          </cell>
          <cell r="H58">
            <v>1</v>
          </cell>
          <cell r="I58">
            <v>1</v>
          </cell>
          <cell r="J58">
            <v>-8202.1893442622222</v>
          </cell>
          <cell r="K58">
            <v>0</v>
          </cell>
          <cell r="L58">
            <v>0</v>
          </cell>
        </row>
        <row r="59">
          <cell r="B59" t="str">
            <v/>
          </cell>
          <cell r="C59" t="str">
            <v>(509)ALIPIO DOMINGUES DE SOUZA JUNIOR Total</v>
          </cell>
          <cell r="D59">
            <v>608.6</v>
          </cell>
          <cell r="E59">
            <v>0</v>
          </cell>
          <cell r="F59">
            <v>608.6</v>
          </cell>
          <cell r="G59">
            <v>-7593.5893442622219</v>
          </cell>
          <cell r="H59">
            <v>1</v>
          </cell>
          <cell r="I59">
            <v>1</v>
          </cell>
          <cell r="J59">
            <v>-7593.5893442622219</v>
          </cell>
          <cell r="K59">
            <v>0</v>
          </cell>
          <cell r="L59">
            <v>0</v>
          </cell>
        </row>
        <row r="60">
          <cell r="B60" t="str">
            <v/>
          </cell>
          <cell r="C60" t="str">
            <v>(502)ALISON VILAR SCHMITT Total</v>
          </cell>
          <cell r="D60">
            <v>198</v>
          </cell>
          <cell r="E60">
            <v>0</v>
          </cell>
          <cell r="F60">
            <v>198</v>
          </cell>
          <cell r="G60">
            <v>-7395.5893442622219</v>
          </cell>
          <cell r="H60">
            <v>1</v>
          </cell>
          <cell r="I60">
            <v>1</v>
          </cell>
          <cell r="J60">
            <v>-7395.5893442622219</v>
          </cell>
          <cell r="K60">
            <v>0</v>
          </cell>
          <cell r="L60">
            <v>0</v>
          </cell>
        </row>
        <row r="61">
          <cell r="B61" t="str">
            <v>PS</v>
          </cell>
          <cell r="C61" t="str">
            <v>(450)ALTAIR JOAO DE CONTO Total</v>
          </cell>
          <cell r="D61">
            <v>8733</v>
          </cell>
          <cell r="E61">
            <v>0</v>
          </cell>
          <cell r="F61">
            <v>8733</v>
          </cell>
          <cell r="G61">
            <v>1337.4106557377781</v>
          </cell>
          <cell r="H61">
            <v>1</v>
          </cell>
          <cell r="I61">
            <v>0</v>
          </cell>
          <cell r="J61">
            <v>-95162.589344262218</v>
          </cell>
          <cell r="K61">
            <v>8733</v>
          </cell>
          <cell r="L61">
            <v>1</v>
          </cell>
        </row>
        <row r="62">
          <cell r="B62" t="str">
            <v/>
          </cell>
          <cell r="C62" t="str">
            <v>(449)AMARILDO DOMINGOS DE CONTO Total</v>
          </cell>
          <cell r="D62">
            <v>8210</v>
          </cell>
          <cell r="E62">
            <v>0</v>
          </cell>
          <cell r="F62">
            <v>8210</v>
          </cell>
          <cell r="G62">
            <v>-86952.589344262218</v>
          </cell>
          <cell r="H62">
            <v>1</v>
          </cell>
          <cell r="I62">
            <v>1</v>
          </cell>
          <cell r="J62">
            <v>-86952.589344262218</v>
          </cell>
          <cell r="K62">
            <v>0</v>
          </cell>
          <cell r="L62">
            <v>0</v>
          </cell>
        </row>
        <row r="63">
          <cell r="B63" t="str">
            <v/>
          </cell>
          <cell r="C63" t="str">
            <v>(197)ANDRE ARI CAUS Total</v>
          </cell>
          <cell r="D63">
            <v>30000</v>
          </cell>
          <cell r="E63">
            <v>0</v>
          </cell>
          <cell r="F63">
            <v>30000</v>
          </cell>
          <cell r="G63">
            <v>-56952.589344262218</v>
          </cell>
          <cell r="H63">
            <v>1</v>
          </cell>
          <cell r="I63">
            <v>1</v>
          </cell>
          <cell r="J63">
            <v>-56952.589344262218</v>
          </cell>
          <cell r="K63">
            <v>0</v>
          </cell>
          <cell r="L63">
            <v>0</v>
          </cell>
        </row>
        <row r="64">
          <cell r="B64" t="str">
            <v/>
          </cell>
          <cell r="C64" t="str">
            <v>(136)ANDRE SILVA KULCHESKI Total</v>
          </cell>
          <cell r="D64">
            <v>742</v>
          </cell>
          <cell r="E64">
            <v>0</v>
          </cell>
          <cell r="F64">
            <v>742</v>
          </cell>
          <cell r="G64">
            <v>-56210.589344262218</v>
          </cell>
          <cell r="H64">
            <v>1</v>
          </cell>
          <cell r="I64">
            <v>1</v>
          </cell>
          <cell r="J64">
            <v>-56210.589344262218</v>
          </cell>
          <cell r="K64">
            <v>0</v>
          </cell>
          <cell r="L64">
            <v>0</v>
          </cell>
        </row>
        <row r="65">
          <cell r="B65" t="str">
            <v/>
          </cell>
          <cell r="C65" t="str">
            <v>(238)ANSWER AGROBUSINES LTDA Total</v>
          </cell>
          <cell r="D65">
            <v>145.5</v>
          </cell>
          <cell r="E65">
            <v>0</v>
          </cell>
          <cell r="F65">
            <v>145.5</v>
          </cell>
          <cell r="G65">
            <v>-56065.089344262218</v>
          </cell>
          <cell r="H65">
            <v>1</v>
          </cell>
          <cell r="I65">
            <v>1</v>
          </cell>
          <cell r="J65">
            <v>-56065.089344262218</v>
          </cell>
          <cell r="K65">
            <v>0</v>
          </cell>
          <cell r="L65">
            <v>0</v>
          </cell>
        </row>
        <row r="66">
          <cell r="B66" t="str">
            <v/>
          </cell>
          <cell r="C66" t="str">
            <v>(175)ANTERO BRESSAN Total</v>
          </cell>
          <cell r="D66">
            <v>25215.599999999999</v>
          </cell>
          <cell r="E66">
            <v>0</v>
          </cell>
          <cell r="F66">
            <v>25215.599999999999</v>
          </cell>
          <cell r="G66">
            <v>-30849.48934426222</v>
          </cell>
          <cell r="H66">
            <v>1</v>
          </cell>
          <cell r="I66">
            <v>1</v>
          </cell>
          <cell r="J66">
            <v>-30849.48934426222</v>
          </cell>
          <cell r="K66">
            <v>0</v>
          </cell>
          <cell r="L66">
            <v>0</v>
          </cell>
        </row>
        <row r="67">
          <cell r="B67" t="str">
            <v/>
          </cell>
          <cell r="C67" t="str">
            <v>(266)ANTONIO LUIS CASTIGLIONI Total</v>
          </cell>
          <cell r="D67">
            <v>11401.5</v>
          </cell>
          <cell r="E67">
            <v>0</v>
          </cell>
          <cell r="F67">
            <v>11401.5</v>
          </cell>
          <cell r="G67">
            <v>-19447.98934426222</v>
          </cell>
          <cell r="H67">
            <v>1</v>
          </cell>
          <cell r="I67">
            <v>1</v>
          </cell>
          <cell r="J67">
            <v>-19447.98934426222</v>
          </cell>
          <cell r="K67">
            <v>0</v>
          </cell>
          <cell r="L67">
            <v>0</v>
          </cell>
        </row>
        <row r="68">
          <cell r="B68" t="str">
            <v/>
          </cell>
          <cell r="C68" t="str">
            <v>(39)ANTONIO NILSON  ALEIXO Total</v>
          </cell>
          <cell r="D68">
            <v>66</v>
          </cell>
          <cell r="E68">
            <v>0</v>
          </cell>
          <cell r="F68">
            <v>66</v>
          </cell>
          <cell r="G68">
            <v>-19381.98934426222</v>
          </cell>
          <cell r="H68">
            <v>1</v>
          </cell>
          <cell r="I68">
            <v>1</v>
          </cell>
          <cell r="J68">
            <v>-19381.98934426222</v>
          </cell>
          <cell r="K68">
            <v>0</v>
          </cell>
          <cell r="L68">
            <v>0</v>
          </cell>
        </row>
        <row r="69">
          <cell r="B69" t="str">
            <v/>
          </cell>
          <cell r="C69" t="str">
            <v>(522)ANTONIO ORTOLAN ROANI Total</v>
          </cell>
          <cell r="D69">
            <v>101</v>
          </cell>
          <cell r="E69">
            <v>0</v>
          </cell>
          <cell r="F69">
            <v>101</v>
          </cell>
          <cell r="G69">
            <v>-19280.98934426222</v>
          </cell>
          <cell r="H69">
            <v>1</v>
          </cell>
          <cell r="I69">
            <v>1</v>
          </cell>
          <cell r="J69">
            <v>-19280.98934426222</v>
          </cell>
          <cell r="K69">
            <v>0</v>
          </cell>
          <cell r="L69">
            <v>0</v>
          </cell>
        </row>
        <row r="70">
          <cell r="B70" t="str">
            <v/>
          </cell>
          <cell r="C70" t="str">
            <v>(533)ANTONIO VIEIRA Total</v>
          </cell>
          <cell r="D70">
            <v>5277</v>
          </cell>
          <cell r="E70">
            <v>0</v>
          </cell>
          <cell r="F70">
            <v>5277</v>
          </cell>
          <cell r="G70">
            <v>-14003.98934426222</v>
          </cell>
          <cell r="H70">
            <v>1</v>
          </cell>
          <cell r="I70">
            <v>1</v>
          </cell>
          <cell r="J70">
            <v>-14003.98934426222</v>
          </cell>
          <cell r="K70">
            <v>0</v>
          </cell>
          <cell r="L70">
            <v>0</v>
          </cell>
        </row>
        <row r="71">
          <cell r="B71" t="str">
            <v/>
          </cell>
          <cell r="C71" t="str">
            <v>(314)ARI BOHN Total</v>
          </cell>
          <cell r="D71">
            <v>80</v>
          </cell>
          <cell r="E71">
            <v>0</v>
          </cell>
          <cell r="F71">
            <v>80</v>
          </cell>
          <cell r="G71">
            <v>-13923.98934426222</v>
          </cell>
          <cell r="H71">
            <v>1</v>
          </cell>
          <cell r="I71">
            <v>1</v>
          </cell>
          <cell r="J71">
            <v>-13923.98934426222</v>
          </cell>
          <cell r="K71">
            <v>0</v>
          </cell>
          <cell r="L71">
            <v>0</v>
          </cell>
        </row>
        <row r="72">
          <cell r="B72" t="str">
            <v/>
          </cell>
          <cell r="C72" t="str">
            <v>(459)ARI PAIZ Total</v>
          </cell>
          <cell r="D72">
            <v>32.786885245901637</v>
          </cell>
          <cell r="E72">
            <v>0</v>
          </cell>
          <cell r="F72">
            <v>32.786885245901637</v>
          </cell>
          <cell r="G72">
            <v>-13891.202459016318</v>
          </cell>
          <cell r="H72">
            <v>1</v>
          </cell>
          <cell r="I72">
            <v>1</v>
          </cell>
          <cell r="J72">
            <v>-13891.202459016318</v>
          </cell>
          <cell r="K72">
            <v>0</v>
          </cell>
          <cell r="L72">
            <v>0</v>
          </cell>
        </row>
        <row r="73">
          <cell r="B73" t="str">
            <v/>
          </cell>
          <cell r="C73" t="str">
            <v>(233)ARMANDO CENTURION Total</v>
          </cell>
          <cell r="D73">
            <v>17.5</v>
          </cell>
          <cell r="E73">
            <v>0</v>
          </cell>
          <cell r="F73">
            <v>17.5</v>
          </cell>
          <cell r="G73">
            <v>-13873.702459016318</v>
          </cell>
          <cell r="H73">
            <v>1</v>
          </cell>
          <cell r="I73">
            <v>1</v>
          </cell>
          <cell r="J73">
            <v>-13873.702459016318</v>
          </cell>
          <cell r="K73">
            <v>0</v>
          </cell>
          <cell r="L73">
            <v>0</v>
          </cell>
        </row>
        <row r="74">
          <cell r="B74" t="str">
            <v>PS</v>
          </cell>
          <cell r="C74" t="str">
            <v>(48)ARNO HAAS RAUBER Total</v>
          </cell>
          <cell r="D74">
            <v>50535</v>
          </cell>
          <cell r="E74">
            <v>0</v>
          </cell>
          <cell r="F74">
            <v>50535</v>
          </cell>
          <cell r="G74">
            <v>36661.29754098368</v>
          </cell>
          <cell r="H74">
            <v>1</v>
          </cell>
          <cell r="I74">
            <v>0</v>
          </cell>
          <cell r="J74">
            <v>-59838.70245901632</v>
          </cell>
          <cell r="K74">
            <v>50535</v>
          </cell>
          <cell r="L74">
            <v>1</v>
          </cell>
        </row>
        <row r="75">
          <cell r="B75" t="str">
            <v/>
          </cell>
          <cell r="C75" t="str">
            <v>(535)ARTUR ZIGFRID ZCHROTKE Total</v>
          </cell>
          <cell r="D75">
            <v>15387.31</v>
          </cell>
          <cell r="E75">
            <v>0</v>
          </cell>
          <cell r="F75">
            <v>15387.31</v>
          </cell>
          <cell r="G75">
            <v>-44451.392459016322</v>
          </cell>
          <cell r="H75">
            <v>1</v>
          </cell>
          <cell r="I75">
            <v>1</v>
          </cell>
          <cell r="J75">
            <v>-44451.392459016322</v>
          </cell>
          <cell r="K75">
            <v>0</v>
          </cell>
          <cell r="L75">
            <v>0</v>
          </cell>
        </row>
        <row r="76">
          <cell r="B76" t="str">
            <v/>
          </cell>
          <cell r="C76" t="str">
            <v>(38)AURIO JAIR SCHMITT Total</v>
          </cell>
          <cell r="D76">
            <v>20805.62</v>
          </cell>
          <cell r="E76">
            <v>0</v>
          </cell>
          <cell r="F76">
            <v>20805.62</v>
          </cell>
          <cell r="G76">
            <v>-23645.772459016323</v>
          </cell>
          <cell r="H76">
            <v>1</v>
          </cell>
          <cell r="I76">
            <v>1</v>
          </cell>
          <cell r="J76">
            <v>-23645.772459016323</v>
          </cell>
          <cell r="K76">
            <v>0</v>
          </cell>
          <cell r="L76">
            <v>0</v>
          </cell>
        </row>
        <row r="77">
          <cell r="B77" t="str">
            <v/>
          </cell>
          <cell r="C77" t="str">
            <v>(505)BEATE VERONIKA HOLTKER Total</v>
          </cell>
          <cell r="D77">
            <v>11781.4</v>
          </cell>
          <cell r="E77">
            <v>0</v>
          </cell>
          <cell r="F77">
            <v>11781.4</v>
          </cell>
          <cell r="G77">
            <v>-11864.372459016324</v>
          </cell>
          <cell r="H77">
            <v>1</v>
          </cell>
          <cell r="I77">
            <v>1</v>
          </cell>
          <cell r="J77">
            <v>-11864.372459016324</v>
          </cell>
          <cell r="K77">
            <v>0</v>
          </cell>
          <cell r="L77">
            <v>0</v>
          </cell>
        </row>
        <row r="78">
          <cell r="B78" t="str">
            <v/>
          </cell>
          <cell r="C78" t="str">
            <v>(25)BUNGE FERTILIZANTES S.A. Total</v>
          </cell>
          <cell r="D78">
            <v>6790.71</v>
          </cell>
          <cell r="E78">
            <v>0</v>
          </cell>
          <cell r="F78">
            <v>6790.71</v>
          </cell>
          <cell r="G78">
            <v>-5073.6624590163237</v>
          </cell>
          <cell r="H78">
            <v>1</v>
          </cell>
          <cell r="I78">
            <v>1</v>
          </cell>
          <cell r="J78">
            <v>-5073.6624590163237</v>
          </cell>
          <cell r="K78">
            <v>0</v>
          </cell>
          <cell r="L78">
            <v>0</v>
          </cell>
        </row>
        <row r="79">
          <cell r="B79" t="str">
            <v/>
          </cell>
          <cell r="C79" t="str">
            <v>(176)CANINDEYU  (TRANSPORTE) Total</v>
          </cell>
          <cell r="D79">
            <v>327.86885245901641</v>
          </cell>
          <cell r="E79">
            <v>0</v>
          </cell>
          <cell r="F79">
            <v>327.86885245901641</v>
          </cell>
          <cell r="G79">
            <v>-4745.7936065573076</v>
          </cell>
          <cell r="H79">
            <v>1</v>
          </cell>
          <cell r="I79">
            <v>1</v>
          </cell>
          <cell r="J79">
            <v>-4745.7936065573076</v>
          </cell>
          <cell r="K79">
            <v>0</v>
          </cell>
          <cell r="L79">
            <v>0</v>
          </cell>
        </row>
        <row r="80">
          <cell r="B80" t="str">
            <v/>
          </cell>
          <cell r="C80" t="str">
            <v>(465)CAPRI LETREROS Total</v>
          </cell>
          <cell r="D80">
            <v>73.770491803278688</v>
          </cell>
          <cell r="E80">
            <v>0</v>
          </cell>
          <cell r="F80">
            <v>73.770491803278688</v>
          </cell>
          <cell r="G80">
            <v>-4672.0231147540289</v>
          </cell>
          <cell r="H80">
            <v>1</v>
          </cell>
          <cell r="I80">
            <v>1</v>
          </cell>
          <cell r="J80">
            <v>-4672.0231147540289</v>
          </cell>
          <cell r="K80">
            <v>0</v>
          </cell>
          <cell r="L80">
            <v>0</v>
          </cell>
        </row>
        <row r="81">
          <cell r="B81" t="str">
            <v/>
          </cell>
          <cell r="C81" t="str">
            <v>(228)CARGA GRANEL TRANSPORTES Total</v>
          </cell>
          <cell r="D81">
            <v>422.55737704918033</v>
          </cell>
          <cell r="E81">
            <v>0</v>
          </cell>
          <cell r="F81">
            <v>422.55737704918033</v>
          </cell>
          <cell r="G81">
            <v>-4249.4657377048488</v>
          </cell>
          <cell r="H81">
            <v>1</v>
          </cell>
          <cell r="I81">
            <v>1</v>
          </cell>
          <cell r="J81">
            <v>-4249.4657377048488</v>
          </cell>
          <cell r="K81">
            <v>0</v>
          </cell>
          <cell r="L81">
            <v>0</v>
          </cell>
        </row>
        <row r="82">
          <cell r="B82" t="str">
            <v>PS</v>
          </cell>
          <cell r="C82" t="str">
            <v>(55)CASEMIRO MEINERS Total</v>
          </cell>
          <cell r="D82">
            <v>50258.94</v>
          </cell>
          <cell r="E82">
            <v>0</v>
          </cell>
          <cell r="F82">
            <v>50258.94</v>
          </cell>
          <cell r="G82">
            <v>46009.474262295153</v>
          </cell>
          <cell r="H82">
            <v>1</v>
          </cell>
          <cell r="I82">
            <v>0</v>
          </cell>
          <cell r="J82">
            <v>-50490.525737704847</v>
          </cell>
          <cell r="K82">
            <v>50258.94</v>
          </cell>
          <cell r="L82">
            <v>1</v>
          </cell>
        </row>
        <row r="83">
          <cell r="B83" t="str">
            <v/>
          </cell>
          <cell r="C83" t="str">
            <v>(403)CELSO MIOTTO Total</v>
          </cell>
          <cell r="D83">
            <v>18475.8</v>
          </cell>
          <cell r="E83">
            <v>0</v>
          </cell>
          <cell r="F83">
            <v>18475.8</v>
          </cell>
          <cell r="G83">
            <v>-32014.725737704848</v>
          </cell>
          <cell r="H83">
            <v>1</v>
          </cell>
          <cell r="I83">
            <v>1</v>
          </cell>
          <cell r="J83">
            <v>-32014.725737704848</v>
          </cell>
          <cell r="K83">
            <v>0</v>
          </cell>
          <cell r="L83">
            <v>0</v>
          </cell>
        </row>
        <row r="84">
          <cell r="B84" t="str">
            <v/>
          </cell>
          <cell r="C84" t="str">
            <v>(557)CHICO TERRAPLENAGEN Total</v>
          </cell>
          <cell r="D84">
            <v>403.27868852459017</v>
          </cell>
          <cell r="E84">
            <v>0</v>
          </cell>
          <cell r="F84">
            <v>403.27868852459017</v>
          </cell>
          <cell r="G84">
            <v>-31611.447049180257</v>
          </cell>
          <cell r="H84">
            <v>1</v>
          </cell>
          <cell r="I84">
            <v>1</v>
          </cell>
          <cell r="J84">
            <v>-31611.447049180257</v>
          </cell>
          <cell r="K84">
            <v>0</v>
          </cell>
          <cell r="L84">
            <v>0</v>
          </cell>
        </row>
        <row r="85">
          <cell r="B85" t="str">
            <v/>
          </cell>
          <cell r="C85" t="str">
            <v>(153)CLAUDEMIR PIEREZAN Total</v>
          </cell>
          <cell r="D85">
            <v>1816</v>
          </cell>
          <cell r="E85">
            <v>0</v>
          </cell>
          <cell r="F85">
            <v>1816</v>
          </cell>
          <cell r="G85">
            <v>-29795.447049180257</v>
          </cell>
          <cell r="H85">
            <v>1</v>
          </cell>
          <cell r="I85">
            <v>1</v>
          </cell>
          <cell r="J85">
            <v>-29795.447049180257</v>
          </cell>
          <cell r="K85">
            <v>0</v>
          </cell>
          <cell r="L85">
            <v>0</v>
          </cell>
        </row>
        <row r="86">
          <cell r="B86" t="str">
            <v/>
          </cell>
          <cell r="C86" t="str">
            <v>(6)CLAUDIA REGINA MAIOLLI Total</v>
          </cell>
          <cell r="D86">
            <v>-146.23983606557377</v>
          </cell>
          <cell r="E86">
            <v>-146.23983606557377</v>
          </cell>
          <cell r="F86">
            <v>0</v>
          </cell>
          <cell r="G86">
            <v>-29795.447049180257</v>
          </cell>
          <cell r="H86">
            <v>1</v>
          </cell>
          <cell r="I86">
            <v>1</v>
          </cell>
          <cell r="J86">
            <v>-29795.447049180257</v>
          </cell>
          <cell r="K86">
            <v>0</v>
          </cell>
          <cell r="L86">
            <v>0</v>
          </cell>
        </row>
        <row r="87">
          <cell r="B87" t="str">
            <v/>
          </cell>
          <cell r="C87" t="str">
            <v>(433)CLAUDIO WOIDELLA Total</v>
          </cell>
          <cell r="D87">
            <v>1096.8</v>
          </cell>
          <cell r="E87">
            <v>0</v>
          </cell>
          <cell r="F87">
            <v>1096.8</v>
          </cell>
          <cell r="G87">
            <v>-28698.647049180257</v>
          </cell>
          <cell r="H87">
            <v>1</v>
          </cell>
          <cell r="I87">
            <v>1</v>
          </cell>
          <cell r="J87">
            <v>-28698.647049180257</v>
          </cell>
          <cell r="K87">
            <v>0</v>
          </cell>
          <cell r="L87">
            <v>0</v>
          </cell>
        </row>
        <row r="88">
          <cell r="B88" t="str">
            <v/>
          </cell>
          <cell r="C88" t="str">
            <v>(521)CLEVERSOM  LUIZ BERTELLI Total</v>
          </cell>
          <cell r="D88">
            <v>13300</v>
          </cell>
          <cell r="E88">
            <v>0</v>
          </cell>
          <cell r="F88">
            <v>13300</v>
          </cell>
          <cell r="G88">
            <v>-15398.647049180257</v>
          </cell>
          <cell r="H88">
            <v>1</v>
          </cell>
          <cell r="I88">
            <v>1</v>
          </cell>
          <cell r="J88">
            <v>-15398.647049180257</v>
          </cell>
          <cell r="K88">
            <v>0</v>
          </cell>
          <cell r="L88">
            <v>0</v>
          </cell>
        </row>
        <row r="89">
          <cell r="B89" t="str">
            <v/>
          </cell>
          <cell r="C89" t="str">
            <v>(5009)COMERCIO EXTERIOR E.R.B. INTL S.A. Total</v>
          </cell>
          <cell r="D89">
            <v>3150.1552459016393</v>
          </cell>
          <cell r="E89">
            <v>0</v>
          </cell>
          <cell r="F89">
            <v>3150.1552459016393</v>
          </cell>
          <cell r="G89">
            <v>-12248.491803278619</v>
          </cell>
          <cell r="H89">
            <v>1</v>
          </cell>
          <cell r="I89">
            <v>1</v>
          </cell>
          <cell r="J89">
            <v>-12248.491803278619</v>
          </cell>
          <cell r="K89">
            <v>0</v>
          </cell>
          <cell r="L89">
            <v>0</v>
          </cell>
        </row>
        <row r="90">
          <cell r="B90" t="str">
            <v/>
          </cell>
          <cell r="C90" t="str">
            <v>(294)COMPANIA AGRICOLA CORPUS CHRISTI Total</v>
          </cell>
          <cell r="D90">
            <v>12046.35</v>
          </cell>
          <cell r="E90">
            <v>0</v>
          </cell>
          <cell r="F90">
            <v>12046.35</v>
          </cell>
          <cell r="G90">
            <v>-202.14180327861868</v>
          </cell>
          <cell r="H90">
            <v>1</v>
          </cell>
          <cell r="I90">
            <v>1</v>
          </cell>
          <cell r="J90">
            <v>-202.14180327861868</v>
          </cell>
          <cell r="K90">
            <v>0</v>
          </cell>
          <cell r="L90">
            <v>0</v>
          </cell>
        </row>
        <row r="91">
          <cell r="B91" t="str">
            <v>PS</v>
          </cell>
          <cell r="C91" t="str">
            <v>(107)COND. ABUD DEQUECH JUNIOR Y OTROS Total</v>
          </cell>
          <cell r="D91">
            <v>2495</v>
          </cell>
          <cell r="E91">
            <v>0</v>
          </cell>
          <cell r="F91">
            <v>2495</v>
          </cell>
          <cell r="G91">
            <v>2292.8581967213813</v>
          </cell>
          <cell r="H91">
            <v>1</v>
          </cell>
          <cell r="I91">
            <v>0</v>
          </cell>
          <cell r="J91">
            <v>-94207.141803278617</v>
          </cell>
          <cell r="K91">
            <v>2495</v>
          </cell>
          <cell r="L91">
            <v>1</v>
          </cell>
        </row>
        <row r="92">
          <cell r="B92" t="str">
            <v/>
          </cell>
          <cell r="C92" t="str">
            <v>(391)CONDOMINIO  ANDRADE MOREIRA Y OTROS Total</v>
          </cell>
          <cell r="D92">
            <v>19202</v>
          </cell>
          <cell r="E92">
            <v>0</v>
          </cell>
          <cell r="F92">
            <v>19202</v>
          </cell>
          <cell r="G92">
            <v>-75005.141803278617</v>
          </cell>
          <cell r="H92">
            <v>1</v>
          </cell>
          <cell r="I92">
            <v>1</v>
          </cell>
          <cell r="J92">
            <v>-75005.141803278617</v>
          </cell>
          <cell r="K92">
            <v>0</v>
          </cell>
          <cell r="L92">
            <v>0</v>
          </cell>
        </row>
        <row r="93">
          <cell r="B93" t="str">
            <v>PS</v>
          </cell>
          <cell r="C93" t="str">
            <v>(339)CONDOMINIO ANIR LUIZ MICHELS Y OTROS Total</v>
          </cell>
          <cell r="D93">
            <v>99508</v>
          </cell>
          <cell r="E93">
            <v>0</v>
          </cell>
          <cell r="F93">
            <v>99508</v>
          </cell>
          <cell r="G93">
            <v>24502.858196721383</v>
          </cell>
          <cell r="H93">
            <v>1</v>
          </cell>
          <cell r="I93">
            <v>0</v>
          </cell>
          <cell r="J93">
            <v>-71997.141803278617</v>
          </cell>
          <cell r="K93">
            <v>99508</v>
          </cell>
          <cell r="L93">
            <v>1</v>
          </cell>
        </row>
        <row r="94">
          <cell r="B94" t="str">
            <v/>
          </cell>
          <cell r="C94" t="str">
            <v>(544)CONDOMINIO FEDERICO VICENTE ALFONSO MARTINEZ Total</v>
          </cell>
          <cell r="D94">
            <v>29730</v>
          </cell>
          <cell r="E94">
            <v>0</v>
          </cell>
          <cell r="F94">
            <v>29730</v>
          </cell>
          <cell r="G94">
            <v>-42267.141803278617</v>
          </cell>
          <cell r="H94">
            <v>1</v>
          </cell>
          <cell r="I94">
            <v>1</v>
          </cell>
          <cell r="J94">
            <v>-42267.141803278617</v>
          </cell>
          <cell r="K94">
            <v>0</v>
          </cell>
          <cell r="L94">
            <v>0</v>
          </cell>
        </row>
        <row r="95">
          <cell r="B95" t="str">
            <v/>
          </cell>
          <cell r="C95" t="str">
            <v>(129)CONDOMINIO IVO KRAUSE Y OTROS Total</v>
          </cell>
          <cell r="D95">
            <v>10800</v>
          </cell>
          <cell r="E95">
            <v>0</v>
          </cell>
          <cell r="F95">
            <v>10800</v>
          </cell>
          <cell r="G95">
            <v>-31467.141803278617</v>
          </cell>
          <cell r="H95">
            <v>1</v>
          </cell>
          <cell r="I95">
            <v>1</v>
          </cell>
          <cell r="J95">
            <v>-31467.141803278617</v>
          </cell>
          <cell r="K95">
            <v>0</v>
          </cell>
          <cell r="L95">
            <v>0</v>
          </cell>
        </row>
        <row r="96">
          <cell r="B96" t="str">
            <v/>
          </cell>
          <cell r="C96" t="str">
            <v>(239)CONDOMINIO JOAO SELEME NETO Y OTROS Total</v>
          </cell>
          <cell r="D96">
            <v>18810.55</v>
          </cell>
          <cell r="E96">
            <v>0</v>
          </cell>
          <cell r="F96">
            <v>18810.55</v>
          </cell>
          <cell r="G96">
            <v>-12656.591803278618</v>
          </cell>
          <cell r="H96">
            <v>1</v>
          </cell>
          <cell r="I96">
            <v>1</v>
          </cell>
          <cell r="J96">
            <v>-12656.591803278618</v>
          </cell>
          <cell r="K96">
            <v>0</v>
          </cell>
          <cell r="L96">
            <v>0</v>
          </cell>
        </row>
        <row r="97">
          <cell r="B97" t="str">
            <v>PS</v>
          </cell>
          <cell r="C97" t="str">
            <v>(141)CONDOMINIO LUIS CARLOS PISANI Y OTRO Total</v>
          </cell>
          <cell r="D97">
            <v>76545</v>
          </cell>
          <cell r="E97">
            <v>0</v>
          </cell>
          <cell r="F97">
            <v>76545</v>
          </cell>
          <cell r="G97">
            <v>63888.408196721386</v>
          </cell>
          <cell r="H97">
            <v>1</v>
          </cell>
          <cell r="I97">
            <v>0</v>
          </cell>
          <cell r="J97">
            <v>-32611.591803278614</v>
          </cell>
          <cell r="K97">
            <v>76545</v>
          </cell>
          <cell r="L97">
            <v>1</v>
          </cell>
        </row>
        <row r="98">
          <cell r="B98" t="str">
            <v/>
          </cell>
          <cell r="C98" t="str">
            <v>(495)CONDOMINIO PAULO FRANCISCO PEREIRA Y OTRO Total</v>
          </cell>
          <cell r="D98">
            <v>277.44</v>
          </cell>
          <cell r="E98">
            <v>0</v>
          </cell>
          <cell r="F98">
            <v>277.44</v>
          </cell>
          <cell r="G98">
            <v>-32334.151803278615</v>
          </cell>
          <cell r="H98">
            <v>1</v>
          </cell>
          <cell r="I98">
            <v>1</v>
          </cell>
          <cell r="J98">
            <v>-32334.151803278615</v>
          </cell>
          <cell r="K98">
            <v>0</v>
          </cell>
          <cell r="L98">
            <v>0</v>
          </cell>
        </row>
        <row r="99">
          <cell r="B99" t="str">
            <v/>
          </cell>
          <cell r="C99" t="str">
            <v>(469)CONDOMINIO RAMON GONZALEZ CABRERA Y OTROS Total</v>
          </cell>
          <cell r="D99">
            <v>19132.95</v>
          </cell>
          <cell r="E99">
            <v>0</v>
          </cell>
          <cell r="F99">
            <v>19132.95</v>
          </cell>
          <cell r="G99">
            <v>-13201.201803278615</v>
          </cell>
          <cell r="H99">
            <v>1</v>
          </cell>
          <cell r="I99">
            <v>1</v>
          </cell>
          <cell r="J99">
            <v>-13201.201803278615</v>
          </cell>
          <cell r="K99">
            <v>0</v>
          </cell>
          <cell r="L99">
            <v>0</v>
          </cell>
        </row>
        <row r="100">
          <cell r="B100" t="str">
            <v/>
          </cell>
          <cell r="C100" t="str">
            <v>(392)CONDOMINIO ROBERTO BENEDITO PETRI Y OTRO Total</v>
          </cell>
          <cell r="D100">
            <v>1404</v>
          </cell>
          <cell r="E100">
            <v>0</v>
          </cell>
          <cell r="F100">
            <v>1404</v>
          </cell>
          <cell r="G100">
            <v>-11797.201803278615</v>
          </cell>
          <cell r="H100">
            <v>1</v>
          </cell>
          <cell r="I100">
            <v>1</v>
          </cell>
          <cell r="J100">
            <v>-11797.201803278615</v>
          </cell>
          <cell r="K100">
            <v>0</v>
          </cell>
          <cell r="L100">
            <v>0</v>
          </cell>
        </row>
        <row r="101">
          <cell r="B101" t="str">
            <v/>
          </cell>
          <cell r="C101" t="str">
            <v>(453)CONDOMINIO WILSON SPERANDIO E OUTROS Total</v>
          </cell>
          <cell r="D101">
            <v>6015</v>
          </cell>
          <cell r="E101">
            <v>0</v>
          </cell>
          <cell r="F101">
            <v>6015</v>
          </cell>
          <cell r="G101">
            <v>-5782.2018032786145</v>
          </cell>
          <cell r="H101">
            <v>1</v>
          </cell>
          <cell r="I101">
            <v>1</v>
          </cell>
          <cell r="J101">
            <v>-5782.2018032786145</v>
          </cell>
          <cell r="K101">
            <v>0</v>
          </cell>
          <cell r="L101">
            <v>0</v>
          </cell>
        </row>
        <row r="102">
          <cell r="B102" t="str">
            <v>PS</v>
          </cell>
          <cell r="C102" t="str">
            <v>(353)COOP. DE PRODUCCION AGROPECUARIA PINDO LTDA. Total</v>
          </cell>
          <cell r="D102">
            <v>23784.799999999999</v>
          </cell>
          <cell r="E102">
            <v>0</v>
          </cell>
          <cell r="F102">
            <v>23784.799999999999</v>
          </cell>
          <cell r="G102">
            <v>18002.598196721385</v>
          </cell>
          <cell r="H102">
            <v>1</v>
          </cell>
          <cell r="I102">
            <v>0</v>
          </cell>
          <cell r="J102">
            <v>-78497.401803278612</v>
          </cell>
          <cell r="K102">
            <v>23784.799999999999</v>
          </cell>
          <cell r="L102">
            <v>1</v>
          </cell>
        </row>
        <row r="103">
          <cell r="B103" t="str">
            <v/>
          </cell>
          <cell r="C103" t="str">
            <v>(429)COOP. MULT.SERV.PROD.CONS. DURANGO LIMITADA Total</v>
          </cell>
          <cell r="D103">
            <v>528</v>
          </cell>
          <cell r="E103">
            <v>0</v>
          </cell>
          <cell r="F103">
            <v>528</v>
          </cell>
          <cell r="G103">
            <v>-77969.401803278612</v>
          </cell>
          <cell r="H103">
            <v>1</v>
          </cell>
          <cell r="I103">
            <v>1</v>
          </cell>
          <cell r="J103">
            <v>-77969.401803278612</v>
          </cell>
          <cell r="K103">
            <v>0</v>
          </cell>
          <cell r="L103">
            <v>0</v>
          </cell>
        </row>
        <row r="104">
          <cell r="B104" t="str">
            <v/>
          </cell>
          <cell r="C104" t="str">
            <v>(138)COOPASAM LTDA Total</v>
          </cell>
          <cell r="D104">
            <v>26116</v>
          </cell>
          <cell r="E104">
            <v>0</v>
          </cell>
          <cell r="F104">
            <v>26116</v>
          </cell>
          <cell r="G104">
            <v>-51853.401803278612</v>
          </cell>
          <cell r="H104">
            <v>1</v>
          </cell>
          <cell r="I104">
            <v>1</v>
          </cell>
          <cell r="J104">
            <v>-51853.401803278612</v>
          </cell>
          <cell r="K104">
            <v>0</v>
          </cell>
          <cell r="L104">
            <v>0</v>
          </cell>
        </row>
        <row r="105">
          <cell r="B105" t="str">
            <v>PS</v>
          </cell>
          <cell r="C105" t="str">
            <v>(54)COOPERALBA LTDA Total</v>
          </cell>
          <cell r="D105">
            <v>80359.679999999993</v>
          </cell>
          <cell r="E105">
            <v>0</v>
          </cell>
          <cell r="F105">
            <v>80359.679999999993</v>
          </cell>
          <cell r="G105">
            <v>28506.278196721381</v>
          </cell>
          <cell r="H105">
            <v>1</v>
          </cell>
          <cell r="I105">
            <v>0</v>
          </cell>
          <cell r="J105">
            <v>-67993.721803278619</v>
          </cell>
          <cell r="K105">
            <v>80359.679999999993</v>
          </cell>
          <cell r="L105">
            <v>1</v>
          </cell>
        </row>
        <row r="106">
          <cell r="B106" t="str">
            <v/>
          </cell>
          <cell r="C106" t="str">
            <v>(114)COPRONAR Total</v>
          </cell>
          <cell r="D106">
            <v>8974</v>
          </cell>
          <cell r="E106">
            <v>0</v>
          </cell>
          <cell r="F106">
            <v>8974</v>
          </cell>
          <cell r="G106">
            <v>-59019.721803278619</v>
          </cell>
          <cell r="H106">
            <v>1</v>
          </cell>
          <cell r="I106">
            <v>1</v>
          </cell>
          <cell r="J106">
            <v>-59019.721803278619</v>
          </cell>
          <cell r="K106">
            <v>0</v>
          </cell>
          <cell r="L106">
            <v>0</v>
          </cell>
        </row>
        <row r="107">
          <cell r="B107" t="str">
            <v/>
          </cell>
          <cell r="C107" t="str">
            <v>(457)CRISTIANO MACEDO VALENZUELA Total</v>
          </cell>
          <cell r="D107">
            <v>11080</v>
          </cell>
          <cell r="E107">
            <v>0</v>
          </cell>
          <cell r="F107">
            <v>11080</v>
          </cell>
          <cell r="G107">
            <v>-47939.721803278619</v>
          </cell>
          <cell r="H107">
            <v>1</v>
          </cell>
          <cell r="I107">
            <v>1</v>
          </cell>
          <cell r="J107">
            <v>-47939.721803278619</v>
          </cell>
          <cell r="K107">
            <v>0</v>
          </cell>
          <cell r="L107">
            <v>0</v>
          </cell>
        </row>
        <row r="108">
          <cell r="B108" t="str">
            <v/>
          </cell>
          <cell r="C108" t="str">
            <v>(510)CVALE S.A Total</v>
          </cell>
          <cell r="D108">
            <v>4779.2</v>
          </cell>
          <cell r="E108">
            <v>0</v>
          </cell>
          <cell r="F108">
            <v>4779.2</v>
          </cell>
          <cell r="G108">
            <v>-43160.521803278622</v>
          </cell>
          <cell r="H108">
            <v>1</v>
          </cell>
          <cell r="I108">
            <v>1</v>
          </cell>
          <cell r="J108">
            <v>-43160.521803278622</v>
          </cell>
          <cell r="K108">
            <v>0</v>
          </cell>
          <cell r="L108">
            <v>0</v>
          </cell>
        </row>
        <row r="109">
          <cell r="B109" t="str">
            <v/>
          </cell>
          <cell r="C109" t="str">
            <v>(128)DAIRO ADAO PEDRONI Total</v>
          </cell>
          <cell r="D109">
            <v>100</v>
          </cell>
          <cell r="E109">
            <v>0</v>
          </cell>
          <cell r="F109">
            <v>100</v>
          </cell>
          <cell r="G109">
            <v>-43060.521803278622</v>
          </cell>
          <cell r="H109">
            <v>1</v>
          </cell>
          <cell r="I109">
            <v>1</v>
          </cell>
          <cell r="J109">
            <v>-43060.521803278622</v>
          </cell>
          <cell r="K109">
            <v>0</v>
          </cell>
          <cell r="L109">
            <v>0</v>
          </cell>
        </row>
        <row r="110">
          <cell r="B110" t="str">
            <v>PS</v>
          </cell>
          <cell r="C110" t="str">
            <v>(302)DARCI BLAS RICARDI MATEY Total</v>
          </cell>
          <cell r="D110">
            <v>53934.400000000001</v>
          </cell>
          <cell r="E110">
            <v>0</v>
          </cell>
          <cell r="F110">
            <v>53934.400000000001</v>
          </cell>
          <cell r="G110">
            <v>10873.87819672138</v>
          </cell>
          <cell r="H110">
            <v>1</v>
          </cell>
          <cell r="I110">
            <v>0</v>
          </cell>
          <cell r="J110">
            <v>-85626.121803278627</v>
          </cell>
          <cell r="K110">
            <v>53934.400000000001</v>
          </cell>
          <cell r="L110">
            <v>1</v>
          </cell>
        </row>
        <row r="111">
          <cell r="B111" t="str">
            <v/>
          </cell>
          <cell r="C111" t="str">
            <v>(13)DEKALPAR S.R.L. Total</v>
          </cell>
          <cell r="D111">
            <v>16903</v>
          </cell>
          <cell r="E111">
            <v>0</v>
          </cell>
          <cell r="F111">
            <v>16903</v>
          </cell>
          <cell r="G111">
            <v>-68723.121803278627</v>
          </cell>
          <cell r="H111">
            <v>1</v>
          </cell>
          <cell r="I111">
            <v>1</v>
          </cell>
          <cell r="J111">
            <v>-68723.121803278627</v>
          </cell>
          <cell r="K111">
            <v>0</v>
          </cell>
          <cell r="L111">
            <v>0</v>
          </cell>
        </row>
        <row r="112">
          <cell r="B112" t="str">
            <v/>
          </cell>
          <cell r="C112" t="str">
            <v>(410)DELCIO LAURO SCHMITT Total</v>
          </cell>
          <cell r="D112">
            <v>5112.75</v>
          </cell>
          <cell r="E112">
            <v>0</v>
          </cell>
          <cell r="F112">
            <v>5112.75</v>
          </cell>
          <cell r="G112">
            <v>-63610.371803278627</v>
          </cell>
          <cell r="H112">
            <v>1</v>
          </cell>
          <cell r="I112">
            <v>1</v>
          </cell>
          <cell r="J112">
            <v>-63610.371803278627</v>
          </cell>
          <cell r="K112">
            <v>0</v>
          </cell>
          <cell r="L112">
            <v>0</v>
          </cell>
        </row>
        <row r="113">
          <cell r="B113" t="str">
            <v/>
          </cell>
          <cell r="C113" t="str">
            <v>(454)DELMAR WALDEMAR SAURESSIG Total</v>
          </cell>
          <cell r="D113">
            <v>21089.1</v>
          </cell>
          <cell r="E113">
            <v>0</v>
          </cell>
          <cell r="F113">
            <v>21089.1</v>
          </cell>
          <cell r="G113">
            <v>-42521.271803278629</v>
          </cell>
          <cell r="H113">
            <v>1</v>
          </cell>
          <cell r="I113">
            <v>1</v>
          </cell>
          <cell r="J113">
            <v>-42521.271803278629</v>
          </cell>
          <cell r="K113">
            <v>0</v>
          </cell>
          <cell r="L113">
            <v>0</v>
          </cell>
        </row>
        <row r="114">
          <cell r="B114" t="str">
            <v>PS</v>
          </cell>
          <cell r="C114" t="str">
            <v>(12)DIAGRO S.A Total</v>
          </cell>
          <cell r="D114">
            <v>54117</v>
          </cell>
          <cell r="E114">
            <v>0</v>
          </cell>
          <cell r="F114">
            <v>54117</v>
          </cell>
          <cell r="G114">
            <v>11595.728196721371</v>
          </cell>
          <cell r="H114">
            <v>1</v>
          </cell>
          <cell r="I114">
            <v>0</v>
          </cell>
          <cell r="J114">
            <v>-84904.271803278622</v>
          </cell>
          <cell r="K114">
            <v>54117</v>
          </cell>
          <cell r="L114">
            <v>1</v>
          </cell>
        </row>
        <row r="115">
          <cell r="B115" t="str">
            <v/>
          </cell>
          <cell r="C115" t="str">
            <v>(52)DIONISIO MAGAGNIN Total</v>
          </cell>
          <cell r="D115">
            <v>42434</v>
          </cell>
          <cell r="E115">
            <v>0</v>
          </cell>
          <cell r="F115">
            <v>42434</v>
          </cell>
          <cell r="G115">
            <v>-42470.271803278622</v>
          </cell>
          <cell r="H115">
            <v>1</v>
          </cell>
          <cell r="I115">
            <v>1</v>
          </cell>
          <cell r="J115">
            <v>-42470.271803278622</v>
          </cell>
          <cell r="K115">
            <v>0</v>
          </cell>
          <cell r="L115">
            <v>0</v>
          </cell>
        </row>
        <row r="116">
          <cell r="B116" t="str">
            <v/>
          </cell>
          <cell r="C116" t="str">
            <v>(448)DIRCEU FRANCISCO DE CONTO Total</v>
          </cell>
          <cell r="D116">
            <v>8189</v>
          </cell>
          <cell r="E116">
            <v>0</v>
          </cell>
          <cell r="F116">
            <v>8189</v>
          </cell>
          <cell r="G116">
            <v>-34281.271803278622</v>
          </cell>
          <cell r="H116">
            <v>1</v>
          </cell>
          <cell r="I116">
            <v>1</v>
          </cell>
          <cell r="J116">
            <v>-34281.271803278622</v>
          </cell>
          <cell r="K116">
            <v>0</v>
          </cell>
          <cell r="L116">
            <v>0</v>
          </cell>
        </row>
        <row r="117">
          <cell r="B117" t="str">
            <v>PS</v>
          </cell>
          <cell r="C117" t="str">
            <v>(158)DIRCEU STIPP LUJAN Total</v>
          </cell>
          <cell r="D117">
            <v>48606.5</v>
          </cell>
          <cell r="E117">
            <v>0</v>
          </cell>
          <cell r="F117">
            <v>48606.5</v>
          </cell>
          <cell r="G117">
            <v>14325.228196721378</v>
          </cell>
          <cell r="H117">
            <v>1</v>
          </cell>
          <cell r="I117">
            <v>0</v>
          </cell>
          <cell r="J117">
            <v>-82174.771803278622</v>
          </cell>
          <cell r="K117">
            <v>48606.5</v>
          </cell>
          <cell r="L117">
            <v>1</v>
          </cell>
        </row>
        <row r="118">
          <cell r="B118" t="str">
            <v/>
          </cell>
          <cell r="C118" t="str">
            <v>(414)EDER JOSE MARIANI Total</v>
          </cell>
          <cell r="D118">
            <v>4311</v>
          </cell>
          <cell r="E118">
            <v>0</v>
          </cell>
          <cell r="F118">
            <v>4311</v>
          </cell>
          <cell r="G118">
            <v>-77863.771803278622</v>
          </cell>
          <cell r="H118">
            <v>1</v>
          </cell>
          <cell r="I118">
            <v>1</v>
          </cell>
          <cell r="J118">
            <v>-77863.771803278622</v>
          </cell>
          <cell r="K118">
            <v>0</v>
          </cell>
          <cell r="L118">
            <v>0</v>
          </cell>
        </row>
        <row r="119">
          <cell r="B119" t="str">
            <v/>
          </cell>
          <cell r="C119" t="str">
            <v>(486)EDGAR ADAO LOPEZ Total</v>
          </cell>
          <cell r="D119">
            <v>2525.1</v>
          </cell>
          <cell r="E119">
            <v>0</v>
          </cell>
          <cell r="F119">
            <v>2525.1</v>
          </cell>
          <cell r="G119">
            <v>-75338.671803278616</v>
          </cell>
          <cell r="H119">
            <v>1</v>
          </cell>
          <cell r="I119">
            <v>1</v>
          </cell>
          <cell r="J119">
            <v>-75338.671803278616</v>
          </cell>
          <cell r="K119">
            <v>0</v>
          </cell>
          <cell r="L119">
            <v>0</v>
          </cell>
        </row>
        <row r="120">
          <cell r="B120" t="str">
            <v/>
          </cell>
          <cell r="C120" t="str">
            <v>(426)EDISON TARCISIO HOLZ Total</v>
          </cell>
          <cell r="D120">
            <v>5464</v>
          </cell>
          <cell r="E120">
            <v>0</v>
          </cell>
          <cell r="F120">
            <v>5464</v>
          </cell>
          <cell r="G120">
            <v>-69874.671803278616</v>
          </cell>
          <cell r="H120">
            <v>1</v>
          </cell>
          <cell r="I120">
            <v>1</v>
          </cell>
          <cell r="J120">
            <v>-69874.671803278616</v>
          </cell>
          <cell r="K120">
            <v>0</v>
          </cell>
          <cell r="L120">
            <v>0</v>
          </cell>
        </row>
        <row r="121">
          <cell r="B121" t="str">
            <v/>
          </cell>
          <cell r="C121" t="str">
            <v>(3)EDSON MAZETTO BOING Total</v>
          </cell>
          <cell r="D121">
            <v>500</v>
          </cell>
          <cell r="E121">
            <v>0</v>
          </cell>
          <cell r="F121">
            <v>500</v>
          </cell>
          <cell r="G121">
            <v>-69374.671803278616</v>
          </cell>
          <cell r="H121">
            <v>1</v>
          </cell>
          <cell r="I121">
            <v>1</v>
          </cell>
          <cell r="J121">
            <v>-69374.671803278616</v>
          </cell>
          <cell r="K121">
            <v>0</v>
          </cell>
          <cell r="L121">
            <v>0</v>
          </cell>
        </row>
        <row r="122">
          <cell r="B122" t="str">
            <v/>
          </cell>
          <cell r="C122" t="str">
            <v>(5012)ELCIO PAULO URBANSKI Total</v>
          </cell>
          <cell r="D122">
            <v>100.34426229508196</v>
          </cell>
          <cell r="E122">
            <v>0</v>
          </cell>
          <cell r="F122">
            <v>100.34426229508196</v>
          </cell>
          <cell r="G122">
            <v>-69274.327540983533</v>
          </cell>
          <cell r="H122">
            <v>1</v>
          </cell>
          <cell r="I122">
            <v>1</v>
          </cell>
          <cell r="J122">
            <v>-69274.327540983533</v>
          </cell>
          <cell r="K122">
            <v>0</v>
          </cell>
          <cell r="L122">
            <v>0</v>
          </cell>
        </row>
        <row r="123">
          <cell r="B123" t="str">
            <v/>
          </cell>
          <cell r="C123" t="str">
            <v>(444)ELCO BARAZETTI Total</v>
          </cell>
          <cell r="D123">
            <v>6159.22</v>
          </cell>
          <cell r="E123">
            <v>0</v>
          </cell>
          <cell r="F123">
            <v>6159.22</v>
          </cell>
          <cell r="G123">
            <v>-63115.107540983532</v>
          </cell>
          <cell r="H123">
            <v>1</v>
          </cell>
          <cell r="I123">
            <v>1</v>
          </cell>
          <cell r="J123">
            <v>-63115.107540983532</v>
          </cell>
          <cell r="K123">
            <v>0</v>
          </cell>
          <cell r="L123">
            <v>0</v>
          </cell>
        </row>
        <row r="124">
          <cell r="B124" t="str">
            <v/>
          </cell>
          <cell r="C124" t="str">
            <v>(415)ELIANE MARGARET  MARIANI KLEIN Total</v>
          </cell>
          <cell r="D124">
            <v>3759</v>
          </cell>
          <cell r="E124">
            <v>0</v>
          </cell>
          <cell r="F124">
            <v>3759</v>
          </cell>
          <cell r="G124">
            <v>-59356.107540983532</v>
          </cell>
          <cell r="H124">
            <v>1</v>
          </cell>
          <cell r="I124">
            <v>1</v>
          </cell>
          <cell r="J124">
            <v>-59356.107540983532</v>
          </cell>
          <cell r="K124">
            <v>0</v>
          </cell>
          <cell r="L124">
            <v>0</v>
          </cell>
        </row>
        <row r="125">
          <cell r="B125" t="str">
            <v/>
          </cell>
          <cell r="C125" t="str">
            <v>(37)ELIAS MARCOS  SCHMITZ Total</v>
          </cell>
          <cell r="D125">
            <v>2280</v>
          </cell>
          <cell r="E125">
            <v>0</v>
          </cell>
          <cell r="F125">
            <v>2280</v>
          </cell>
          <cell r="G125">
            <v>-57076.107540983532</v>
          </cell>
          <cell r="H125">
            <v>1</v>
          </cell>
          <cell r="I125">
            <v>1</v>
          </cell>
          <cell r="J125">
            <v>-57076.107540983532</v>
          </cell>
          <cell r="K125">
            <v>0</v>
          </cell>
          <cell r="L125">
            <v>0</v>
          </cell>
        </row>
        <row r="126">
          <cell r="B126" t="str">
            <v/>
          </cell>
          <cell r="C126" t="str">
            <v>(2)ELIESER BASSO Total</v>
          </cell>
          <cell r="D126">
            <v>677.65</v>
          </cell>
          <cell r="E126">
            <v>0</v>
          </cell>
          <cell r="F126">
            <v>677.65</v>
          </cell>
          <cell r="G126">
            <v>-56398.457540983531</v>
          </cell>
          <cell r="H126">
            <v>1</v>
          </cell>
          <cell r="I126">
            <v>1</v>
          </cell>
          <cell r="J126">
            <v>-56398.457540983531</v>
          </cell>
          <cell r="K126">
            <v>0</v>
          </cell>
          <cell r="L126">
            <v>0</v>
          </cell>
        </row>
        <row r="127">
          <cell r="B127" t="str">
            <v/>
          </cell>
          <cell r="C127" t="str">
            <v>(383)ERVINO KLAIS Total</v>
          </cell>
          <cell r="D127">
            <v>2166</v>
          </cell>
          <cell r="E127">
            <v>0</v>
          </cell>
          <cell r="F127">
            <v>2166</v>
          </cell>
          <cell r="G127">
            <v>-54232.457540983531</v>
          </cell>
          <cell r="H127">
            <v>1</v>
          </cell>
          <cell r="I127">
            <v>1</v>
          </cell>
          <cell r="J127">
            <v>-54232.457540983531</v>
          </cell>
          <cell r="K127">
            <v>0</v>
          </cell>
          <cell r="L127">
            <v>0</v>
          </cell>
        </row>
        <row r="128">
          <cell r="B128" t="str">
            <v/>
          </cell>
          <cell r="C128" t="str">
            <v>(108)ESTANCIA SANTA ANA Total</v>
          </cell>
          <cell r="D128">
            <v>3855.22</v>
          </cell>
          <cell r="E128">
            <v>0</v>
          </cell>
          <cell r="F128">
            <v>3855.22</v>
          </cell>
          <cell r="G128">
            <v>-50377.237540983529</v>
          </cell>
          <cell r="H128">
            <v>1</v>
          </cell>
          <cell r="I128">
            <v>1</v>
          </cell>
          <cell r="J128">
            <v>-50377.237540983529</v>
          </cell>
          <cell r="K128">
            <v>0</v>
          </cell>
          <cell r="L128">
            <v>0</v>
          </cell>
        </row>
        <row r="129">
          <cell r="B129" t="str">
            <v/>
          </cell>
          <cell r="C129" t="str">
            <v>(501)ETELVINO JOSE ORTOLAN Total</v>
          </cell>
          <cell r="D129">
            <v>228</v>
          </cell>
          <cell r="E129">
            <v>0</v>
          </cell>
          <cell r="F129">
            <v>228</v>
          </cell>
          <cell r="G129">
            <v>-50149.237540983529</v>
          </cell>
          <cell r="H129">
            <v>1</v>
          </cell>
          <cell r="I129">
            <v>1</v>
          </cell>
          <cell r="J129">
            <v>-50149.237540983529</v>
          </cell>
          <cell r="K129">
            <v>0</v>
          </cell>
          <cell r="L129">
            <v>0</v>
          </cell>
        </row>
        <row r="130">
          <cell r="B130" t="str">
            <v/>
          </cell>
          <cell r="C130" t="str">
            <v>(479)FILISBERTO MESSIAS DA SILVA Total</v>
          </cell>
          <cell r="D130">
            <v>11088.5</v>
          </cell>
          <cell r="E130">
            <v>0</v>
          </cell>
          <cell r="F130">
            <v>11088.5</v>
          </cell>
          <cell r="G130">
            <v>-39060.737540983529</v>
          </cell>
          <cell r="H130">
            <v>1</v>
          </cell>
          <cell r="I130">
            <v>1</v>
          </cell>
          <cell r="J130">
            <v>-39060.737540983529</v>
          </cell>
          <cell r="K130">
            <v>0</v>
          </cell>
          <cell r="L130">
            <v>0</v>
          </cell>
        </row>
        <row r="131">
          <cell r="B131" t="str">
            <v/>
          </cell>
          <cell r="C131" t="str">
            <v>(189)FRANCISCO RAMON RODI VILLABA Total</v>
          </cell>
          <cell r="D131">
            <v>62.950819672131146</v>
          </cell>
          <cell r="E131">
            <v>0</v>
          </cell>
          <cell r="F131">
            <v>62.950819672131146</v>
          </cell>
          <cell r="G131">
            <v>-38997.7867213114</v>
          </cell>
          <cell r="H131">
            <v>1</v>
          </cell>
          <cell r="I131">
            <v>1</v>
          </cell>
          <cell r="J131">
            <v>-38997.7867213114</v>
          </cell>
          <cell r="K131">
            <v>0</v>
          </cell>
          <cell r="L131">
            <v>0</v>
          </cell>
        </row>
        <row r="132">
          <cell r="B132" t="str">
            <v/>
          </cell>
          <cell r="C132" t="str">
            <v>(338)FRINDOLINO MERTIN Total</v>
          </cell>
          <cell r="D132">
            <v>7815.2</v>
          </cell>
          <cell r="E132">
            <v>0</v>
          </cell>
          <cell r="F132">
            <v>7815.2</v>
          </cell>
          <cell r="G132">
            <v>-31182.5867213114</v>
          </cell>
          <cell r="H132">
            <v>1</v>
          </cell>
          <cell r="I132">
            <v>1</v>
          </cell>
          <cell r="J132">
            <v>-31182.5867213114</v>
          </cell>
          <cell r="K132">
            <v>0</v>
          </cell>
          <cell r="L132">
            <v>0</v>
          </cell>
        </row>
        <row r="133">
          <cell r="B133" t="str">
            <v>PS</v>
          </cell>
          <cell r="C133" t="str">
            <v>(407)FRONTEIRA AGRICOLA EIRL Total</v>
          </cell>
          <cell r="D133">
            <v>214622.4</v>
          </cell>
          <cell r="E133">
            <v>0</v>
          </cell>
          <cell r="F133">
            <v>214622.4</v>
          </cell>
          <cell r="G133">
            <v>183439.81327868858</v>
          </cell>
          <cell r="H133">
            <v>2</v>
          </cell>
          <cell r="I133">
            <v>0</v>
          </cell>
          <cell r="J133">
            <v>-9560.1867213114165</v>
          </cell>
          <cell r="K133">
            <v>214622.4</v>
          </cell>
          <cell r="L133">
            <v>2</v>
          </cell>
        </row>
        <row r="134">
          <cell r="B134" t="str">
            <v/>
          </cell>
          <cell r="C134" t="str">
            <v>(555)GERMAN JORGE HUTZ Total</v>
          </cell>
          <cell r="D134">
            <v>2430</v>
          </cell>
          <cell r="E134">
            <v>0</v>
          </cell>
          <cell r="F134">
            <v>2430</v>
          </cell>
          <cell r="G134">
            <v>-7130.1867213114165</v>
          </cell>
          <cell r="H134">
            <v>1</v>
          </cell>
          <cell r="I134">
            <v>1</v>
          </cell>
          <cell r="J134">
            <v>-7130.1867213114165</v>
          </cell>
          <cell r="K134">
            <v>0</v>
          </cell>
          <cell r="L134">
            <v>0</v>
          </cell>
        </row>
        <row r="135">
          <cell r="B135" t="str">
            <v>PS</v>
          </cell>
          <cell r="C135" t="str">
            <v>(404)GERSON JAIR SJLENDER Total</v>
          </cell>
          <cell r="D135">
            <v>7705</v>
          </cell>
          <cell r="E135">
            <v>0</v>
          </cell>
          <cell r="F135">
            <v>7705</v>
          </cell>
          <cell r="G135">
            <v>574.81327868858352</v>
          </cell>
          <cell r="H135">
            <v>1</v>
          </cell>
          <cell r="I135">
            <v>0</v>
          </cell>
          <cell r="J135">
            <v>-95925.186721311416</v>
          </cell>
          <cell r="K135">
            <v>7705</v>
          </cell>
          <cell r="L135">
            <v>1</v>
          </cell>
        </row>
        <row r="136">
          <cell r="B136" t="str">
            <v/>
          </cell>
          <cell r="C136" t="str">
            <v>(475)GILBERTO MIOTTO Total</v>
          </cell>
          <cell r="D136">
            <v>2240</v>
          </cell>
          <cell r="E136">
            <v>0</v>
          </cell>
          <cell r="F136">
            <v>2240</v>
          </cell>
          <cell r="G136">
            <v>-93685.186721311416</v>
          </cell>
          <cell r="H136">
            <v>1</v>
          </cell>
          <cell r="I136">
            <v>1</v>
          </cell>
          <cell r="J136">
            <v>-93685.186721311416</v>
          </cell>
          <cell r="K136">
            <v>0</v>
          </cell>
          <cell r="L136">
            <v>0</v>
          </cell>
        </row>
        <row r="137">
          <cell r="B137" t="str">
            <v/>
          </cell>
          <cell r="C137" t="str">
            <v>(67)GILBERTO ROQUE STRIEDER Total</v>
          </cell>
          <cell r="D137">
            <v>5467</v>
          </cell>
          <cell r="E137">
            <v>0</v>
          </cell>
          <cell r="F137">
            <v>5467</v>
          </cell>
          <cell r="G137">
            <v>-88218.186721311416</v>
          </cell>
          <cell r="H137">
            <v>1</v>
          </cell>
          <cell r="I137">
            <v>1</v>
          </cell>
          <cell r="J137">
            <v>-88218.186721311416</v>
          </cell>
          <cell r="K137">
            <v>0</v>
          </cell>
          <cell r="L137">
            <v>0</v>
          </cell>
        </row>
        <row r="138">
          <cell r="B138" t="str">
            <v/>
          </cell>
          <cell r="C138" t="str">
            <v>(34)GILSON ROBERTO DOTTA Y CLOVIS VALDECIR DOTTA Total</v>
          </cell>
          <cell r="D138">
            <v>270</v>
          </cell>
          <cell r="E138">
            <v>0</v>
          </cell>
          <cell r="F138">
            <v>270</v>
          </cell>
          <cell r="G138">
            <v>-87948.186721311416</v>
          </cell>
          <cell r="H138">
            <v>1</v>
          </cell>
          <cell r="I138">
            <v>1</v>
          </cell>
          <cell r="J138">
            <v>-87948.186721311416</v>
          </cell>
          <cell r="K138">
            <v>0</v>
          </cell>
          <cell r="L138">
            <v>0</v>
          </cell>
        </row>
        <row r="139">
          <cell r="B139" t="str">
            <v>PS</v>
          </cell>
          <cell r="C139" t="str">
            <v>(208)GLOBAL AGRICOLA S.R.L Total</v>
          </cell>
          <cell r="D139">
            <v>243469.42</v>
          </cell>
          <cell r="E139">
            <v>0</v>
          </cell>
          <cell r="F139">
            <v>243469.42</v>
          </cell>
          <cell r="G139">
            <v>155521.2332786886</v>
          </cell>
          <cell r="H139">
            <v>2</v>
          </cell>
          <cell r="I139">
            <v>0</v>
          </cell>
          <cell r="J139">
            <v>-37478.766721311404</v>
          </cell>
          <cell r="K139">
            <v>243469.42</v>
          </cell>
          <cell r="L139">
            <v>2</v>
          </cell>
        </row>
        <row r="140">
          <cell r="B140" t="str">
            <v>PS</v>
          </cell>
          <cell r="C140" t="str">
            <v>(36)GLYMAX  PARAGUAY S.A Total</v>
          </cell>
          <cell r="D140">
            <v>162712.75</v>
          </cell>
          <cell r="E140">
            <v>0</v>
          </cell>
          <cell r="F140">
            <v>162712.75</v>
          </cell>
          <cell r="G140">
            <v>125233.9832786886</v>
          </cell>
          <cell r="H140">
            <v>2</v>
          </cell>
          <cell r="I140">
            <v>0</v>
          </cell>
          <cell r="J140">
            <v>-67766.016721311404</v>
          </cell>
          <cell r="K140">
            <v>162712.75</v>
          </cell>
          <cell r="L140">
            <v>2</v>
          </cell>
        </row>
        <row r="141">
          <cell r="B141" t="str">
            <v/>
          </cell>
          <cell r="C141" t="str">
            <v>(344)GRANOS TOLEDO S.R.L. Total</v>
          </cell>
          <cell r="D141">
            <v>552</v>
          </cell>
          <cell r="E141">
            <v>0</v>
          </cell>
          <cell r="F141">
            <v>552</v>
          </cell>
          <cell r="G141">
            <v>-67214.016721311404</v>
          </cell>
          <cell r="H141">
            <v>1</v>
          </cell>
          <cell r="I141">
            <v>1</v>
          </cell>
          <cell r="J141">
            <v>-67214.016721311404</v>
          </cell>
          <cell r="K141">
            <v>0</v>
          </cell>
          <cell r="L141">
            <v>0</v>
          </cell>
        </row>
        <row r="142">
          <cell r="B142" t="str">
            <v>PS</v>
          </cell>
          <cell r="C142" t="str">
            <v>(35)GRUPO APANE S.A Total</v>
          </cell>
          <cell r="D142">
            <v>1101459.75</v>
          </cell>
          <cell r="E142">
            <v>0</v>
          </cell>
          <cell r="F142">
            <v>1101459.75</v>
          </cell>
          <cell r="G142">
            <v>1034245.7332786886</v>
          </cell>
          <cell r="H142">
            <v>11</v>
          </cell>
          <cell r="I142">
            <v>0</v>
          </cell>
          <cell r="J142">
            <v>-27254.266721311375</v>
          </cell>
          <cell r="K142">
            <v>1101459.75</v>
          </cell>
          <cell r="L142">
            <v>11</v>
          </cell>
        </row>
        <row r="143">
          <cell r="B143" t="str">
            <v/>
          </cell>
          <cell r="C143" t="str">
            <v>(476)GUIDO NELSON SCHMITT Total</v>
          </cell>
          <cell r="D143">
            <v>1880</v>
          </cell>
          <cell r="E143">
            <v>0</v>
          </cell>
          <cell r="F143">
            <v>1880</v>
          </cell>
          <cell r="G143">
            <v>-25374.266721311375</v>
          </cell>
          <cell r="H143">
            <v>1</v>
          </cell>
          <cell r="I143">
            <v>1</v>
          </cell>
          <cell r="J143">
            <v>-25374.266721311375</v>
          </cell>
          <cell r="K143">
            <v>0</v>
          </cell>
          <cell r="L143">
            <v>0</v>
          </cell>
        </row>
        <row r="144">
          <cell r="B144" t="str">
            <v/>
          </cell>
          <cell r="C144" t="str">
            <v>(382)HELBERT  DROESE Total</v>
          </cell>
          <cell r="D144">
            <v>2985.22</v>
          </cell>
          <cell r="E144">
            <v>0</v>
          </cell>
          <cell r="F144">
            <v>2985.22</v>
          </cell>
          <cell r="G144">
            <v>-22389.046721311373</v>
          </cell>
          <cell r="H144">
            <v>1</v>
          </cell>
          <cell r="I144">
            <v>1</v>
          </cell>
          <cell r="J144">
            <v>-22389.046721311373</v>
          </cell>
          <cell r="K144">
            <v>0</v>
          </cell>
          <cell r="L144">
            <v>0</v>
          </cell>
        </row>
        <row r="145">
          <cell r="B145" t="str">
            <v/>
          </cell>
          <cell r="C145" t="str">
            <v>(528)HELGA BENKOWITZ  MERTIN Total</v>
          </cell>
          <cell r="D145">
            <v>1324.2</v>
          </cell>
          <cell r="E145">
            <v>0</v>
          </cell>
          <cell r="F145">
            <v>1324.2</v>
          </cell>
          <cell r="G145">
            <v>-21064.846721311373</v>
          </cell>
          <cell r="H145">
            <v>1</v>
          </cell>
          <cell r="I145">
            <v>1</v>
          </cell>
          <cell r="J145">
            <v>-21064.846721311373</v>
          </cell>
          <cell r="K145">
            <v>0</v>
          </cell>
          <cell r="L145">
            <v>0</v>
          </cell>
        </row>
        <row r="146">
          <cell r="B146" t="str">
            <v/>
          </cell>
          <cell r="C146" t="str">
            <v>(286)HELIO ORTOLAN Total</v>
          </cell>
          <cell r="D146">
            <v>4759.5</v>
          </cell>
          <cell r="E146">
            <v>0</v>
          </cell>
          <cell r="F146">
            <v>4759.5</v>
          </cell>
          <cell r="G146">
            <v>-16305.346721311373</v>
          </cell>
          <cell r="H146">
            <v>1</v>
          </cell>
          <cell r="I146">
            <v>1</v>
          </cell>
          <cell r="J146">
            <v>-16305.346721311373</v>
          </cell>
          <cell r="K146">
            <v>0</v>
          </cell>
          <cell r="L146">
            <v>0</v>
          </cell>
        </row>
        <row r="147">
          <cell r="B147" t="str">
            <v/>
          </cell>
          <cell r="C147" t="str">
            <v>(539)HELITON LUIS CASTANHO Total</v>
          </cell>
          <cell r="D147">
            <v>604</v>
          </cell>
          <cell r="E147">
            <v>0</v>
          </cell>
          <cell r="F147">
            <v>604</v>
          </cell>
          <cell r="G147">
            <v>-15701.346721311373</v>
          </cell>
          <cell r="H147">
            <v>1</v>
          </cell>
          <cell r="I147">
            <v>1</v>
          </cell>
          <cell r="J147">
            <v>-15701.346721311373</v>
          </cell>
          <cell r="K147">
            <v>0</v>
          </cell>
          <cell r="L147">
            <v>0</v>
          </cell>
        </row>
        <row r="148">
          <cell r="B148" t="str">
            <v/>
          </cell>
          <cell r="C148" t="str">
            <v>(481)HORACIO CANOVA Total</v>
          </cell>
          <cell r="D148">
            <v>24</v>
          </cell>
          <cell r="E148">
            <v>0</v>
          </cell>
          <cell r="F148">
            <v>24</v>
          </cell>
          <cell r="G148">
            <v>-15677.346721311373</v>
          </cell>
          <cell r="H148">
            <v>1</v>
          </cell>
          <cell r="I148">
            <v>1</v>
          </cell>
          <cell r="J148">
            <v>-15677.346721311373</v>
          </cell>
          <cell r="K148">
            <v>0</v>
          </cell>
          <cell r="L148">
            <v>0</v>
          </cell>
        </row>
        <row r="149">
          <cell r="B149" t="str">
            <v/>
          </cell>
          <cell r="C149" t="str">
            <v>(89)ILDO JOSE  BERTICELI Total</v>
          </cell>
          <cell r="D149">
            <v>700</v>
          </cell>
          <cell r="E149">
            <v>0</v>
          </cell>
          <cell r="F149">
            <v>700</v>
          </cell>
          <cell r="G149">
            <v>-14977.346721311373</v>
          </cell>
          <cell r="H149">
            <v>1</v>
          </cell>
          <cell r="I149">
            <v>1</v>
          </cell>
          <cell r="J149">
            <v>-14977.346721311373</v>
          </cell>
          <cell r="K149">
            <v>0</v>
          </cell>
          <cell r="L149">
            <v>0</v>
          </cell>
        </row>
        <row r="150">
          <cell r="B150" t="str">
            <v>PS</v>
          </cell>
          <cell r="C150" t="str">
            <v>(420)IRIO NAZARO PINTO Total</v>
          </cell>
          <cell r="D150">
            <v>25585.5</v>
          </cell>
          <cell r="E150">
            <v>0</v>
          </cell>
          <cell r="F150">
            <v>25585.5</v>
          </cell>
          <cell r="G150">
            <v>10608.153278688627</v>
          </cell>
          <cell r="H150">
            <v>1</v>
          </cell>
          <cell r="I150">
            <v>0</v>
          </cell>
          <cell r="J150">
            <v>-85891.846721311376</v>
          </cell>
          <cell r="K150">
            <v>25585.5</v>
          </cell>
          <cell r="L150">
            <v>1</v>
          </cell>
        </row>
        <row r="151">
          <cell r="B151" t="str">
            <v>PS</v>
          </cell>
          <cell r="C151" t="str">
            <v>(184)IRUNA S.A.I.C Total</v>
          </cell>
          <cell r="D151">
            <v>128577.7</v>
          </cell>
          <cell r="E151">
            <v>0</v>
          </cell>
          <cell r="F151">
            <v>128577.7</v>
          </cell>
          <cell r="G151">
            <v>42685.853278688621</v>
          </cell>
          <cell r="H151">
            <v>1</v>
          </cell>
          <cell r="I151">
            <v>0</v>
          </cell>
          <cell r="J151">
            <v>-53814.146721311379</v>
          </cell>
          <cell r="K151">
            <v>128577.7</v>
          </cell>
          <cell r="L151">
            <v>1</v>
          </cell>
        </row>
        <row r="152">
          <cell r="B152" t="str">
            <v/>
          </cell>
          <cell r="C152" t="str">
            <v>(33)ISRAEL WENZEL DE SOUZA Total</v>
          </cell>
          <cell r="D152">
            <v>5129.3999999999996</v>
          </cell>
          <cell r="E152">
            <v>0</v>
          </cell>
          <cell r="F152">
            <v>5129.3999999999996</v>
          </cell>
          <cell r="G152">
            <v>-48684.746721311378</v>
          </cell>
          <cell r="H152">
            <v>1</v>
          </cell>
          <cell r="I152">
            <v>1</v>
          </cell>
          <cell r="J152">
            <v>-48684.746721311378</v>
          </cell>
          <cell r="K152">
            <v>0</v>
          </cell>
          <cell r="L152">
            <v>0</v>
          </cell>
        </row>
        <row r="153">
          <cell r="B153" t="str">
            <v/>
          </cell>
          <cell r="C153" t="str">
            <v>(385)IVO MERTIN Total</v>
          </cell>
          <cell r="D153">
            <v>2340</v>
          </cell>
          <cell r="E153">
            <v>0</v>
          </cell>
          <cell r="F153">
            <v>2340</v>
          </cell>
          <cell r="G153">
            <v>-46344.746721311378</v>
          </cell>
          <cell r="H153">
            <v>1</v>
          </cell>
          <cell r="I153">
            <v>1</v>
          </cell>
          <cell r="J153">
            <v>-46344.746721311378</v>
          </cell>
          <cell r="K153">
            <v>0</v>
          </cell>
          <cell r="L153">
            <v>0</v>
          </cell>
        </row>
        <row r="154">
          <cell r="B154" t="str">
            <v/>
          </cell>
          <cell r="C154" t="str">
            <v>(531)IVO WALDOW Total</v>
          </cell>
          <cell r="D154">
            <v>671.1</v>
          </cell>
          <cell r="E154">
            <v>0</v>
          </cell>
          <cell r="F154">
            <v>671.1</v>
          </cell>
          <cell r="G154">
            <v>-45673.646721311379</v>
          </cell>
          <cell r="H154">
            <v>1</v>
          </cell>
          <cell r="I154">
            <v>1</v>
          </cell>
          <cell r="J154">
            <v>-45673.646721311379</v>
          </cell>
          <cell r="K154">
            <v>0</v>
          </cell>
          <cell r="L154">
            <v>0</v>
          </cell>
        </row>
        <row r="155">
          <cell r="B155" t="str">
            <v/>
          </cell>
          <cell r="C155" t="str">
            <v>(548)IZAQUE ROBERTO DA SILVA Total</v>
          </cell>
          <cell r="D155">
            <v>120</v>
          </cell>
          <cell r="E155">
            <v>0</v>
          </cell>
          <cell r="F155">
            <v>120</v>
          </cell>
          <cell r="G155">
            <v>-45553.646721311379</v>
          </cell>
          <cell r="H155">
            <v>1</v>
          </cell>
          <cell r="I155">
            <v>1</v>
          </cell>
          <cell r="J155">
            <v>-45553.646721311379</v>
          </cell>
          <cell r="K155">
            <v>0</v>
          </cell>
          <cell r="L155">
            <v>0</v>
          </cell>
        </row>
        <row r="156">
          <cell r="B156" t="str">
            <v/>
          </cell>
          <cell r="C156" t="str">
            <v>(192)JACINTO KAEFER Total</v>
          </cell>
          <cell r="D156">
            <v>6474.12</v>
          </cell>
          <cell r="E156">
            <v>0</v>
          </cell>
          <cell r="F156">
            <v>6474.12</v>
          </cell>
          <cell r="G156">
            <v>-39079.526721311377</v>
          </cell>
          <cell r="H156">
            <v>1</v>
          </cell>
          <cell r="I156">
            <v>1</v>
          </cell>
          <cell r="J156">
            <v>-39079.526721311377</v>
          </cell>
          <cell r="K156">
            <v>0</v>
          </cell>
          <cell r="L156">
            <v>0</v>
          </cell>
        </row>
        <row r="157">
          <cell r="B157" t="str">
            <v/>
          </cell>
          <cell r="C157" t="str">
            <v>(496)JAIME TRENTIN Total</v>
          </cell>
          <cell r="D157">
            <v>4150</v>
          </cell>
          <cell r="E157">
            <v>0</v>
          </cell>
          <cell r="F157">
            <v>4150</v>
          </cell>
          <cell r="G157">
            <v>-34929.526721311377</v>
          </cell>
          <cell r="H157">
            <v>1</v>
          </cell>
          <cell r="I157">
            <v>1</v>
          </cell>
          <cell r="J157">
            <v>-34929.526721311377</v>
          </cell>
          <cell r="K157">
            <v>0</v>
          </cell>
          <cell r="L157">
            <v>0</v>
          </cell>
        </row>
        <row r="158">
          <cell r="B158" t="str">
            <v/>
          </cell>
          <cell r="C158" t="str">
            <v>(416)JAIR  GRESPAN Total</v>
          </cell>
          <cell r="D158">
            <v>795.2</v>
          </cell>
          <cell r="E158">
            <v>0</v>
          </cell>
          <cell r="F158">
            <v>795.2</v>
          </cell>
          <cell r="G158">
            <v>-34134.32672131138</v>
          </cell>
          <cell r="H158">
            <v>1</v>
          </cell>
          <cell r="I158">
            <v>1</v>
          </cell>
          <cell r="J158">
            <v>-34134.32672131138</v>
          </cell>
          <cell r="K158">
            <v>0</v>
          </cell>
          <cell r="L158">
            <v>0</v>
          </cell>
        </row>
        <row r="159">
          <cell r="B159" t="str">
            <v/>
          </cell>
          <cell r="C159" t="str">
            <v>(534)JOAO  GRIESONG Total</v>
          </cell>
          <cell r="D159">
            <v>453.2</v>
          </cell>
          <cell r="E159">
            <v>0</v>
          </cell>
          <cell r="F159">
            <v>453.2</v>
          </cell>
          <cell r="G159">
            <v>-33681.126721311382</v>
          </cell>
          <cell r="H159">
            <v>1</v>
          </cell>
          <cell r="I159">
            <v>1</v>
          </cell>
          <cell r="J159">
            <v>-33681.126721311382</v>
          </cell>
          <cell r="K159">
            <v>0</v>
          </cell>
          <cell r="L159">
            <v>0</v>
          </cell>
        </row>
        <row r="160">
          <cell r="B160" t="str">
            <v/>
          </cell>
          <cell r="C160" t="str">
            <v>(380)JOAO DEL CASTANHEL  PERON Total</v>
          </cell>
          <cell r="D160">
            <v>22996.9</v>
          </cell>
          <cell r="E160">
            <v>0</v>
          </cell>
          <cell r="F160">
            <v>22996.9</v>
          </cell>
          <cell r="G160">
            <v>-10684.226721311381</v>
          </cell>
          <cell r="H160">
            <v>1</v>
          </cell>
          <cell r="I160">
            <v>1</v>
          </cell>
          <cell r="J160">
            <v>-10684.226721311381</v>
          </cell>
          <cell r="K160">
            <v>0</v>
          </cell>
          <cell r="L160">
            <v>0</v>
          </cell>
        </row>
        <row r="161">
          <cell r="B161" t="str">
            <v>PS</v>
          </cell>
          <cell r="C161" t="str">
            <v>(101)JOAO PEDRO DE BARROS Total</v>
          </cell>
          <cell r="D161">
            <v>36395.129999999997</v>
          </cell>
          <cell r="E161">
            <v>0</v>
          </cell>
          <cell r="F161">
            <v>36395.129999999997</v>
          </cell>
          <cell r="G161">
            <v>25710.903278688616</v>
          </cell>
          <cell r="H161">
            <v>1</v>
          </cell>
          <cell r="I161">
            <v>0</v>
          </cell>
          <cell r="J161">
            <v>-70789.096721311391</v>
          </cell>
          <cell r="K161">
            <v>36395.129999999997</v>
          </cell>
          <cell r="L161">
            <v>1</v>
          </cell>
        </row>
        <row r="162">
          <cell r="B162" t="str">
            <v/>
          </cell>
          <cell r="C162" t="str">
            <v>(483)JOIMAR S.A Total</v>
          </cell>
          <cell r="D162">
            <v>1066.5</v>
          </cell>
          <cell r="E162">
            <v>0</v>
          </cell>
          <cell r="F162">
            <v>1066.5</v>
          </cell>
          <cell r="G162">
            <v>-69722.596721311391</v>
          </cell>
          <cell r="H162">
            <v>1</v>
          </cell>
          <cell r="I162">
            <v>1</v>
          </cell>
          <cell r="J162">
            <v>-69722.596721311391</v>
          </cell>
          <cell r="K162">
            <v>0</v>
          </cell>
          <cell r="L162">
            <v>0</v>
          </cell>
        </row>
        <row r="163">
          <cell r="B163" t="str">
            <v/>
          </cell>
          <cell r="C163" t="str">
            <v>(460)JORGE FOELLMER RAMBO Total</v>
          </cell>
          <cell r="D163">
            <v>165</v>
          </cell>
          <cell r="E163">
            <v>0</v>
          </cell>
          <cell r="F163">
            <v>165</v>
          </cell>
          <cell r="G163">
            <v>-69557.596721311391</v>
          </cell>
          <cell r="H163">
            <v>1</v>
          </cell>
          <cell r="I163">
            <v>1</v>
          </cell>
          <cell r="J163">
            <v>-69557.596721311391</v>
          </cell>
          <cell r="K163">
            <v>0</v>
          </cell>
          <cell r="L163">
            <v>0</v>
          </cell>
        </row>
        <row r="164">
          <cell r="B164" t="str">
            <v/>
          </cell>
          <cell r="C164" t="str">
            <v>(80)JORGE MASSOLA Total</v>
          </cell>
          <cell r="D164">
            <v>257.17</v>
          </cell>
          <cell r="E164">
            <v>0</v>
          </cell>
          <cell r="F164">
            <v>257.17</v>
          </cell>
          <cell r="G164">
            <v>-69300.426721311393</v>
          </cell>
          <cell r="H164">
            <v>1</v>
          </cell>
          <cell r="I164">
            <v>1</v>
          </cell>
          <cell r="J164">
            <v>-69300.426721311393</v>
          </cell>
          <cell r="K164">
            <v>0</v>
          </cell>
          <cell r="L164">
            <v>0</v>
          </cell>
        </row>
        <row r="165">
          <cell r="B165" t="str">
            <v/>
          </cell>
          <cell r="C165" t="str">
            <v>(44)JOSE CARLOS  MACOPPI Total</v>
          </cell>
          <cell r="D165">
            <v>32896.1</v>
          </cell>
          <cell r="E165">
            <v>0</v>
          </cell>
          <cell r="F165">
            <v>32896.1</v>
          </cell>
          <cell r="G165">
            <v>-36404.326721311394</v>
          </cell>
          <cell r="H165">
            <v>1</v>
          </cell>
          <cell r="I165">
            <v>1</v>
          </cell>
          <cell r="J165">
            <v>-36404.326721311394</v>
          </cell>
          <cell r="K165">
            <v>0</v>
          </cell>
          <cell r="L165">
            <v>0</v>
          </cell>
        </row>
        <row r="166">
          <cell r="B166" t="str">
            <v>PS</v>
          </cell>
          <cell r="C166" t="str">
            <v>(43)JOSE CARLOS SCHMITZ Total</v>
          </cell>
          <cell r="D166">
            <v>157943.1</v>
          </cell>
          <cell r="E166">
            <v>0</v>
          </cell>
          <cell r="F166">
            <v>157943.1</v>
          </cell>
          <cell r="G166">
            <v>121538.7732786886</v>
          </cell>
          <cell r="H166">
            <v>2</v>
          </cell>
          <cell r="I166">
            <v>0</v>
          </cell>
          <cell r="J166">
            <v>-71461.226721311396</v>
          </cell>
          <cell r="K166">
            <v>157943.1</v>
          </cell>
          <cell r="L166">
            <v>2</v>
          </cell>
        </row>
        <row r="167">
          <cell r="B167" t="str">
            <v>PS</v>
          </cell>
          <cell r="C167" t="str">
            <v>(65)JOSE HONORIO PIGOZZO Total</v>
          </cell>
          <cell r="D167">
            <v>103918.48</v>
          </cell>
          <cell r="E167">
            <v>0</v>
          </cell>
          <cell r="F167">
            <v>103918.48</v>
          </cell>
          <cell r="G167">
            <v>32457.2532786886</v>
          </cell>
          <cell r="H167">
            <v>1</v>
          </cell>
          <cell r="I167">
            <v>0</v>
          </cell>
          <cell r="J167">
            <v>-64042.7467213114</v>
          </cell>
          <cell r="K167">
            <v>103918.48</v>
          </cell>
          <cell r="L167">
            <v>1</v>
          </cell>
        </row>
        <row r="168">
          <cell r="B168" t="str">
            <v/>
          </cell>
          <cell r="C168" t="str">
            <v>(213)JOSE HORCHEL Total</v>
          </cell>
          <cell r="D168">
            <v>4337</v>
          </cell>
          <cell r="E168">
            <v>0</v>
          </cell>
          <cell r="F168">
            <v>4337</v>
          </cell>
          <cell r="G168">
            <v>-59705.7467213114</v>
          </cell>
          <cell r="H168">
            <v>1</v>
          </cell>
          <cell r="I168">
            <v>1</v>
          </cell>
          <cell r="J168">
            <v>-59705.7467213114</v>
          </cell>
          <cell r="K168">
            <v>0</v>
          </cell>
          <cell r="L168">
            <v>0</v>
          </cell>
        </row>
        <row r="169">
          <cell r="B169" t="str">
            <v/>
          </cell>
          <cell r="C169" t="str">
            <v>(422)JOSE LOURENCO VIEIRA Total</v>
          </cell>
          <cell r="D169">
            <v>3286</v>
          </cell>
          <cell r="E169">
            <v>0</v>
          </cell>
          <cell r="F169">
            <v>3286</v>
          </cell>
          <cell r="G169">
            <v>-56419.7467213114</v>
          </cell>
          <cell r="H169">
            <v>1</v>
          </cell>
          <cell r="I169">
            <v>1</v>
          </cell>
          <cell r="J169">
            <v>-56419.7467213114</v>
          </cell>
          <cell r="K169">
            <v>0</v>
          </cell>
          <cell r="L169">
            <v>0</v>
          </cell>
        </row>
        <row r="170">
          <cell r="B170" t="str">
            <v/>
          </cell>
          <cell r="C170" t="str">
            <v>(5087)JOSE RAUL LEIVA Total</v>
          </cell>
          <cell r="D170">
            <v>112.70491803278688</v>
          </cell>
          <cell r="E170">
            <v>0</v>
          </cell>
          <cell r="F170">
            <v>112.70491803278688</v>
          </cell>
          <cell r="G170">
            <v>-56307.041803278611</v>
          </cell>
          <cell r="H170">
            <v>1</v>
          </cell>
          <cell r="I170">
            <v>1</v>
          </cell>
          <cell r="J170">
            <v>-56307.041803278611</v>
          </cell>
          <cell r="K170">
            <v>0</v>
          </cell>
          <cell r="L170">
            <v>0</v>
          </cell>
        </row>
        <row r="171">
          <cell r="B171" t="str">
            <v/>
          </cell>
          <cell r="C171" t="str">
            <v>(56)JOSE ROBERTO MACHADO Total</v>
          </cell>
          <cell r="D171">
            <v>1376.85</v>
          </cell>
          <cell r="E171">
            <v>0</v>
          </cell>
          <cell r="F171">
            <v>1376.85</v>
          </cell>
          <cell r="G171">
            <v>-54930.191803278612</v>
          </cell>
          <cell r="H171">
            <v>1</v>
          </cell>
          <cell r="I171">
            <v>1</v>
          </cell>
          <cell r="J171">
            <v>-54930.191803278612</v>
          </cell>
          <cell r="K171">
            <v>0</v>
          </cell>
          <cell r="L171">
            <v>0</v>
          </cell>
        </row>
        <row r="172">
          <cell r="B172" t="str">
            <v/>
          </cell>
          <cell r="C172" t="str">
            <v>(5060)JOSE ROBERTO WERMUTH Total</v>
          </cell>
          <cell r="D172">
            <v>15964.846721311475</v>
          </cell>
          <cell r="E172">
            <v>0</v>
          </cell>
          <cell r="F172">
            <v>15964.846721311475</v>
          </cell>
          <cell r="G172">
            <v>-38965.345081967142</v>
          </cell>
          <cell r="H172">
            <v>1</v>
          </cell>
          <cell r="I172">
            <v>1</v>
          </cell>
          <cell r="J172">
            <v>-38965.345081967142</v>
          </cell>
          <cell r="K172">
            <v>0</v>
          </cell>
          <cell r="L172">
            <v>0</v>
          </cell>
        </row>
        <row r="173">
          <cell r="B173" t="str">
            <v/>
          </cell>
          <cell r="C173" t="str">
            <v>(406)JOSE ROCHA  RIBEIRO Total</v>
          </cell>
          <cell r="D173">
            <v>6093</v>
          </cell>
          <cell r="E173">
            <v>0</v>
          </cell>
          <cell r="F173">
            <v>6093</v>
          </cell>
          <cell r="G173">
            <v>-32872.345081967142</v>
          </cell>
          <cell r="H173">
            <v>1</v>
          </cell>
          <cell r="I173">
            <v>1</v>
          </cell>
          <cell r="J173">
            <v>-32872.345081967142</v>
          </cell>
          <cell r="K173">
            <v>0</v>
          </cell>
          <cell r="L173">
            <v>0</v>
          </cell>
        </row>
        <row r="174">
          <cell r="B174" t="str">
            <v/>
          </cell>
          <cell r="C174" t="str">
            <v>(105)JOSE RONALDO RAMOS Total</v>
          </cell>
          <cell r="D174">
            <v>8190</v>
          </cell>
          <cell r="E174">
            <v>0</v>
          </cell>
          <cell r="F174">
            <v>8190</v>
          </cell>
          <cell r="G174">
            <v>-24682.345081967142</v>
          </cell>
          <cell r="H174">
            <v>1</v>
          </cell>
          <cell r="I174">
            <v>1</v>
          </cell>
          <cell r="J174">
            <v>-24682.345081967142</v>
          </cell>
          <cell r="K174">
            <v>0</v>
          </cell>
          <cell r="L174">
            <v>0</v>
          </cell>
        </row>
        <row r="175">
          <cell r="B175" t="str">
            <v/>
          </cell>
          <cell r="C175" t="str">
            <v>(498)JOSEF GERHARD BRUGGMANN Total</v>
          </cell>
          <cell r="D175">
            <v>138</v>
          </cell>
          <cell r="E175">
            <v>0</v>
          </cell>
          <cell r="F175">
            <v>138</v>
          </cell>
          <cell r="G175">
            <v>-24544.345081967142</v>
          </cell>
          <cell r="H175">
            <v>1</v>
          </cell>
          <cell r="I175">
            <v>1</v>
          </cell>
          <cell r="J175">
            <v>-24544.345081967142</v>
          </cell>
          <cell r="K175">
            <v>0</v>
          </cell>
          <cell r="L175">
            <v>0</v>
          </cell>
        </row>
        <row r="176">
          <cell r="B176" t="str">
            <v/>
          </cell>
          <cell r="C176" t="str">
            <v>(435)JUAN ARTERO  GARCIA Total</v>
          </cell>
          <cell r="D176">
            <v>1580.88</v>
          </cell>
          <cell r="E176">
            <v>0</v>
          </cell>
          <cell r="F176">
            <v>1580.88</v>
          </cell>
          <cell r="G176">
            <v>-22963.465081967141</v>
          </cell>
          <cell r="H176">
            <v>1</v>
          </cell>
          <cell r="I176">
            <v>1</v>
          </cell>
          <cell r="J176">
            <v>-22963.465081967141</v>
          </cell>
          <cell r="K176">
            <v>0</v>
          </cell>
          <cell r="L176">
            <v>0</v>
          </cell>
        </row>
        <row r="177">
          <cell r="B177" t="str">
            <v/>
          </cell>
          <cell r="C177" t="str">
            <v>(401)JUELTO CALDERAN Total</v>
          </cell>
          <cell r="D177">
            <v>1863</v>
          </cell>
          <cell r="E177">
            <v>0</v>
          </cell>
          <cell r="F177">
            <v>1863</v>
          </cell>
          <cell r="G177">
            <v>-21100.465081967141</v>
          </cell>
          <cell r="H177">
            <v>1</v>
          </cell>
          <cell r="I177">
            <v>1</v>
          </cell>
          <cell r="J177">
            <v>-21100.465081967141</v>
          </cell>
          <cell r="K177">
            <v>0</v>
          </cell>
          <cell r="L177">
            <v>0</v>
          </cell>
        </row>
        <row r="178">
          <cell r="B178" t="str">
            <v/>
          </cell>
          <cell r="C178" t="str">
            <v>(83)JULIO CESAR BIUDES RODRIGUES Total</v>
          </cell>
          <cell r="D178">
            <v>16699.8</v>
          </cell>
          <cell r="E178">
            <v>0</v>
          </cell>
          <cell r="F178">
            <v>16699.8</v>
          </cell>
          <cell r="G178">
            <v>-4400.6650819671413</v>
          </cell>
          <cell r="H178">
            <v>1</v>
          </cell>
          <cell r="I178">
            <v>1</v>
          </cell>
          <cell r="J178">
            <v>-4400.6650819671413</v>
          </cell>
          <cell r="K178">
            <v>0</v>
          </cell>
          <cell r="L178">
            <v>0</v>
          </cell>
        </row>
        <row r="179">
          <cell r="B179" t="str">
            <v/>
          </cell>
          <cell r="C179" t="str">
            <v>(438)JULIO CESAR RIVERO Total</v>
          </cell>
          <cell r="D179">
            <v>98.360655737704917</v>
          </cell>
          <cell r="E179">
            <v>0</v>
          </cell>
          <cell r="F179">
            <v>98.360655737704917</v>
          </cell>
          <cell r="G179">
            <v>-4302.3044262294361</v>
          </cell>
          <cell r="H179">
            <v>1</v>
          </cell>
          <cell r="I179">
            <v>1</v>
          </cell>
          <cell r="J179">
            <v>-4302.3044262294361</v>
          </cell>
          <cell r="K179">
            <v>0</v>
          </cell>
          <cell r="L179">
            <v>0</v>
          </cell>
        </row>
        <row r="180">
          <cell r="B180" t="str">
            <v/>
          </cell>
          <cell r="C180" t="str">
            <v>(232)KEPIS Y CIA Total</v>
          </cell>
          <cell r="D180">
            <v>68.852459016393439</v>
          </cell>
          <cell r="E180">
            <v>0</v>
          </cell>
          <cell r="F180">
            <v>68.852459016393439</v>
          </cell>
          <cell r="G180">
            <v>-4233.4519672130427</v>
          </cell>
          <cell r="H180">
            <v>1</v>
          </cell>
          <cell r="I180">
            <v>1</v>
          </cell>
          <cell r="J180">
            <v>-4233.4519672130427</v>
          </cell>
          <cell r="K180">
            <v>0</v>
          </cell>
          <cell r="L180">
            <v>0</v>
          </cell>
        </row>
        <row r="181">
          <cell r="B181" t="str">
            <v>PS</v>
          </cell>
          <cell r="C181" t="str">
            <v>(474)LAR  S.R.L Total</v>
          </cell>
          <cell r="D181">
            <v>16160</v>
          </cell>
          <cell r="E181">
            <v>0</v>
          </cell>
          <cell r="F181">
            <v>16160</v>
          </cell>
          <cell r="G181">
            <v>11926.548032786957</v>
          </cell>
          <cell r="H181">
            <v>1</v>
          </cell>
          <cell r="I181">
            <v>0</v>
          </cell>
          <cell r="J181">
            <v>-84573.451967213041</v>
          </cell>
          <cell r="K181">
            <v>16160</v>
          </cell>
          <cell r="L181">
            <v>1</v>
          </cell>
        </row>
        <row r="182">
          <cell r="B182" t="str">
            <v/>
          </cell>
          <cell r="C182" t="str">
            <v>(96)LAURO HASLINGER Total</v>
          </cell>
          <cell r="D182">
            <v>3000</v>
          </cell>
          <cell r="E182">
            <v>0</v>
          </cell>
          <cell r="F182">
            <v>3000</v>
          </cell>
          <cell r="G182">
            <v>-81573.451967213041</v>
          </cell>
          <cell r="H182">
            <v>1</v>
          </cell>
          <cell r="I182">
            <v>1</v>
          </cell>
          <cell r="J182">
            <v>-81573.451967213041</v>
          </cell>
          <cell r="K182">
            <v>0</v>
          </cell>
          <cell r="L182">
            <v>0</v>
          </cell>
        </row>
        <row r="183">
          <cell r="B183" t="str">
            <v/>
          </cell>
          <cell r="C183" t="str">
            <v>(130)LAURO SUTILLE Total</v>
          </cell>
          <cell r="D183">
            <v>1572.2216393442623</v>
          </cell>
          <cell r="E183">
            <v>0</v>
          </cell>
          <cell r="F183">
            <v>1572.2216393442623</v>
          </cell>
          <cell r="G183">
            <v>-80001.230327868776</v>
          </cell>
          <cell r="H183">
            <v>1</v>
          </cell>
          <cell r="I183">
            <v>1</v>
          </cell>
          <cell r="J183">
            <v>-80001.230327868776</v>
          </cell>
          <cell r="K183">
            <v>0</v>
          </cell>
          <cell r="L183">
            <v>0</v>
          </cell>
        </row>
        <row r="184">
          <cell r="B184" t="str">
            <v/>
          </cell>
          <cell r="C184" t="str">
            <v>(51)LOURIVAL MARASKIN Total</v>
          </cell>
          <cell r="D184">
            <v>13640.5</v>
          </cell>
          <cell r="E184">
            <v>0</v>
          </cell>
          <cell r="F184">
            <v>13640.5</v>
          </cell>
          <cell r="G184">
            <v>-66360.730327868776</v>
          </cell>
          <cell r="H184">
            <v>1</v>
          </cell>
          <cell r="I184">
            <v>1</v>
          </cell>
          <cell r="J184">
            <v>-66360.730327868776</v>
          </cell>
          <cell r="K184">
            <v>0</v>
          </cell>
          <cell r="L184">
            <v>0</v>
          </cell>
        </row>
        <row r="185">
          <cell r="B185" t="str">
            <v/>
          </cell>
          <cell r="C185" t="str">
            <v>(30)LUCIO KAEFER Total</v>
          </cell>
          <cell r="D185">
            <v>23267.33</v>
          </cell>
          <cell r="E185">
            <v>0</v>
          </cell>
          <cell r="F185">
            <v>23267.33</v>
          </cell>
          <cell r="G185">
            <v>-43093.400327868774</v>
          </cell>
          <cell r="H185">
            <v>1</v>
          </cell>
          <cell r="I185">
            <v>1</v>
          </cell>
          <cell r="J185">
            <v>-43093.400327868774</v>
          </cell>
          <cell r="K185">
            <v>0</v>
          </cell>
          <cell r="L185">
            <v>0</v>
          </cell>
        </row>
        <row r="186">
          <cell r="B186" t="str">
            <v/>
          </cell>
          <cell r="C186" t="str">
            <v>(504)LUIS  AMANCIO DA SILVA Total</v>
          </cell>
          <cell r="D186">
            <v>289</v>
          </cell>
          <cell r="E186">
            <v>0</v>
          </cell>
          <cell r="F186">
            <v>289</v>
          </cell>
          <cell r="G186">
            <v>-42804.400327868774</v>
          </cell>
          <cell r="H186">
            <v>1</v>
          </cell>
          <cell r="I186">
            <v>1</v>
          </cell>
          <cell r="J186">
            <v>-42804.400327868774</v>
          </cell>
          <cell r="K186">
            <v>0</v>
          </cell>
          <cell r="L186">
            <v>0</v>
          </cell>
        </row>
        <row r="187">
          <cell r="B187" t="str">
            <v/>
          </cell>
          <cell r="C187" t="str">
            <v>(452)LUIS FERNANDO FERREIRA LLERANDI Total</v>
          </cell>
          <cell r="D187">
            <v>75</v>
          </cell>
          <cell r="E187">
            <v>0</v>
          </cell>
          <cell r="F187">
            <v>75</v>
          </cell>
          <cell r="G187">
            <v>-42729.400327868774</v>
          </cell>
          <cell r="H187">
            <v>1</v>
          </cell>
          <cell r="I187">
            <v>1</v>
          </cell>
          <cell r="J187">
            <v>-42729.400327868774</v>
          </cell>
          <cell r="K187">
            <v>0</v>
          </cell>
          <cell r="L187">
            <v>0</v>
          </cell>
        </row>
        <row r="188">
          <cell r="B188" t="str">
            <v/>
          </cell>
          <cell r="C188" t="str">
            <v>(5004)LUIS GALDINO ALVES Total</v>
          </cell>
          <cell r="D188">
            <v>64</v>
          </cell>
          <cell r="E188">
            <v>0</v>
          </cell>
          <cell r="F188">
            <v>64</v>
          </cell>
          <cell r="G188">
            <v>-42665.400327868774</v>
          </cell>
          <cell r="H188">
            <v>1</v>
          </cell>
          <cell r="I188">
            <v>1</v>
          </cell>
          <cell r="J188">
            <v>-42665.400327868774</v>
          </cell>
          <cell r="K188">
            <v>0</v>
          </cell>
          <cell r="L188">
            <v>0</v>
          </cell>
        </row>
        <row r="189">
          <cell r="B189" t="str">
            <v/>
          </cell>
          <cell r="C189" t="str">
            <v>(5061)LUIZ ALBERTO CONINK Total</v>
          </cell>
          <cell r="D189">
            <v>3538</v>
          </cell>
          <cell r="E189">
            <v>0</v>
          </cell>
          <cell r="F189">
            <v>3538</v>
          </cell>
          <cell r="G189">
            <v>-39127.400327868774</v>
          </cell>
          <cell r="H189">
            <v>1</v>
          </cell>
          <cell r="I189">
            <v>1</v>
          </cell>
          <cell r="J189">
            <v>-39127.400327868774</v>
          </cell>
          <cell r="K189">
            <v>0</v>
          </cell>
          <cell r="L189">
            <v>0</v>
          </cell>
        </row>
        <row r="190">
          <cell r="B190" t="str">
            <v/>
          </cell>
          <cell r="C190" t="str">
            <v>(490)LUIZ BORTOLOSO Total</v>
          </cell>
          <cell r="D190">
            <v>1261.2</v>
          </cell>
          <cell r="E190">
            <v>0</v>
          </cell>
          <cell r="F190">
            <v>1261.2</v>
          </cell>
          <cell r="G190">
            <v>-37866.200327868777</v>
          </cell>
          <cell r="H190">
            <v>1</v>
          </cell>
          <cell r="I190">
            <v>1</v>
          </cell>
          <cell r="J190">
            <v>-37866.200327868777</v>
          </cell>
          <cell r="K190">
            <v>0</v>
          </cell>
          <cell r="L190">
            <v>0</v>
          </cell>
        </row>
        <row r="191">
          <cell r="B191" t="str">
            <v/>
          </cell>
          <cell r="C191" t="str">
            <v>(7)LUIZ CARLOS BEVILAQUA Total</v>
          </cell>
          <cell r="D191">
            <v>-2960.7163934426198</v>
          </cell>
          <cell r="E191">
            <v>-2960.7163934426198</v>
          </cell>
          <cell r="F191">
            <v>0</v>
          </cell>
          <cell r="G191">
            <v>-37866.200327868777</v>
          </cell>
          <cell r="H191">
            <v>1</v>
          </cell>
          <cell r="I191">
            <v>1</v>
          </cell>
          <cell r="J191">
            <v>-37866.200327868777</v>
          </cell>
          <cell r="K191">
            <v>0</v>
          </cell>
          <cell r="L191">
            <v>0</v>
          </cell>
        </row>
        <row r="192">
          <cell r="B192" t="str">
            <v/>
          </cell>
          <cell r="C192" t="str">
            <v>(221)MADERERA IMAPO S.R.L Total</v>
          </cell>
          <cell r="D192">
            <v>21760.01</v>
          </cell>
          <cell r="E192">
            <v>0</v>
          </cell>
          <cell r="F192">
            <v>21760.01</v>
          </cell>
          <cell r="G192">
            <v>-16106.190327868779</v>
          </cell>
          <cell r="H192">
            <v>1</v>
          </cell>
          <cell r="I192">
            <v>1</v>
          </cell>
          <cell r="J192">
            <v>-16106.190327868779</v>
          </cell>
          <cell r="K192">
            <v>0</v>
          </cell>
          <cell r="L192">
            <v>0</v>
          </cell>
        </row>
        <row r="193">
          <cell r="B193" t="str">
            <v/>
          </cell>
          <cell r="C193" t="str">
            <v>(210)MANUEL FRAGA ABELHA Total</v>
          </cell>
          <cell r="D193">
            <v>3433.6</v>
          </cell>
          <cell r="E193">
            <v>0</v>
          </cell>
          <cell r="F193">
            <v>3433.6</v>
          </cell>
          <cell r="G193">
            <v>-12672.590327868778</v>
          </cell>
          <cell r="H193">
            <v>1</v>
          </cell>
          <cell r="I193">
            <v>1</v>
          </cell>
          <cell r="J193">
            <v>-12672.590327868778</v>
          </cell>
          <cell r="K193">
            <v>0</v>
          </cell>
          <cell r="L193">
            <v>0</v>
          </cell>
        </row>
        <row r="194">
          <cell r="B194" t="str">
            <v/>
          </cell>
          <cell r="C194" t="str">
            <v>(22)MARCELO MACHADO Total</v>
          </cell>
          <cell r="D194">
            <v>704.1</v>
          </cell>
          <cell r="E194">
            <v>0</v>
          </cell>
          <cell r="F194">
            <v>704.1</v>
          </cell>
          <cell r="G194">
            <v>-11968.490327868778</v>
          </cell>
          <cell r="H194">
            <v>1</v>
          </cell>
          <cell r="I194">
            <v>1</v>
          </cell>
          <cell r="J194">
            <v>-11968.490327868778</v>
          </cell>
          <cell r="K194">
            <v>0</v>
          </cell>
          <cell r="L194">
            <v>0</v>
          </cell>
        </row>
        <row r="195">
          <cell r="B195" t="str">
            <v/>
          </cell>
          <cell r="C195" t="str">
            <v>(394)MARCIO DAL BOSCO Total</v>
          </cell>
          <cell r="D195">
            <v>79.319999999999993</v>
          </cell>
          <cell r="E195">
            <v>0</v>
          </cell>
          <cell r="F195">
            <v>79.319999999999993</v>
          </cell>
          <cell r="G195">
            <v>-11889.170327868778</v>
          </cell>
          <cell r="H195">
            <v>1</v>
          </cell>
          <cell r="I195">
            <v>1</v>
          </cell>
          <cell r="J195">
            <v>-11889.170327868778</v>
          </cell>
          <cell r="K195">
            <v>0</v>
          </cell>
          <cell r="L195">
            <v>0</v>
          </cell>
        </row>
        <row r="196">
          <cell r="B196" t="str">
            <v/>
          </cell>
          <cell r="C196" t="str">
            <v>(425)MARCOS ANTONIO BENKE Total</v>
          </cell>
          <cell r="D196">
            <v>761.82</v>
          </cell>
          <cell r="E196">
            <v>0</v>
          </cell>
          <cell r="F196">
            <v>761.82</v>
          </cell>
          <cell r="G196">
            <v>-11127.350327868779</v>
          </cell>
          <cell r="H196">
            <v>1</v>
          </cell>
          <cell r="I196">
            <v>1</v>
          </cell>
          <cell r="J196">
            <v>-11127.350327868779</v>
          </cell>
          <cell r="K196">
            <v>0</v>
          </cell>
          <cell r="L196">
            <v>0</v>
          </cell>
        </row>
        <row r="197">
          <cell r="B197" t="str">
            <v/>
          </cell>
          <cell r="C197" t="str">
            <v>(464)MARCOS ANTONIO PASTRE Total</v>
          </cell>
          <cell r="D197">
            <v>552</v>
          </cell>
          <cell r="E197">
            <v>0</v>
          </cell>
          <cell r="F197">
            <v>552</v>
          </cell>
          <cell r="G197">
            <v>-10575.350327868779</v>
          </cell>
          <cell r="H197">
            <v>1</v>
          </cell>
          <cell r="I197">
            <v>1</v>
          </cell>
          <cell r="J197">
            <v>-10575.350327868779</v>
          </cell>
          <cell r="K197">
            <v>0</v>
          </cell>
          <cell r="L197">
            <v>0</v>
          </cell>
        </row>
        <row r="198">
          <cell r="B198" t="str">
            <v>PS</v>
          </cell>
          <cell r="C198" t="str">
            <v>(393)MARIA VORPAGEL Total</v>
          </cell>
          <cell r="D198">
            <v>16191</v>
          </cell>
          <cell r="E198">
            <v>0</v>
          </cell>
          <cell r="F198">
            <v>16191</v>
          </cell>
          <cell r="G198">
            <v>5615.6496721312215</v>
          </cell>
          <cell r="H198">
            <v>1</v>
          </cell>
          <cell r="I198">
            <v>0</v>
          </cell>
          <cell r="J198">
            <v>-90884.350327868771</v>
          </cell>
          <cell r="K198">
            <v>16191</v>
          </cell>
          <cell r="L198">
            <v>1</v>
          </cell>
        </row>
        <row r="199">
          <cell r="B199" t="str">
            <v/>
          </cell>
          <cell r="C199" t="str">
            <v>(135)MARIANO DZIURZA Total</v>
          </cell>
          <cell r="D199">
            <v>12707.1</v>
          </cell>
          <cell r="E199">
            <v>0</v>
          </cell>
          <cell r="F199">
            <v>12707.1</v>
          </cell>
          <cell r="G199">
            <v>-78177.250327868765</v>
          </cell>
          <cell r="H199">
            <v>1</v>
          </cell>
          <cell r="I199">
            <v>1</v>
          </cell>
          <cell r="J199">
            <v>-78177.250327868765</v>
          </cell>
          <cell r="K199">
            <v>0</v>
          </cell>
          <cell r="L199">
            <v>0</v>
          </cell>
        </row>
        <row r="200">
          <cell r="B200" t="str">
            <v/>
          </cell>
          <cell r="C200" t="str">
            <v>(5)MARINES GRITZENCO Total</v>
          </cell>
          <cell r="D200">
            <v>1002.5245901639345</v>
          </cell>
          <cell r="E200">
            <v>0</v>
          </cell>
          <cell r="F200">
            <v>1002.5245901639345</v>
          </cell>
          <cell r="G200">
            <v>-77174.725737704837</v>
          </cell>
          <cell r="H200">
            <v>1</v>
          </cell>
          <cell r="I200">
            <v>1</v>
          </cell>
          <cell r="J200">
            <v>-77174.725737704837</v>
          </cell>
          <cell r="K200">
            <v>0</v>
          </cell>
          <cell r="L200">
            <v>0</v>
          </cell>
        </row>
        <row r="201">
          <cell r="B201" t="str">
            <v/>
          </cell>
          <cell r="C201" t="str">
            <v>(90)MARIO CAMILO Total</v>
          </cell>
          <cell r="D201">
            <v>18880.5</v>
          </cell>
          <cell r="E201">
            <v>0</v>
          </cell>
          <cell r="F201">
            <v>18880.5</v>
          </cell>
          <cell r="G201">
            <v>-58294.225737704837</v>
          </cell>
          <cell r="H201">
            <v>1</v>
          </cell>
          <cell r="I201">
            <v>1</v>
          </cell>
          <cell r="J201">
            <v>-58294.225737704837</v>
          </cell>
          <cell r="K201">
            <v>0</v>
          </cell>
          <cell r="L201">
            <v>0</v>
          </cell>
        </row>
        <row r="202">
          <cell r="B202" t="str">
            <v/>
          </cell>
          <cell r="C202" t="str">
            <v>(532)MARISE WALDOW Total</v>
          </cell>
          <cell r="D202">
            <v>664.4</v>
          </cell>
          <cell r="E202">
            <v>0</v>
          </cell>
          <cell r="F202">
            <v>664.4</v>
          </cell>
          <cell r="G202">
            <v>-57629.825737704836</v>
          </cell>
          <cell r="H202">
            <v>1</v>
          </cell>
          <cell r="I202">
            <v>1</v>
          </cell>
          <cell r="J202">
            <v>-57629.825737704836</v>
          </cell>
          <cell r="K202">
            <v>0</v>
          </cell>
          <cell r="L202">
            <v>0</v>
          </cell>
        </row>
        <row r="203">
          <cell r="B203" t="str">
            <v/>
          </cell>
          <cell r="C203" t="str">
            <v>(530)MICHELE TATIANE MERTIN BENKOWITZ Total</v>
          </cell>
          <cell r="D203">
            <v>737.8</v>
          </cell>
          <cell r="E203">
            <v>0</v>
          </cell>
          <cell r="F203">
            <v>737.8</v>
          </cell>
          <cell r="G203">
            <v>-56892.025737704833</v>
          </cell>
          <cell r="H203">
            <v>1</v>
          </cell>
          <cell r="I203">
            <v>1</v>
          </cell>
          <cell r="J203">
            <v>-56892.025737704833</v>
          </cell>
          <cell r="K203">
            <v>0</v>
          </cell>
          <cell r="L203">
            <v>0</v>
          </cell>
        </row>
        <row r="204">
          <cell r="B204" t="str">
            <v/>
          </cell>
          <cell r="C204" t="str">
            <v>(499)MIGUEL CARDOZO Total</v>
          </cell>
          <cell r="D204">
            <v>750</v>
          </cell>
          <cell r="E204">
            <v>0</v>
          </cell>
          <cell r="F204">
            <v>750</v>
          </cell>
          <cell r="G204">
            <v>-56142.025737704833</v>
          </cell>
          <cell r="H204">
            <v>1</v>
          </cell>
          <cell r="I204">
            <v>1</v>
          </cell>
          <cell r="J204">
            <v>-56142.025737704833</v>
          </cell>
          <cell r="K204">
            <v>0</v>
          </cell>
          <cell r="L204">
            <v>0</v>
          </cell>
        </row>
        <row r="205">
          <cell r="B205" t="str">
            <v>PS</v>
          </cell>
          <cell r="C205" t="str">
            <v>(257)MILTON ANDREIS Total</v>
          </cell>
          <cell r="D205">
            <v>58871</v>
          </cell>
          <cell r="E205">
            <v>0</v>
          </cell>
          <cell r="F205">
            <v>58871</v>
          </cell>
          <cell r="G205">
            <v>2728.9742622951671</v>
          </cell>
          <cell r="H205">
            <v>1</v>
          </cell>
          <cell r="I205">
            <v>0</v>
          </cell>
          <cell r="J205">
            <v>-93771.025737704826</v>
          </cell>
          <cell r="K205">
            <v>58871</v>
          </cell>
          <cell r="L205">
            <v>1</v>
          </cell>
        </row>
        <row r="206">
          <cell r="B206" t="str">
            <v/>
          </cell>
          <cell r="C206" t="str">
            <v>(5088)MINISTERIO DE JUSTICIA Y TRABAJO Total</v>
          </cell>
          <cell r="D206">
            <v>137.70491803278688</v>
          </cell>
          <cell r="E206">
            <v>0</v>
          </cell>
          <cell r="F206">
            <v>137.70491803278688</v>
          </cell>
          <cell r="G206">
            <v>-93633.320819672037</v>
          </cell>
          <cell r="H206">
            <v>1</v>
          </cell>
          <cell r="I206">
            <v>1</v>
          </cell>
          <cell r="J206">
            <v>-93633.320819672037</v>
          </cell>
          <cell r="K206">
            <v>0</v>
          </cell>
          <cell r="L206">
            <v>0</v>
          </cell>
        </row>
        <row r="207">
          <cell r="B207" t="str">
            <v/>
          </cell>
          <cell r="C207" t="str">
            <v>(529)MIRO  STRELO SCRODER Total</v>
          </cell>
          <cell r="D207">
            <v>967.8</v>
          </cell>
          <cell r="E207">
            <v>0</v>
          </cell>
          <cell r="F207">
            <v>967.8</v>
          </cell>
          <cell r="G207">
            <v>-92665.520819672034</v>
          </cell>
          <cell r="H207">
            <v>1</v>
          </cell>
          <cell r="I207">
            <v>1</v>
          </cell>
          <cell r="J207">
            <v>-92665.520819672034</v>
          </cell>
          <cell r="K207">
            <v>0</v>
          </cell>
          <cell r="L207">
            <v>0</v>
          </cell>
        </row>
        <row r="208">
          <cell r="B208" t="str">
            <v/>
          </cell>
          <cell r="C208" t="str">
            <v>(402)MOISES FRANCISCO  DA SILVA Total</v>
          </cell>
          <cell r="D208">
            <v>10641.1</v>
          </cell>
          <cell r="E208">
            <v>0</v>
          </cell>
          <cell r="F208">
            <v>10641.1</v>
          </cell>
          <cell r="G208">
            <v>-82024.420819672028</v>
          </cell>
          <cell r="H208">
            <v>1</v>
          </cell>
          <cell r="I208">
            <v>1</v>
          </cell>
          <cell r="J208">
            <v>-82024.420819672028</v>
          </cell>
          <cell r="K208">
            <v>0</v>
          </cell>
          <cell r="L208">
            <v>0</v>
          </cell>
        </row>
        <row r="209">
          <cell r="B209" t="str">
            <v/>
          </cell>
          <cell r="C209" t="str">
            <v>(423)MURAIAMA  MASAIE Y HIJOS Total</v>
          </cell>
          <cell r="D209">
            <v>18490.900000000001</v>
          </cell>
          <cell r="E209">
            <v>0</v>
          </cell>
          <cell r="F209">
            <v>18490.900000000001</v>
          </cell>
          <cell r="G209">
            <v>-63533.520819672027</v>
          </cell>
          <cell r="H209">
            <v>1</v>
          </cell>
          <cell r="I209">
            <v>1</v>
          </cell>
          <cell r="J209">
            <v>-63533.520819672027</v>
          </cell>
          <cell r="K209">
            <v>0</v>
          </cell>
          <cell r="L209">
            <v>0</v>
          </cell>
        </row>
        <row r="210">
          <cell r="B210" t="str">
            <v/>
          </cell>
          <cell r="C210" t="str">
            <v>(386)NADI  TEREZINHA KREIN Total</v>
          </cell>
          <cell r="D210">
            <v>9075</v>
          </cell>
          <cell r="E210">
            <v>0</v>
          </cell>
          <cell r="F210">
            <v>9075</v>
          </cell>
          <cell r="G210">
            <v>-54458.520819672027</v>
          </cell>
          <cell r="H210">
            <v>1</v>
          </cell>
          <cell r="I210">
            <v>1</v>
          </cell>
          <cell r="J210">
            <v>-54458.520819672027</v>
          </cell>
          <cell r="K210">
            <v>0</v>
          </cell>
          <cell r="L210">
            <v>0</v>
          </cell>
        </row>
        <row r="211">
          <cell r="B211" t="str">
            <v/>
          </cell>
          <cell r="C211" t="str">
            <v>(480)NADIR JOSE SIRTOLI Total</v>
          </cell>
          <cell r="D211">
            <v>1494</v>
          </cell>
          <cell r="E211">
            <v>0</v>
          </cell>
          <cell r="F211">
            <v>1494</v>
          </cell>
          <cell r="G211">
            <v>-52964.520819672027</v>
          </cell>
          <cell r="H211">
            <v>1</v>
          </cell>
          <cell r="I211">
            <v>1</v>
          </cell>
          <cell r="J211">
            <v>-52964.520819672027</v>
          </cell>
          <cell r="K211">
            <v>0</v>
          </cell>
          <cell r="L211">
            <v>0</v>
          </cell>
        </row>
        <row r="212">
          <cell r="B212" t="str">
            <v/>
          </cell>
          <cell r="C212" t="str">
            <v>(417)NAIRTON  KAEFER Total</v>
          </cell>
          <cell r="D212">
            <v>1175</v>
          </cell>
          <cell r="E212">
            <v>0</v>
          </cell>
          <cell r="F212">
            <v>1175</v>
          </cell>
          <cell r="G212">
            <v>-51789.520819672027</v>
          </cell>
          <cell r="H212">
            <v>1</v>
          </cell>
          <cell r="I212">
            <v>1</v>
          </cell>
          <cell r="J212">
            <v>-51789.520819672027</v>
          </cell>
          <cell r="K212">
            <v>0</v>
          </cell>
          <cell r="L212">
            <v>0</v>
          </cell>
        </row>
        <row r="213">
          <cell r="B213" t="str">
            <v/>
          </cell>
          <cell r="C213" t="str">
            <v>(9)NEI MARCOS ZORZO Total</v>
          </cell>
          <cell r="D213">
            <v>1491.44</v>
          </cell>
          <cell r="E213">
            <v>0</v>
          </cell>
          <cell r="F213">
            <v>1491.44</v>
          </cell>
          <cell r="G213">
            <v>-50298.080819672025</v>
          </cell>
          <cell r="H213">
            <v>1</v>
          </cell>
          <cell r="I213">
            <v>1</v>
          </cell>
          <cell r="J213">
            <v>-50298.080819672025</v>
          </cell>
          <cell r="K213">
            <v>0</v>
          </cell>
          <cell r="L213">
            <v>0</v>
          </cell>
        </row>
        <row r="214">
          <cell r="B214" t="str">
            <v/>
          </cell>
          <cell r="C214" t="str">
            <v>(42)NEIVO AGUINALDO FRITZEN Total</v>
          </cell>
          <cell r="D214">
            <v>24572.1</v>
          </cell>
          <cell r="E214">
            <v>0</v>
          </cell>
          <cell r="F214">
            <v>24572.1</v>
          </cell>
          <cell r="G214">
            <v>-25725.980819672026</v>
          </cell>
          <cell r="H214">
            <v>1</v>
          </cell>
          <cell r="I214">
            <v>1</v>
          </cell>
          <cell r="J214">
            <v>-25725.980819672026</v>
          </cell>
          <cell r="K214">
            <v>0</v>
          </cell>
          <cell r="L214">
            <v>0</v>
          </cell>
        </row>
        <row r="215">
          <cell r="B215" t="str">
            <v/>
          </cell>
          <cell r="C215" t="str">
            <v>(271)NELSON GRITZENCO Total</v>
          </cell>
          <cell r="D215">
            <v>8658</v>
          </cell>
          <cell r="E215">
            <v>0</v>
          </cell>
          <cell r="F215">
            <v>8658</v>
          </cell>
          <cell r="G215">
            <v>-17067.980819672026</v>
          </cell>
          <cell r="H215">
            <v>1</v>
          </cell>
          <cell r="I215">
            <v>1</v>
          </cell>
          <cell r="J215">
            <v>-17067.980819672026</v>
          </cell>
          <cell r="K215">
            <v>0</v>
          </cell>
          <cell r="L215">
            <v>0</v>
          </cell>
        </row>
        <row r="216">
          <cell r="B216" t="str">
            <v/>
          </cell>
          <cell r="C216" t="str">
            <v>(337)NIDIA OCAMPOS DE MARTINEZ Total</v>
          </cell>
          <cell r="D216">
            <v>12044</v>
          </cell>
          <cell r="E216">
            <v>0</v>
          </cell>
          <cell r="F216">
            <v>12044</v>
          </cell>
          <cell r="G216">
            <v>-5023.980819672026</v>
          </cell>
          <cell r="H216">
            <v>1</v>
          </cell>
          <cell r="I216">
            <v>1</v>
          </cell>
          <cell r="J216">
            <v>-5023.980819672026</v>
          </cell>
          <cell r="K216">
            <v>0</v>
          </cell>
          <cell r="L216">
            <v>0</v>
          </cell>
        </row>
        <row r="217">
          <cell r="B217" t="str">
            <v>PS</v>
          </cell>
          <cell r="C217" t="str">
            <v>(203)NILDO DAL BOSCO Total</v>
          </cell>
          <cell r="D217">
            <v>63114.74</v>
          </cell>
          <cell r="E217">
            <v>0</v>
          </cell>
          <cell r="F217">
            <v>63114.74</v>
          </cell>
          <cell r="G217">
            <v>58090.759180327972</v>
          </cell>
          <cell r="H217">
            <v>1</v>
          </cell>
          <cell r="I217">
            <v>0</v>
          </cell>
          <cell r="J217">
            <v>-38409.240819672028</v>
          </cell>
          <cell r="K217">
            <v>63114.74</v>
          </cell>
          <cell r="L217">
            <v>1</v>
          </cell>
        </row>
        <row r="218">
          <cell r="B218" t="str">
            <v>PS</v>
          </cell>
          <cell r="C218" t="str">
            <v>(145)NILSO PETSCH Total</v>
          </cell>
          <cell r="D218">
            <v>39827.449999999997</v>
          </cell>
          <cell r="E218">
            <v>0</v>
          </cell>
          <cell r="F218">
            <v>39827.449999999997</v>
          </cell>
          <cell r="G218">
            <v>1418.2091803279691</v>
          </cell>
          <cell r="H218">
            <v>1</v>
          </cell>
          <cell r="I218">
            <v>0</v>
          </cell>
          <cell r="J218">
            <v>-95081.790819672024</v>
          </cell>
          <cell r="K218">
            <v>39827.449999999997</v>
          </cell>
          <cell r="L218">
            <v>1</v>
          </cell>
        </row>
        <row r="219">
          <cell r="B219" t="str">
            <v/>
          </cell>
          <cell r="C219" t="str">
            <v>(4)NILTON ELISANDRO GABRIEL Total</v>
          </cell>
          <cell r="D219">
            <v>60</v>
          </cell>
          <cell r="E219">
            <v>0</v>
          </cell>
          <cell r="F219">
            <v>60</v>
          </cell>
          <cell r="G219">
            <v>-95021.790819672024</v>
          </cell>
          <cell r="H219">
            <v>1</v>
          </cell>
          <cell r="I219">
            <v>1</v>
          </cell>
          <cell r="J219">
            <v>-95021.790819672024</v>
          </cell>
          <cell r="K219">
            <v>0</v>
          </cell>
          <cell r="L219">
            <v>0</v>
          </cell>
        </row>
        <row r="220">
          <cell r="B220" t="str">
            <v>PS</v>
          </cell>
          <cell r="C220" t="str">
            <v>(47)NORTE SUR S.A. Total</v>
          </cell>
          <cell r="D220">
            <v>1415340.8</v>
          </cell>
          <cell r="E220">
            <v>0</v>
          </cell>
          <cell r="F220">
            <v>1415340.8</v>
          </cell>
          <cell r="G220">
            <v>1320319.0091803281</v>
          </cell>
          <cell r="H220">
            <v>14</v>
          </cell>
          <cell r="I220">
            <v>0</v>
          </cell>
          <cell r="J220">
            <v>-30680.99081967189</v>
          </cell>
          <cell r="K220">
            <v>1415340.8</v>
          </cell>
          <cell r="L220">
            <v>14</v>
          </cell>
        </row>
        <row r="221">
          <cell r="B221" t="str">
            <v>PS</v>
          </cell>
          <cell r="C221" t="str">
            <v>(53)NOVARA S.A. Total</v>
          </cell>
          <cell r="D221">
            <v>274749</v>
          </cell>
          <cell r="E221">
            <v>0</v>
          </cell>
          <cell r="F221">
            <v>274749</v>
          </cell>
          <cell r="G221">
            <v>244068.00918032811</v>
          </cell>
          <cell r="H221">
            <v>3</v>
          </cell>
          <cell r="I221">
            <v>0</v>
          </cell>
          <cell r="J221">
            <v>-45431.99081967189</v>
          </cell>
          <cell r="K221">
            <v>274749</v>
          </cell>
          <cell r="L221">
            <v>3</v>
          </cell>
        </row>
        <row r="222">
          <cell r="B222" t="str">
            <v/>
          </cell>
          <cell r="C222" t="str">
            <v>(149)ODENIR BAUMANN Total</v>
          </cell>
          <cell r="D222">
            <v>552</v>
          </cell>
          <cell r="E222">
            <v>0</v>
          </cell>
          <cell r="F222">
            <v>552</v>
          </cell>
          <cell r="G222">
            <v>-44879.99081967189</v>
          </cell>
          <cell r="H222">
            <v>1</v>
          </cell>
          <cell r="I222">
            <v>1</v>
          </cell>
          <cell r="J222">
            <v>-44879.99081967189</v>
          </cell>
          <cell r="K222">
            <v>0</v>
          </cell>
          <cell r="L222">
            <v>0</v>
          </cell>
        </row>
        <row r="223">
          <cell r="B223" t="str">
            <v/>
          </cell>
          <cell r="C223" t="str">
            <v>(421)ODILO INACIO BECKER Total</v>
          </cell>
          <cell r="D223">
            <v>8010</v>
          </cell>
          <cell r="E223">
            <v>0</v>
          </cell>
          <cell r="F223">
            <v>8010</v>
          </cell>
          <cell r="G223">
            <v>-36869.99081967189</v>
          </cell>
          <cell r="H223">
            <v>1</v>
          </cell>
          <cell r="I223">
            <v>1</v>
          </cell>
          <cell r="J223">
            <v>-36869.99081967189</v>
          </cell>
          <cell r="K223">
            <v>0</v>
          </cell>
          <cell r="L223">
            <v>0</v>
          </cell>
        </row>
        <row r="224">
          <cell r="B224" t="str">
            <v>PS</v>
          </cell>
          <cell r="C224" t="str">
            <v>(62)OLADIR BAUMANN Total</v>
          </cell>
          <cell r="D224">
            <v>56961.8</v>
          </cell>
          <cell r="E224">
            <v>0</v>
          </cell>
          <cell r="F224">
            <v>56961.8</v>
          </cell>
          <cell r="G224">
            <v>20091.809180328113</v>
          </cell>
          <cell r="H224">
            <v>1</v>
          </cell>
          <cell r="I224">
            <v>0</v>
          </cell>
          <cell r="J224">
            <v>-76408.190819671887</v>
          </cell>
          <cell r="K224">
            <v>56961.8</v>
          </cell>
          <cell r="L224">
            <v>1</v>
          </cell>
        </row>
        <row r="225">
          <cell r="B225" t="str">
            <v/>
          </cell>
          <cell r="C225" t="str">
            <v>(186)OSMAR COLOSSI Total</v>
          </cell>
          <cell r="D225">
            <v>1104.0999999999999</v>
          </cell>
          <cell r="E225">
            <v>0</v>
          </cell>
          <cell r="F225">
            <v>1104.0999999999999</v>
          </cell>
          <cell r="G225">
            <v>-75304.090819671881</v>
          </cell>
          <cell r="H225">
            <v>1</v>
          </cell>
          <cell r="I225">
            <v>1</v>
          </cell>
          <cell r="J225">
            <v>-75304.090819671881</v>
          </cell>
          <cell r="K225">
            <v>0</v>
          </cell>
          <cell r="L225">
            <v>0</v>
          </cell>
        </row>
        <row r="226">
          <cell r="B226" t="str">
            <v/>
          </cell>
          <cell r="C226" t="str">
            <v>(424)OSMAR WALDOW Total</v>
          </cell>
          <cell r="D226">
            <v>2678.4</v>
          </cell>
          <cell r="E226">
            <v>0</v>
          </cell>
          <cell r="F226">
            <v>2678.4</v>
          </cell>
          <cell r="G226">
            <v>-72625.690819671887</v>
          </cell>
          <cell r="H226">
            <v>1</v>
          </cell>
          <cell r="I226">
            <v>1</v>
          </cell>
          <cell r="J226">
            <v>-72625.690819671887</v>
          </cell>
          <cell r="K226">
            <v>0</v>
          </cell>
          <cell r="L226">
            <v>0</v>
          </cell>
        </row>
        <row r="227">
          <cell r="B227" t="str">
            <v/>
          </cell>
          <cell r="C227" t="str">
            <v>(45)OTACILIO BIANCHET Total</v>
          </cell>
          <cell r="D227">
            <v>12812.3</v>
          </cell>
          <cell r="E227">
            <v>0</v>
          </cell>
          <cell r="F227">
            <v>12812.3</v>
          </cell>
          <cell r="G227">
            <v>-59813.390819671884</v>
          </cell>
          <cell r="H227">
            <v>1</v>
          </cell>
          <cell r="I227">
            <v>1</v>
          </cell>
          <cell r="J227">
            <v>-59813.390819671884</v>
          </cell>
          <cell r="K227">
            <v>0</v>
          </cell>
          <cell r="L227">
            <v>0</v>
          </cell>
        </row>
        <row r="228">
          <cell r="B228" t="str">
            <v/>
          </cell>
          <cell r="C228" t="str">
            <v>(340)PACINHO ROCHA Total</v>
          </cell>
          <cell r="D228">
            <v>2063.77</v>
          </cell>
          <cell r="E228">
            <v>0</v>
          </cell>
          <cell r="F228">
            <v>2063.77</v>
          </cell>
          <cell r="G228">
            <v>-57749.620819671887</v>
          </cell>
          <cell r="H228">
            <v>1</v>
          </cell>
          <cell r="I228">
            <v>1</v>
          </cell>
          <cell r="J228">
            <v>-57749.620819671887</v>
          </cell>
          <cell r="K228">
            <v>0</v>
          </cell>
          <cell r="L228">
            <v>0</v>
          </cell>
        </row>
        <row r="229">
          <cell r="B229" t="str">
            <v/>
          </cell>
          <cell r="C229" t="str">
            <v>(188)PAULO ALVADIR PASTORE Total</v>
          </cell>
          <cell r="D229">
            <v>328</v>
          </cell>
          <cell r="E229">
            <v>0</v>
          </cell>
          <cell r="F229">
            <v>328</v>
          </cell>
          <cell r="G229">
            <v>-57421.620819671887</v>
          </cell>
          <cell r="H229">
            <v>1</v>
          </cell>
          <cell r="I229">
            <v>1</v>
          </cell>
          <cell r="J229">
            <v>-57421.620819671887</v>
          </cell>
          <cell r="K229">
            <v>0</v>
          </cell>
          <cell r="L229">
            <v>0</v>
          </cell>
        </row>
        <row r="230">
          <cell r="B230" t="str">
            <v/>
          </cell>
          <cell r="C230" t="str">
            <v>(84)PAULO PRESSI Total</v>
          </cell>
          <cell r="D230">
            <v>9774</v>
          </cell>
          <cell r="E230">
            <v>0</v>
          </cell>
          <cell r="F230">
            <v>9774</v>
          </cell>
          <cell r="G230">
            <v>-47647.620819671887</v>
          </cell>
          <cell r="H230">
            <v>1</v>
          </cell>
          <cell r="I230">
            <v>1</v>
          </cell>
          <cell r="J230">
            <v>-47647.620819671887</v>
          </cell>
          <cell r="K230">
            <v>0</v>
          </cell>
          <cell r="L230">
            <v>0</v>
          </cell>
        </row>
        <row r="231">
          <cell r="B231" t="str">
            <v/>
          </cell>
          <cell r="C231" t="str">
            <v>(5075)PAULO ROBERTO FERREIRA Total</v>
          </cell>
          <cell r="D231">
            <v>6033.0921311475413</v>
          </cell>
          <cell r="E231">
            <v>0</v>
          </cell>
          <cell r="F231">
            <v>6033.0921311475413</v>
          </cell>
          <cell r="G231">
            <v>-41614.528688524348</v>
          </cell>
          <cell r="H231">
            <v>1</v>
          </cell>
          <cell r="I231">
            <v>1</v>
          </cell>
          <cell r="J231">
            <v>-41614.528688524348</v>
          </cell>
          <cell r="K231">
            <v>0</v>
          </cell>
          <cell r="L231">
            <v>0</v>
          </cell>
        </row>
        <row r="232">
          <cell r="B232" t="str">
            <v/>
          </cell>
          <cell r="C232" t="str">
            <v>(21)PAULO SHIYOJI KUSHINO Total</v>
          </cell>
          <cell r="D232">
            <v>24347</v>
          </cell>
          <cell r="E232">
            <v>0</v>
          </cell>
          <cell r="F232">
            <v>24347</v>
          </cell>
          <cell r="G232">
            <v>-17267.528688524348</v>
          </cell>
          <cell r="H232">
            <v>1</v>
          </cell>
          <cell r="I232">
            <v>1</v>
          </cell>
          <cell r="J232">
            <v>-17267.528688524348</v>
          </cell>
          <cell r="K232">
            <v>0</v>
          </cell>
          <cell r="L232">
            <v>0</v>
          </cell>
        </row>
        <row r="233">
          <cell r="B233" t="str">
            <v/>
          </cell>
          <cell r="C233" t="str">
            <v>(447)PEDRINHO  SPERANDIO Total</v>
          </cell>
          <cell r="D233">
            <v>2815</v>
          </cell>
          <cell r="E233">
            <v>0</v>
          </cell>
          <cell r="F233">
            <v>2815</v>
          </cell>
          <cell r="G233">
            <v>-14452.528688524348</v>
          </cell>
          <cell r="H233">
            <v>1</v>
          </cell>
          <cell r="I233">
            <v>1</v>
          </cell>
          <cell r="J233">
            <v>-14452.528688524348</v>
          </cell>
          <cell r="K233">
            <v>0</v>
          </cell>
          <cell r="L233">
            <v>0</v>
          </cell>
        </row>
        <row r="234">
          <cell r="B234" t="str">
            <v/>
          </cell>
          <cell r="C234" t="str">
            <v>(284)PEDRO CANAVESI Total</v>
          </cell>
          <cell r="D234">
            <v>8408</v>
          </cell>
          <cell r="E234">
            <v>0</v>
          </cell>
          <cell r="F234">
            <v>8408</v>
          </cell>
          <cell r="G234">
            <v>-6044.5286885243477</v>
          </cell>
          <cell r="H234">
            <v>1</v>
          </cell>
          <cell r="I234">
            <v>1</v>
          </cell>
          <cell r="J234">
            <v>-6044.5286885243477</v>
          </cell>
          <cell r="K234">
            <v>0</v>
          </cell>
          <cell r="L234">
            <v>0</v>
          </cell>
        </row>
        <row r="235">
          <cell r="B235" t="str">
            <v>PS</v>
          </cell>
          <cell r="C235" t="str">
            <v>(412)PEDRO REINALDO KUNZ Total</v>
          </cell>
          <cell r="D235">
            <v>18326.7</v>
          </cell>
          <cell r="E235">
            <v>0</v>
          </cell>
          <cell r="F235">
            <v>18326.7</v>
          </cell>
          <cell r="G235">
            <v>12282.171311475653</v>
          </cell>
          <cell r="H235">
            <v>1</v>
          </cell>
          <cell r="I235">
            <v>0</v>
          </cell>
          <cell r="J235">
            <v>-84217.828688524343</v>
          </cell>
          <cell r="K235">
            <v>18326.7</v>
          </cell>
          <cell r="L235">
            <v>1</v>
          </cell>
        </row>
        <row r="236">
          <cell r="B236" t="str">
            <v/>
          </cell>
          <cell r="C236" t="str">
            <v>(60)PLANAGRO S.A Total</v>
          </cell>
          <cell r="D236">
            <v>34619.5</v>
          </cell>
          <cell r="E236">
            <v>0</v>
          </cell>
          <cell r="F236">
            <v>34619.5</v>
          </cell>
          <cell r="G236">
            <v>-49598.328688524343</v>
          </cell>
          <cell r="H236">
            <v>1</v>
          </cell>
          <cell r="I236">
            <v>1</v>
          </cell>
          <cell r="J236">
            <v>-49598.328688524343</v>
          </cell>
          <cell r="K236">
            <v>0</v>
          </cell>
          <cell r="L236">
            <v>0</v>
          </cell>
        </row>
        <row r="237">
          <cell r="B237" t="str">
            <v/>
          </cell>
          <cell r="C237" t="str">
            <v>(523)PLUMA CONFORTO E TURISMO Total</v>
          </cell>
          <cell r="D237">
            <v>1948.91</v>
          </cell>
          <cell r="E237">
            <v>0</v>
          </cell>
          <cell r="F237">
            <v>1948.91</v>
          </cell>
          <cell r="G237">
            <v>-47649.41868852434</v>
          </cell>
          <cell r="H237">
            <v>1</v>
          </cell>
          <cell r="I237">
            <v>1</v>
          </cell>
          <cell r="J237">
            <v>-47649.41868852434</v>
          </cell>
          <cell r="K237">
            <v>0</v>
          </cell>
          <cell r="L237">
            <v>0</v>
          </cell>
        </row>
        <row r="238">
          <cell r="B238" t="str">
            <v>PS</v>
          </cell>
          <cell r="C238" t="str">
            <v>(41)RAFAELI  S.R.L. Total</v>
          </cell>
          <cell r="D238">
            <v>85997.52</v>
          </cell>
          <cell r="E238">
            <v>0</v>
          </cell>
          <cell r="F238">
            <v>85997.52</v>
          </cell>
          <cell r="G238">
            <v>38348.101311475664</v>
          </cell>
          <cell r="H238">
            <v>1</v>
          </cell>
          <cell r="I238">
            <v>0</v>
          </cell>
          <cell r="J238">
            <v>-58151.898688524336</v>
          </cell>
          <cell r="K238">
            <v>85997.52</v>
          </cell>
          <cell r="L238">
            <v>1</v>
          </cell>
        </row>
        <row r="239">
          <cell r="B239" t="str">
            <v/>
          </cell>
          <cell r="C239" t="str">
            <v>(390)RALPH MENDONCA MOREIRA Total</v>
          </cell>
          <cell r="D239">
            <v>24815</v>
          </cell>
          <cell r="E239">
            <v>0</v>
          </cell>
          <cell r="F239">
            <v>24815</v>
          </cell>
          <cell r="G239">
            <v>-33336.898688524336</v>
          </cell>
          <cell r="H239">
            <v>1</v>
          </cell>
          <cell r="I239">
            <v>1</v>
          </cell>
          <cell r="J239">
            <v>-33336.898688524336</v>
          </cell>
          <cell r="K239">
            <v>0</v>
          </cell>
          <cell r="L239">
            <v>0</v>
          </cell>
        </row>
        <row r="240">
          <cell r="B240" t="str">
            <v/>
          </cell>
          <cell r="C240" t="str">
            <v>(118)RENATO  ALBERTO ALLEGRETTI Total</v>
          </cell>
          <cell r="D240">
            <v>25315.02</v>
          </cell>
          <cell r="E240">
            <v>0</v>
          </cell>
          <cell r="F240">
            <v>25315.02</v>
          </cell>
          <cell r="G240">
            <v>-8021.8786885243353</v>
          </cell>
          <cell r="H240">
            <v>1</v>
          </cell>
          <cell r="I240">
            <v>1</v>
          </cell>
          <cell r="J240">
            <v>-8021.8786885243353</v>
          </cell>
          <cell r="K240">
            <v>0</v>
          </cell>
          <cell r="L240">
            <v>0</v>
          </cell>
        </row>
        <row r="241">
          <cell r="B241" t="str">
            <v>PS</v>
          </cell>
          <cell r="C241" t="str">
            <v>(419)RENATO  BELLAVER Total</v>
          </cell>
          <cell r="D241">
            <v>9230.92</v>
          </cell>
          <cell r="E241">
            <v>0</v>
          </cell>
          <cell r="F241">
            <v>9230.92</v>
          </cell>
          <cell r="G241">
            <v>1209.0413114756648</v>
          </cell>
          <cell r="H241">
            <v>1</v>
          </cell>
          <cell r="I241">
            <v>0</v>
          </cell>
          <cell r="J241">
            <v>-95290.958688524333</v>
          </cell>
          <cell r="K241">
            <v>9230.92</v>
          </cell>
          <cell r="L241">
            <v>1</v>
          </cell>
        </row>
        <row r="242">
          <cell r="B242" t="str">
            <v/>
          </cell>
          <cell r="C242" t="str">
            <v>(264)REPOSSI S.A Total</v>
          </cell>
          <cell r="D242">
            <v>91.84</v>
          </cell>
          <cell r="E242">
            <v>0</v>
          </cell>
          <cell r="F242">
            <v>91.84</v>
          </cell>
          <cell r="G242">
            <v>-95199.118688524337</v>
          </cell>
          <cell r="H242">
            <v>1</v>
          </cell>
          <cell r="I242">
            <v>1</v>
          </cell>
          <cell r="J242">
            <v>-95199.118688524337</v>
          </cell>
          <cell r="K242">
            <v>0</v>
          </cell>
          <cell r="L242">
            <v>0</v>
          </cell>
        </row>
        <row r="243">
          <cell r="B243" t="str">
            <v>PS</v>
          </cell>
          <cell r="C243" t="str">
            <v>(484)RICARDO JOAO RAMBO Total</v>
          </cell>
          <cell r="D243">
            <v>141291.01999999999</v>
          </cell>
          <cell r="E243">
            <v>0</v>
          </cell>
          <cell r="F243">
            <v>141291.01999999999</v>
          </cell>
          <cell r="G243">
            <v>46091.901311475653</v>
          </cell>
          <cell r="H243">
            <v>1</v>
          </cell>
          <cell r="I243">
            <v>0</v>
          </cell>
          <cell r="J243">
            <v>-50408.098688524347</v>
          </cell>
          <cell r="K243">
            <v>141291.01999999999</v>
          </cell>
          <cell r="L243">
            <v>1</v>
          </cell>
        </row>
        <row r="244">
          <cell r="B244" t="str">
            <v>PS</v>
          </cell>
          <cell r="C244" t="str">
            <v>(205)RINCON PORA S.A Total</v>
          </cell>
          <cell r="D244">
            <v>63066.5</v>
          </cell>
          <cell r="E244">
            <v>0</v>
          </cell>
          <cell r="F244">
            <v>63066.5</v>
          </cell>
          <cell r="G244">
            <v>12658.401311475653</v>
          </cell>
          <cell r="H244">
            <v>1</v>
          </cell>
          <cell r="I244">
            <v>0</v>
          </cell>
          <cell r="J244">
            <v>-83841.598688524347</v>
          </cell>
          <cell r="K244">
            <v>63066.5</v>
          </cell>
          <cell r="L244">
            <v>1</v>
          </cell>
        </row>
        <row r="245">
          <cell r="B245" t="str">
            <v/>
          </cell>
          <cell r="C245" t="str">
            <v>(109)RM LIBRERIA Y JUGUETERIA Total</v>
          </cell>
          <cell r="D245">
            <v>3.4983606557377049</v>
          </cell>
          <cell r="E245">
            <v>0</v>
          </cell>
          <cell r="F245">
            <v>3.4983606557377049</v>
          </cell>
          <cell r="G245">
            <v>-83838.100327868611</v>
          </cell>
          <cell r="H245">
            <v>1</v>
          </cell>
          <cell r="I245">
            <v>1</v>
          </cell>
          <cell r="J245">
            <v>-83838.100327868611</v>
          </cell>
          <cell r="K245">
            <v>0</v>
          </cell>
          <cell r="L245">
            <v>0</v>
          </cell>
        </row>
        <row r="246">
          <cell r="B246" t="str">
            <v/>
          </cell>
          <cell r="C246" t="str">
            <v>(163)RODRIGO ANTONIO BRUNETTO Total</v>
          </cell>
          <cell r="D246">
            <v>250.0655737704918</v>
          </cell>
          <cell r="E246">
            <v>0</v>
          </cell>
          <cell r="F246">
            <v>250.0655737704918</v>
          </cell>
          <cell r="G246">
            <v>-83588.034754098117</v>
          </cell>
          <cell r="H246">
            <v>1</v>
          </cell>
          <cell r="I246">
            <v>1</v>
          </cell>
          <cell r="J246">
            <v>-83588.034754098117</v>
          </cell>
          <cell r="K246">
            <v>0</v>
          </cell>
          <cell r="L246">
            <v>0</v>
          </cell>
        </row>
        <row r="247">
          <cell r="B247" t="str">
            <v/>
          </cell>
          <cell r="C247" t="str">
            <v>(374)ROMAFLOR  COMERCIAL AGRICOLA LTDA. Total</v>
          </cell>
          <cell r="D247">
            <v>747.55</v>
          </cell>
          <cell r="E247">
            <v>0</v>
          </cell>
          <cell r="F247">
            <v>747.55</v>
          </cell>
          <cell r="G247">
            <v>-82840.484754098114</v>
          </cell>
          <cell r="H247">
            <v>1</v>
          </cell>
          <cell r="I247">
            <v>1</v>
          </cell>
          <cell r="J247">
            <v>-82840.484754098114</v>
          </cell>
          <cell r="K247">
            <v>0</v>
          </cell>
          <cell r="L247">
            <v>0</v>
          </cell>
        </row>
        <row r="248">
          <cell r="B248" t="str">
            <v/>
          </cell>
          <cell r="C248" t="str">
            <v>(277)ROMEU MULLER Total</v>
          </cell>
          <cell r="D248">
            <v>642.79999999999995</v>
          </cell>
          <cell r="E248">
            <v>0</v>
          </cell>
          <cell r="F248">
            <v>642.79999999999995</v>
          </cell>
          <cell r="G248">
            <v>-82197.684754098111</v>
          </cell>
          <cell r="H248">
            <v>1</v>
          </cell>
          <cell r="I248">
            <v>1</v>
          </cell>
          <cell r="J248">
            <v>-82197.684754098111</v>
          </cell>
          <cell r="K248">
            <v>0</v>
          </cell>
          <cell r="L248">
            <v>0</v>
          </cell>
        </row>
        <row r="249">
          <cell r="B249" t="str">
            <v/>
          </cell>
          <cell r="C249" t="str">
            <v>(443)ROMEU SCHERER Total</v>
          </cell>
          <cell r="D249">
            <v>158.63999999999999</v>
          </cell>
          <cell r="E249">
            <v>0</v>
          </cell>
          <cell r="F249">
            <v>158.63999999999999</v>
          </cell>
          <cell r="G249">
            <v>-82039.044754098111</v>
          </cell>
          <cell r="H249">
            <v>1</v>
          </cell>
          <cell r="I249">
            <v>1</v>
          </cell>
          <cell r="J249">
            <v>-82039.044754098111</v>
          </cell>
          <cell r="K249">
            <v>0</v>
          </cell>
          <cell r="L249">
            <v>0</v>
          </cell>
        </row>
        <row r="250">
          <cell r="B250" t="str">
            <v/>
          </cell>
          <cell r="C250" t="str">
            <v>(485)ROMEU SCHMITT Total</v>
          </cell>
          <cell r="D250">
            <v>4431.66</v>
          </cell>
          <cell r="E250">
            <v>0</v>
          </cell>
          <cell r="F250">
            <v>4431.66</v>
          </cell>
          <cell r="G250">
            <v>-77607.384754098108</v>
          </cell>
          <cell r="H250">
            <v>1</v>
          </cell>
          <cell r="I250">
            <v>1</v>
          </cell>
          <cell r="J250">
            <v>-77607.384754098108</v>
          </cell>
          <cell r="K250">
            <v>0</v>
          </cell>
          <cell r="L250">
            <v>0</v>
          </cell>
        </row>
        <row r="251">
          <cell r="B251" t="str">
            <v/>
          </cell>
          <cell r="C251" t="str">
            <v>(5052)RONALDO MARTINS BERTUCCI Total</v>
          </cell>
          <cell r="D251">
            <v>189.99</v>
          </cell>
          <cell r="E251">
            <v>0</v>
          </cell>
          <cell r="F251">
            <v>189.99</v>
          </cell>
          <cell r="G251">
            <v>-77417.394754098103</v>
          </cell>
          <cell r="H251">
            <v>1</v>
          </cell>
          <cell r="I251">
            <v>1</v>
          </cell>
          <cell r="J251">
            <v>-77417.394754098103</v>
          </cell>
          <cell r="K251">
            <v>0</v>
          </cell>
          <cell r="L251">
            <v>0</v>
          </cell>
        </row>
        <row r="252">
          <cell r="B252" t="str">
            <v/>
          </cell>
          <cell r="C252" t="str">
            <v>(473)RONILDO DE ALMEIDA VICENTE Total</v>
          </cell>
          <cell r="D252">
            <v>2275</v>
          </cell>
          <cell r="E252">
            <v>0</v>
          </cell>
          <cell r="F252">
            <v>2275</v>
          </cell>
          <cell r="G252">
            <v>-75142.394754098103</v>
          </cell>
          <cell r="H252">
            <v>1</v>
          </cell>
          <cell r="I252">
            <v>1</v>
          </cell>
          <cell r="J252">
            <v>-75142.394754098103</v>
          </cell>
          <cell r="K252">
            <v>0</v>
          </cell>
          <cell r="L252">
            <v>0</v>
          </cell>
        </row>
        <row r="253">
          <cell r="B253" t="str">
            <v/>
          </cell>
          <cell r="C253" t="str">
            <v>(66)ROSE ACRE FARMS Total</v>
          </cell>
          <cell r="D253">
            <v>6558</v>
          </cell>
          <cell r="E253">
            <v>0</v>
          </cell>
          <cell r="F253">
            <v>6558</v>
          </cell>
          <cell r="G253">
            <v>-68584.394754098103</v>
          </cell>
          <cell r="H253">
            <v>1</v>
          </cell>
          <cell r="I253">
            <v>1</v>
          </cell>
          <cell r="J253">
            <v>-68584.394754098103</v>
          </cell>
          <cell r="K253">
            <v>0</v>
          </cell>
          <cell r="L253">
            <v>0</v>
          </cell>
        </row>
        <row r="254">
          <cell r="B254" t="str">
            <v/>
          </cell>
          <cell r="C254" t="str">
            <v>(5031)RUBEN DARIO LIMENZA Total</v>
          </cell>
          <cell r="D254">
            <v>21.592622950819671</v>
          </cell>
          <cell r="E254">
            <v>0</v>
          </cell>
          <cell r="F254">
            <v>21.592622950819671</v>
          </cell>
          <cell r="G254">
            <v>-68562.802131147284</v>
          </cell>
          <cell r="H254">
            <v>1</v>
          </cell>
          <cell r="I254">
            <v>1</v>
          </cell>
          <cell r="J254">
            <v>-68562.802131147284</v>
          </cell>
          <cell r="K254">
            <v>0</v>
          </cell>
          <cell r="L254">
            <v>0</v>
          </cell>
        </row>
        <row r="255">
          <cell r="B255" t="str">
            <v>PS</v>
          </cell>
          <cell r="C255" t="str">
            <v>(309)RUDINEI DE OLIVEIRA VICENTE Total</v>
          </cell>
          <cell r="D255">
            <v>72591.06</v>
          </cell>
          <cell r="E255">
            <v>0</v>
          </cell>
          <cell r="F255">
            <v>72591.06</v>
          </cell>
          <cell r="G255">
            <v>4028.2578688527137</v>
          </cell>
          <cell r="H255">
            <v>1</v>
          </cell>
          <cell r="I255">
            <v>0</v>
          </cell>
          <cell r="J255">
            <v>-92471.742131147286</v>
          </cell>
          <cell r="K255">
            <v>72591.06</v>
          </cell>
          <cell r="L255">
            <v>1</v>
          </cell>
        </row>
        <row r="256">
          <cell r="B256" t="str">
            <v/>
          </cell>
          <cell r="C256" t="str">
            <v>(330)SAURO LEITE DE ALMEIDA Total</v>
          </cell>
          <cell r="D256">
            <v>5769</v>
          </cell>
          <cell r="E256">
            <v>0</v>
          </cell>
          <cell r="F256">
            <v>5769</v>
          </cell>
          <cell r="G256">
            <v>-86702.742131147286</v>
          </cell>
          <cell r="H256">
            <v>1</v>
          </cell>
          <cell r="I256">
            <v>1</v>
          </cell>
          <cell r="J256">
            <v>-86702.742131147286</v>
          </cell>
          <cell r="K256">
            <v>0</v>
          </cell>
          <cell r="L256">
            <v>0</v>
          </cell>
        </row>
        <row r="257">
          <cell r="B257" t="str">
            <v/>
          </cell>
          <cell r="C257" t="str">
            <v>(181)SEBASTIAO  SCHMITT Total</v>
          </cell>
          <cell r="D257">
            <v>20116.990000000002</v>
          </cell>
          <cell r="E257">
            <v>0</v>
          </cell>
          <cell r="F257">
            <v>20116.990000000002</v>
          </cell>
          <cell r="G257">
            <v>-66585.752131147281</v>
          </cell>
          <cell r="H257">
            <v>1</v>
          </cell>
          <cell r="I257">
            <v>1</v>
          </cell>
          <cell r="J257">
            <v>-66585.752131147281</v>
          </cell>
          <cell r="K257">
            <v>0</v>
          </cell>
          <cell r="L257">
            <v>0</v>
          </cell>
        </row>
        <row r="258">
          <cell r="B258" t="str">
            <v/>
          </cell>
          <cell r="C258" t="str">
            <v>(462)SEBASTIAO ALMEIDA Total</v>
          </cell>
          <cell r="D258">
            <v>32202.1</v>
          </cell>
          <cell r="E258">
            <v>0</v>
          </cell>
          <cell r="F258">
            <v>32202.1</v>
          </cell>
          <cell r="G258">
            <v>-34383.652131147282</v>
          </cell>
          <cell r="H258">
            <v>1</v>
          </cell>
          <cell r="I258">
            <v>1</v>
          </cell>
          <cell r="J258">
            <v>-34383.652131147282</v>
          </cell>
          <cell r="K258">
            <v>0</v>
          </cell>
          <cell r="L258">
            <v>0</v>
          </cell>
        </row>
        <row r="259">
          <cell r="B259" t="str">
            <v/>
          </cell>
          <cell r="C259" t="str">
            <v>(8)SEBASTIAO SERGIO PAIVA PIRES Total</v>
          </cell>
          <cell r="D259">
            <v>4226</v>
          </cell>
          <cell r="E259">
            <v>0</v>
          </cell>
          <cell r="F259">
            <v>4226</v>
          </cell>
          <cell r="G259">
            <v>-30157.652131147282</v>
          </cell>
          <cell r="H259">
            <v>1</v>
          </cell>
          <cell r="I259">
            <v>1</v>
          </cell>
          <cell r="J259">
            <v>-30157.652131147282</v>
          </cell>
          <cell r="K259">
            <v>0</v>
          </cell>
          <cell r="L259">
            <v>0</v>
          </cell>
        </row>
        <row r="260">
          <cell r="B260" t="str">
            <v>PS</v>
          </cell>
          <cell r="C260" t="str">
            <v>(17)SEMEAGRO INSUMOS AGRICOLAS Total</v>
          </cell>
          <cell r="D260">
            <v>92636.800000000003</v>
          </cell>
          <cell r="E260">
            <v>0</v>
          </cell>
          <cell r="F260">
            <v>92636.800000000003</v>
          </cell>
          <cell r="G260">
            <v>62479.14786885272</v>
          </cell>
          <cell r="H260">
            <v>1</v>
          </cell>
          <cell r="I260">
            <v>0</v>
          </cell>
          <cell r="J260">
            <v>-34020.85213114728</v>
          </cell>
          <cell r="K260">
            <v>92636.800000000003</v>
          </cell>
          <cell r="L260">
            <v>1</v>
          </cell>
        </row>
        <row r="261">
          <cell r="B261" t="str">
            <v>PS</v>
          </cell>
          <cell r="C261" t="str">
            <v>(150)SEMILLAS DAMETTO SRL Total</v>
          </cell>
          <cell r="D261">
            <v>44891.69</v>
          </cell>
          <cell r="E261">
            <v>0</v>
          </cell>
          <cell r="F261">
            <v>44891.69</v>
          </cell>
          <cell r="G261">
            <v>10870.837868852723</v>
          </cell>
          <cell r="H261">
            <v>1</v>
          </cell>
          <cell r="I261">
            <v>0</v>
          </cell>
          <cell r="J261">
            <v>-85629.162131147285</v>
          </cell>
          <cell r="K261">
            <v>44891.69</v>
          </cell>
          <cell r="L261">
            <v>1</v>
          </cell>
        </row>
        <row r="262">
          <cell r="B262" t="str">
            <v/>
          </cell>
          <cell r="C262" t="str">
            <v>(223)SERGIO ANTONIO MUMBACH Total</v>
          </cell>
          <cell r="D262">
            <v>4636</v>
          </cell>
          <cell r="E262">
            <v>0</v>
          </cell>
          <cell r="F262">
            <v>4636</v>
          </cell>
          <cell r="G262">
            <v>-80993.162131147285</v>
          </cell>
          <cell r="H262">
            <v>1</v>
          </cell>
          <cell r="I262">
            <v>1</v>
          </cell>
          <cell r="J262">
            <v>-80993.162131147285</v>
          </cell>
          <cell r="K262">
            <v>0</v>
          </cell>
          <cell r="L262">
            <v>0</v>
          </cell>
        </row>
        <row r="263">
          <cell r="B263" t="str">
            <v/>
          </cell>
          <cell r="C263" t="str">
            <v>(345)SERGIO PAULO MAGRI Total</v>
          </cell>
          <cell r="D263">
            <v>13185.799016393443</v>
          </cell>
          <cell r="E263">
            <v>0</v>
          </cell>
          <cell r="F263">
            <v>13185.799016393443</v>
          </cell>
          <cell r="G263">
            <v>-67807.36311475384</v>
          </cell>
          <cell r="H263">
            <v>1</v>
          </cell>
          <cell r="I263">
            <v>1</v>
          </cell>
          <cell r="J263">
            <v>-67807.36311475384</v>
          </cell>
          <cell r="K263">
            <v>0</v>
          </cell>
          <cell r="L263">
            <v>0</v>
          </cell>
        </row>
        <row r="264">
          <cell r="B264" t="str">
            <v/>
          </cell>
          <cell r="C264" t="str">
            <v>(395)SERGIO WENDLING Total</v>
          </cell>
          <cell r="D264">
            <v>8197.4</v>
          </cell>
          <cell r="E264">
            <v>0</v>
          </cell>
          <cell r="F264">
            <v>8197.4</v>
          </cell>
          <cell r="G264">
            <v>-59609.963114753838</v>
          </cell>
          <cell r="H264">
            <v>1</v>
          </cell>
          <cell r="I264">
            <v>1</v>
          </cell>
          <cell r="J264">
            <v>-59609.963114753838</v>
          </cell>
          <cell r="K264">
            <v>0</v>
          </cell>
          <cell r="L264">
            <v>0</v>
          </cell>
        </row>
        <row r="265">
          <cell r="B265" t="str">
            <v/>
          </cell>
          <cell r="C265" t="str">
            <v>(10)SILO ALIANZA S.R.L Total</v>
          </cell>
          <cell r="D265">
            <v>2286</v>
          </cell>
          <cell r="E265">
            <v>0</v>
          </cell>
          <cell r="F265">
            <v>2286</v>
          </cell>
          <cell r="G265">
            <v>-57323.963114753838</v>
          </cell>
          <cell r="H265">
            <v>1</v>
          </cell>
          <cell r="I265">
            <v>1</v>
          </cell>
          <cell r="J265">
            <v>-57323.963114753838</v>
          </cell>
          <cell r="K265">
            <v>0</v>
          </cell>
          <cell r="L265">
            <v>0</v>
          </cell>
        </row>
        <row r="266">
          <cell r="B266" t="str">
            <v>PS</v>
          </cell>
          <cell r="C266" t="str">
            <v>(31)SILOS PUENTE KYJHA S.A Total</v>
          </cell>
          <cell r="D266">
            <v>59107.199999999997</v>
          </cell>
          <cell r="E266">
            <v>0</v>
          </cell>
          <cell r="F266">
            <v>59107.199999999997</v>
          </cell>
          <cell r="G266">
            <v>1783.2368852461586</v>
          </cell>
          <cell r="H266">
            <v>1</v>
          </cell>
          <cell r="I266">
            <v>0</v>
          </cell>
          <cell r="J266">
            <v>-94716.763114753849</v>
          </cell>
          <cell r="K266">
            <v>59107.199999999997</v>
          </cell>
          <cell r="L266">
            <v>1</v>
          </cell>
        </row>
        <row r="267">
          <cell r="B267" t="str">
            <v/>
          </cell>
          <cell r="C267" t="str">
            <v>(329)SOLO FERTIL PRODUTOS AGROPECUARIOS Total</v>
          </cell>
          <cell r="D267">
            <v>30952.880000000001</v>
          </cell>
          <cell r="E267">
            <v>0</v>
          </cell>
          <cell r="F267">
            <v>30952.880000000001</v>
          </cell>
          <cell r="G267">
            <v>-63763.883114753844</v>
          </cell>
          <cell r="H267">
            <v>1</v>
          </cell>
          <cell r="I267">
            <v>1</v>
          </cell>
          <cell r="J267">
            <v>-63763.883114753844</v>
          </cell>
          <cell r="K267">
            <v>0</v>
          </cell>
          <cell r="L267">
            <v>0</v>
          </cell>
        </row>
        <row r="268">
          <cell r="B268" t="str">
            <v/>
          </cell>
          <cell r="C268" t="str">
            <v>(427)TEOCLECIO ALUIZIO EGEWARTH Total</v>
          </cell>
          <cell r="D268">
            <v>28072</v>
          </cell>
          <cell r="E268">
            <v>0</v>
          </cell>
          <cell r="F268">
            <v>28072</v>
          </cell>
          <cell r="G268">
            <v>-35691.883114753844</v>
          </cell>
          <cell r="H268">
            <v>1</v>
          </cell>
          <cell r="I268">
            <v>1</v>
          </cell>
          <cell r="J268">
            <v>-35691.883114753844</v>
          </cell>
          <cell r="K268">
            <v>0</v>
          </cell>
          <cell r="L268">
            <v>0</v>
          </cell>
        </row>
        <row r="269">
          <cell r="B269" t="str">
            <v/>
          </cell>
          <cell r="C269" t="str">
            <v>(269)TRANSPORTADORA AMIZADE Total</v>
          </cell>
          <cell r="D269">
            <v>500</v>
          </cell>
          <cell r="E269">
            <v>0</v>
          </cell>
          <cell r="F269">
            <v>500</v>
          </cell>
          <cell r="G269">
            <v>-35191.883114753844</v>
          </cell>
          <cell r="H269">
            <v>1</v>
          </cell>
          <cell r="I269">
            <v>1</v>
          </cell>
          <cell r="J269">
            <v>-35191.883114753844</v>
          </cell>
          <cell r="K269">
            <v>0</v>
          </cell>
          <cell r="L269">
            <v>0</v>
          </cell>
        </row>
        <row r="270">
          <cell r="B270" t="str">
            <v/>
          </cell>
          <cell r="C270" t="str">
            <v>(81)VALDECI PEREIRA DA SILVA Total</v>
          </cell>
          <cell r="D270">
            <v>2100</v>
          </cell>
          <cell r="E270">
            <v>0</v>
          </cell>
          <cell r="F270">
            <v>2100</v>
          </cell>
          <cell r="G270">
            <v>-33091.883114753844</v>
          </cell>
          <cell r="H270">
            <v>1</v>
          </cell>
          <cell r="I270">
            <v>1</v>
          </cell>
          <cell r="J270">
            <v>-33091.883114753844</v>
          </cell>
          <cell r="K270">
            <v>0</v>
          </cell>
          <cell r="L270">
            <v>0</v>
          </cell>
        </row>
        <row r="271">
          <cell r="B271" t="str">
            <v/>
          </cell>
          <cell r="C271" t="str">
            <v>(131)VALDEMAR EXTEKOETTER Total</v>
          </cell>
          <cell r="D271">
            <v>80</v>
          </cell>
          <cell r="E271">
            <v>0</v>
          </cell>
          <cell r="F271">
            <v>80</v>
          </cell>
          <cell r="G271">
            <v>-33011.883114753844</v>
          </cell>
          <cell r="H271">
            <v>1</v>
          </cell>
          <cell r="I271">
            <v>1</v>
          </cell>
          <cell r="J271">
            <v>-33011.883114753844</v>
          </cell>
          <cell r="K271">
            <v>0</v>
          </cell>
          <cell r="L271">
            <v>0</v>
          </cell>
        </row>
        <row r="272">
          <cell r="B272" t="str">
            <v/>
          </cell>
          <cell r="C272" t="str">
            <v>(82)VALDEMIR CORTINA Total</v>
          </cell>
          <cell r="D272">
            <v>6812.6</v>
          </cell>
          <cell r="E272">
            <v>0</v>
          </cell>
          <cell r="F272">
            <v>6812.6</v>
          </cell>
          <cell r="G272">
            <v>-26199.283114753845</v>
          </cell>
          <cell r="H272">
            <v>1</v>
          </cell>
          <cell r="I272">
            <v>1</v>
          </cell>
          <cell r="J272">
            <v>-26199.283114753845</v>
          </cell>
          <cell r="K272">
            <v>0</v>
          </cell>
          <cell r="L272">
            <v>0</v>
          </cell>
        </row>
        <row r="273">
          <cell r="B273" t="str">
            <v/>
          </cell>
          <cell r="C273" t="str">
            <v>(143)VALDIR ANTONIO HANAUER Total</v>
          </cell>
          <cell r="D273">
            <v>14828.64</v>
          </cell>
          <cell r="E273">
            <v>0</v>
          </cell>
          <cell r="F273">
            <v>14828.64</v>
          </cell>
          <cell r="G273">
            <v>-11370.643114753846</v>
          </cell>
          <cell r="H273">
            <v>1</v>
          </cell>
          <cell r="I273">
            <v>1</v>
          </cell>
          <cell r="J273">
            <v>-11370.643114753846</v>
          </cell>
          <cell r="K273">
            <v>0</v>
          </cell>
          <cell r="L273">
            <v>0</v>
          </cell>
        </row>
        <row r="274">
          <cell r="B274" t="str">
            <v/>
          </cell>
          <cell r="C274" t="str">
            <v>(300)VALTER KURTZ Total</v>
          </cell>
          <cell r="D274">
            <v>663.93442622950818</v>
          </cell>
          <cell r="E274">
            <v>0</v>
          </cell>
          <cell r="F274">
            <v>663.93442622950818</v>
          </cell>
          <cell r="G274">
            <v>-10706.708688524337</v>
          </cell>
          <cell r="H274">
            <v>1</v>
          </cell>
          <cell r="I274">
            <v>1</v>
          </cell>
          <cell r="J274">
            <v>-10706.708688524337</v>
          </cell>
          <cell r="K274">
            <v>0</v>
          </cell>
          <cell r="L274">
            <v>0</v>
          </cell>
        </row>
        <row r="275">
          <cell r="B275" t="str">
            <v>PS</v>
          </cell>
          <cell r="C275" t="str">
            <v>(206)VICTOR SIGHART POLAND Total</v>
          </cell>
          <cell r="D275">
            <v>30283.200000000001</v>
          </cell>
          <cell r="E275">
            <v>0</v>
          </cell>
          <cell r="F275">
            <v>30283.200000000001</v>
          </cell>
          <cell r="G275">
            <v>19576.491311475664</v>
          </cell>
          <cell r="H275">
            <v>1</v>
          </cell>
          <cell r="I275">
            <v>0</v>
          </cell>
          <cell r="J275">
            <v>-76923.508688524336</v>
          </cell>
          <cell r="K275">
            <v>30283.200000000001</v>
          </cell>
          <cell r="L275">
            <v>1</v>
          </cell>
        </row>
        <row r="276">
          <cell r="B276" t="str">
            <v/>
          </cell>
          <cell r="C276" t="str">
            <v>(61)VILMAR INACIO KUFFEL Total</v>
          </cell>
          <cell r="D276">
            <v>3149.7</v>
          </cell>
          <cell r="E276">
            <v>0</v>
          </cell>
          <cell r="F276">
            <v>3149.7</v>
          </cell>
          <cell r="G276">
            <v>-73773.808688524339</v>
          </cell>
          <cell r="H276">
            <v>1</v>
          </cell>
          <cell r="I276">
            <v>1</v>
          </cell>
          <cell r="J276">
            <v>-73773.808688524339</v>
          </cell>
          <cell r="K276">
            <v>0</v>
          </cell>
          <cell r="L276">
            <v>0</v>
          </cell>
        </row>
        <row r="277">
          <cell r="B277" t="str">
            <v/>
          </cell>
          <cell r="C277" t="str">
            <v>(368)WALDIR SCHMITT Total</v>
          </cell>
          <cell r="D277">
            <v>9523</v>
          </cell>
          <cell r="E277">
            <v>0</v>
          </cell>
          <cell r="F277">
            <v>9523</v>
          </cell>
          <cell r="G277">
            <v>-64250.808688524339</v>
          </cell>
          <cell r="H277">
            <v>1</v>
          </cell>
          <cell r="I277">
            <v>1</v>
          </cell>
          <cell r="J277">
            <v>-64250.808688524339</v>
          </cell>
          <cell r="K277">
            <v>0</v>
          </cell>
          <cell r="L277">
            <v>0</v>
          </cell>
        </row>
        <row r="278">
          <cell r="B278" t="str">
            <v/>
          </cell>
          <cell r="C278" t="str">
            <v>(272)WALTER WELZEL Total</v>
          </cell>
          <cell r="D278">
            <v>2172</v>
          </cell>
          <cell r="E278">
            <v>0</v>
          </cell>
          <cell r="F278">
            <v>2172</v>
          </cell>
          <cell r="G278">
            <v>-62078.808688524339</v>
          </cell>
          <cell r="H278">
            <v>1</v>
          </cell>
          <cell r="I278">
            <v>1</v>
          </cell>
          <cell r="J278">
            <v>-62078.808688524339</v>
          </cell>
          <cell r="K278">
            <v>0</v>
          </cell>
          <cell r="L278">
            <v>0</v>
          </cell>
        </row>
        <row r="279">
          <cell r="B279" t="str">
            <v/>
          </cell>
          <cell r="C279" t="str">
            <v>(332)WILHELN OSVALDO Total</v>
          </cell>
          <cell r="D279">
            <v>792</v>
          </cell>
          <cell r="E279">
            <v>0</v>
          </cell>
          <cell r="F279">
            <v>792</v>
          </cell>
          <cell r="G279">
            <v>-61286.808688524339</v>
          </cell>
          <cell r="H279">
            <v>1</v>
          </cell>
          <cell r="I279">
            <v>1</v>
          </cell>
          <cell r="J279">
            <v>-61286.808688524339</v>
          </cell>
          <cell r="K279">
            <v>0</v>
          </cell>
          <cell r="L279">
            <v>0</v>
          </cell>
        </row>
        <row r="280">
          <cell r="C280" t="str">
            <v>Total</v>
          </cell>
          <cell r="D280">
            <v>7553368.1350819645</v>
          </cell>
          <cell r="E280">
            <v>-988835.05622950813</v>
          </cell>
          <cell r="F280">
            <v>8542203.1913114712</v>
          </cell>
          <cell r="L280">
            <v>89</v>
          </cell>
        </row>
        <row r="281">
          <cell r="D281">
            <v>6100</v>
          </cell>
          <cell r="E281" t="str">
            <v>TC cierre</v>
          </cell>
        </row>
      </sheetData>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s>
    <sheetDataSet>
      <sheetData sheetId="0"/>
      <sheetData sheetId="1"/>
      <sheetData sheetId="2" refreshError="1"/>
      <sheetData sheetId="3"/>
      <sheetData sheetId="4"/>
      <sheetData sheetId="5"/>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BG"/>
      <sheetName val="Armado EERR 06"/>
      <sheetName val="PN03"/>
      <sheetName val="EERR imperial06"/>
      <sheetName val="EERR imperial"/>
      <sheetName val="EFE03"/>
      <sheetName val="Balance imperial06"/>
      <sheetName val="Balance imperial"/>
      <sheetName val="Flujo 06"/>
      <sheetName val="Flujo  (2)03"/>
      <sheetName val="Armado EERR"/>
      <sheetName val="BG (2)"/>
      <sheetName val="PN"/>
      <sheetName val="Flujo "/>
      <sheetName val="Armado BG06"/>
      <sheetName val="Caratula "/>
      <sheetName val="Indice"/>
      <sheetName val="BG"/>
      <sheetName val="ER"/>
      <sheetName val="EFE "/>
      <sheetName val="EVPN"/>
      <sheetName val="Nota1"/>
      <sheetName val="Nota 2"/>
      <sheetName val="Nota 3"/>
      <sheetName val="Nota 4 "/>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s>
    <sheetDataSet>
      <sheetData sheetId="0"/>
      <sheetData sheetId="1"/>
      <sheetData sheetId="2"/>
      <sheetData sheetId="3">
        <row r="1">
          <cell r="A1" t="str">
            <v>Cuenta de mayor</v>
          </cell>
          <cell r="B1" t="str">
            <v>Clasificación</v>
          </cell>
          <cell r="C1" t="str">
            <v>Nombre</v>
          </cell>
          <cell r="D1">
            <v>2020</v>
          </cell>
        </row>
        <row r="2">
          <cell r="A2">
            <v>701010101</v>
          </cell>
          <cell r="B2" t="str">
            <v>Venta de productos</v>
          </cell>
          <cell r="C2" t="str">
            <v>Venta de Productos</v>
          </cell>
          <cell r="D2">
            <v>397472182253</v>
          </cell>
        </row>
        <row r="3">
          <cell r="A3">
            <v>701010102</v>
          </cell>
          <cell r="B3" t="str">
            <v>Venta de productos</v>
          </cell>
          <cell r="C3" t="str">
            <v>Venta de Servicios - Cargamax</v>
          </cell>
          <cell r="D3">
            <v>2526377010</v>
          </cell>
        </row>
        <row r="4">
          <cell r="A4">
            <v>701010103</v>
          </cell>
          <cell r="B4" t="str">
            <v>Venta de productos</v>
          </cell>
          <cell r="C4" t="str">
            <v>Descuentos Concedidos</v>
          </cell>
          <cell r="D4">
            <v>-13565156595</v>
          </cell>
        </row>
        <row r="5">
          <cell r="A5">
            <v>701010105</v>
          </cell>
          <cell r="B5" t="str">
            <v>Venta de productos</v>
          </cell>
          <cell r="C5" t="str">
            <v xml:space="preserve">Venta de Otros Productos </v>
          </cell>
          <cell r="D5">
            <v>1872729</v>
          </cell>
        </row>
        <row r="6">
          <cell r="A6">
            <v>701010106</v>
          </cell>
          <cell r="B6" t="str">
            <v>Venta de productos</v>
          </cell>
          <cell r="C6" t="str">
            <v>Descuentos/Bonificaciones otorgados otros productos</v>
          </cell>
          <cell r="D6">
            <v>-3782281728</v>
          </cell>
        </row>
        <row r="7">
          <cell r="A7">
            <v>701010302</v>
          </cell>
          <cell r="B7" t="str">
            <v>Gastos generales de administración y ventas</v>
          </cell>
          <cell r="C7" t="str">
            <v>Alquileres cobrados</v>
          </cell>
          <cell r="D7">
            <v>1167007005</v>
          </cell>
        </row>
        <row r="8">
          <cell r="A8">
            <v>701010303</v>
          </cell>
          <cell r="B8" t="str">
            <v>Ingresos extraordinarios</v>
          </cell>
          <cell r="C8" t="str">
            <v>Intereses cobrados</v>
          </cell>
          <cell r="D8">
            <v>119662911</v>
          </cell>
        </row>
        <row r="9">
          <cell r="A9">
            <v>701010305</v>
          </cell>
          <cell r="B9" t="str">
            <v>Ingresos extraordinarios</v>
          </cell>
          <cell r="C9" t="str">
            <v>Ingresos Varios uniformes</v>
          </cell>
          <cell r="D9">
            <v>20769100</v>
          </cell>
        </row>
        <row r="10">
          <cell r="A10">
            <v>701010306</v>
          </cell>
          <cell r="B10" t="str">
            <v>Ingresos extraordinarios</v>
          </cell>
          <cell r="C10" t="str">
            <v>Ingresos por Fee de Tiendas</v>
          </cell>
          <cell r="D10">
            <v>124504270</v>
          </cell>
        </row>
        <row r="11">
          <cell r="A11">
            <v>701010307</v>
          </cell>
          <cell r="B11" t="str">
            <v>Ingresos extraordinarios</v>
          </cell>
          <cell r="C11" t="str">
            <v>Ingresos por Fee de Proveedores de Tiendas</v>
          </cell>
          <cell r="D11">
            <v>129600000</v>
          </cell>
        </row>
        <row r="12">
          <cell r="A12">
            <v>701010308</v>
          </cell>
          <cell r="B12" t="str">
            <v>Venta de productos</v>
          </cell>
          <cell r="C12" t="str">
            <v>Ingresos por Notas de Creditos Recibidas por Flota Petropar</v>
          </cell>
          <cell r="D12">
            <v>3138004957</v>
          </cell>
        </row>
        <row r="13">
          <cell r="A13">
            <v>701010309</v>
          </cell>
          <cell r="B13" t="str">
            <v>Costo de ventas</v>
          </cell>
          <cell r="C13" t="str">
            <v>Descuentos Obtenidos</v>
          </cell>
          <cell r="D13">
            <v>10520944618</v>
          </cell>
        </row>
        <row r="14">
          <cell r="A14">
            <v>701010310</v>
          </cell>
          <cell r="B14" t="str">
            <v>Venta de productos</v>
          </cell>
          <cell r="C14" t="str">
            <v>Ingresos por Fletes prestados</v>
          </cell>
          <cell r="D14">
            <v>1523368496</v>
          </cell>
        </row>
        <row r="15">
          <cell r="A15">
            <v>702010102</v>
          </cell>
          <cell r="B15" t="str">
            <v>Ingresos extraordinarios</v>
          </cell>
          <cell r="C15" t="str">
            <v>Otros Ingresos</v>
          </cell>
          <cell r="D15">
            <v>42721466</v>
          </cell>
        </row>
        <row r="16">
          <cell r="A16">
            <v>702010101</v>
          </cell>
          <cell r="B16" t="str">
            <v>Gastos generales de administración y ventas</v>
          </cell>
          <cell r="C16" t="str">
            <v>Ingresos exentos previsiones</v>
          </cell>
          <cell r="D16">
            <v>0</v>
          </cell>
        </row>
        <row r="17">
          <cell r="A17">
            <v>702010103</v>
          </cell>
          <cell r="B17" t="str">
            <v>Gastos generales de administración y ventas</v>
          </cell>
          <cell r="C17" t="str">
            <v>Desafectación de Previsiones para Incobrables</v>
          </cell>
          <cell r="D17">
            <v>742330207</v>
          </cell>
        </row>
        <row r="18">
          <cell r="A18">
            <v>8010101</v>
          </cell>
          <cell r="B18" t="str">
            <v>Costo de ventas</v>
          </cell>
          <cell r="C18" t="str">
            <v>Costos de productos</v>
          </cell>
          <cell r="D18">
            <v>-370931136899</v>
          </cell>
        </row>
        <row r="19">
          <cell r="A19">
            <v>8010103</v>
          </cell>
          <cell r="B19" t="str">
            <v>Costo de ventas</v>
          </cell>
          <cell r="C19" t="str">
            <v>Costo de servicios - Cargamax</v>
          </cell>
          <cell r="D19">
            <v>-2441002465</v>
          </cell>
        </row>
        <row r="20">
          <cell r="A20">
            <v>8010104</v>
          </cell>
          <cell r="B20" t="str">
            <v>Venta de productos</v>
          </cell>
          <cell r="C20" t="str">
            <v>Descuentos/Bonificaciones otorgados</v>
          </cell>
          <cell r="D20">
            <v>0</v>
          </cell>
        </row>
        <row r="21">
          <cell r="A21">
            <v>8010105</v>
          </cell>
          <cell r="B21" t="str">
            <v>Costo de ventas</v>
          </cell>
          <cell r="C21" t="str">
            <v xml:space="preserve">Diferencia de precios - Proveedores </v>
          </cell>
          <cell r="D21">
            <v>0</v>
          </cell>
        </row>
        <row r="22">
          <cell r="A22">
            <v>8010107</v>
          </cell>
          <cell r="B22" t="str">
            <v>Costo de ventas</v>
          </cell>
          <cell r="C22" t="str">
            <v>Resultado por Revalorización de Inventarios</v>
          </cell>
          <cell r="D22">
            <v>-676</v>
          </cell>
        </row>
        <row r="23">
          <cell r="A23">
            <v>8010108</v>
          </cell>
          <cell r="B23" t="str">
            <v>Costo de ventas</v>
          </cell>
          <cell r="C23" t="str">
            <v xml:space="preserve">Costos de Otros Productos </v>
          </cell>
          <cell r="D23">
            <v>-1640392</v>
          </cell>
        </row>
        <row r="24">
          <cell r="A24">
            <v>8020101</v>
          </cell>
          <cell r="B24" t="str">
            <v>Costo de ventas</v>
          </cell>
          <cell r="C24" t="str">
            <v>Fletes de logística pagados</v>
          </cell>
          <cell r="D24">
            <v>-1824579513</v>
          </cell>
        </row>
        <row r="25">
          <cell r="A25">
            <v>8020103</v>
          </cell>
          <cell r="B25" t="str">
            <v>Gastos generales de administración y ventas</v>
          </cell>
          <cell r="C25" t="str">
            <v>Ajuste de inventario</v>
          </cell>
          <cell r="D25">
            <v>15456</v>
          </cell>
        </row>
        <row r="26">
          <cell r="A26">
            <v>8020104</v>
          </cell>
          <cell r="B26" t="str">
            <v>Gastos generales de administración y ventas</v>
          </cell>
          <cell r="C26" t="str">
            <v>Diferencia Técnica</v>
          </cell>
          <cell r="D26">
            <v>0</v>
          </cell>
        </row>
        <row r="27">
          <cell r="A27">
            <v>8020106</v>
          </cell>
          <cell r="B27" t="str">
            <v>Gastos generales de administración y ventas</v>
          </cell>
          <cell r="C27" t="str">
            <v>Fiscalizaciones, Inspecciones y Certificaciones</v>
          </cell>
          <cell r="D27">
            <v>-445619681</v>
          </cell>
        </row>
        <row r="28">
          <cell r="A28">
            <v>8020108</v>
          </cell>
          <cell r="B28" t="str">
            <v>Gastos generales de administración y ventas</v>
          </cell>
          <cell r="C28" t="str">
            <v>Alquileres Pagados a Estaciones de Servicio</v>
          </cell>
          <cell r="D28">
            <v>-1036091708</v>
          </cell>
        </row>
        <row r="29">
          <cell r="A29">
            <v>8020109</v>
          </cell>
          <cell r="B29" t="str">
            <v>Ingresos extraordinarios</v>
          </cell>
          <cell r="C29" t="str">
            <v>Costos Varios uniformes</v>
          </cell>
          <cell r="D29">
            <v>-20647392</v>
          </cell>
        </row>
        <row r="30">
          <cell r="A30">
            <v>8020110</v>
          </cell>
          <cell r="B30" t="str">
            <v>Costo de ventas</v>
          </cell>
          <cell r="C30" t="str">
            <v>Egresos por Notas de Creditos Concedidas por Flota Petropar</v>
          </cell>
          <cell r="D30">
            <v>-2930421114</v>
          </cell>
        </row>
        <row r="31">
          <cell r="A31">
            <v>8020112</v>
          </cell>
          <cell r="B31" t="str">
            <v>Gastos generales de administración y ventas</v>
          </cell>
          <cell r="C31" t="str">
            <v>Tancaje y Almacenamiento</v>
          </cell>
          <cell r="D31">
            <v>0</v>
          </cell>
        </row>
        <row r="32">
          <cell r="A32">
            <v>8030102</v>
          </cell>
          <cell r="B32" t="str">
            <v>Gastos generales de administración y ventas</v>
          </cell>
          <cell r="C32" t="str">
            <v>Sueldos y Jornales</v>
          </cell>
          <cell r="D32">
            <v>-820846482</v>
          </cell>
        </row>
        <row r="33">
          <cell r="A33">
            <v>8030103</v>
          </cell>
          <cell r="B33" t="str">
            <v>Gastos generales de administración y ventas</v>
          </cell>
          <cell r="C33" t="str">
            <v>Honorarios Profesionales</v>
          </cell>
          <cell r="D33">
            <v>-150583380</v>
          </cell>
        </row>
        <row r="34">
          <cell r="A34">
            <v>8030104</v>
          </cell>
          <cell r="B34" t="str">
            <v>Gastos generales de administración y ventas</v>
          </cell>
          <cell r="C34" t="str">
            <v>Comisiones pagadas sobre ventas</v>
          </cell>
          <cell r="D34">
            <v>0</v>
          </cell>
        </row>
        <row r="35">
          <cell r="A35">
            <v>8030105</v>
          </cell>
          <cell r="B35" t="str">
            <v>Gastos generales de administración y ventas</v>
          </cell>
          <cell r="C35" t="str">
            <v>Vacaciones</v>
          </cell>
          <cell r="D35">
            <v>319789</v>
          </cell>
        </row>
        <row r="36">
          <cell r="A36">
            <v>8030106</v>
          </cell>
          <cell r="B36" t="str">
            <v>Gastos generales de administración y ventas</v>
          </cell>
          <cell r="C36" t="str">
            <v>Aguinaldos</v>
          </cell>
          <cell r="D36">
            <v>-66436273</v>
          </cell>
        </row>
        <row r="37">
          <cell r="A37">
            <v>8030107</v>
          </cell>
          <cell r="B37" t="str">
            <v>Gastos generales de administración y ventas</v>
          </cell>
          <cell r="C37" t="str">
            <v>Aporte Patronal</v>
          </cell>
          <cell r="D37">
            <v>-135773529</v>
          </cell>
        </row>
        <row r="38">
          <cell r="A38">
            <v>8030109</v>
          </cell>
          <cell r="B38" t="str">
            <v>Gastos generales de administración y ventas</v>
          </cell>
          <cell r="C38" t="str">
            <v>Indemnizaciones y pre-avisos</v>
          </cell>
          <cell r="D38">
            <v>3963000</v>
          </cell>
        </row>
        <row r="39">
          <cell r="A39">
            <v>8030110</v>
          </cell>
          <cell r="B39" t="str">
            <v>Gastos generales de administración y ventas</v>
          </cell>
          <cell r="C39" t="str">
            <v>Gratificaciones y bonificaciones</v>
          </cell>
          <cell r="D39">
            <v>0</v>
          </cell>
        </row>
        <row r="40">
          <cell r="A40">
            <v>8030111</v>
          </cell>
          <cell r="B40" t="str">
            <v>Gastos generales de administración y ventas</v>
          </cell>
          <cell r="C40" t="str">
            <v>Uniformes pagados</v>
          </cell>
          <cell r="D40">
            <v>0</v>
          </cell>
        </row>
        <row r="41">
          <cell r="A41">
            <v>8030112</v>
          </cell>
          <cell r="B41" t="str">
            <v>Gastos generales de administración y ventas</v>
          </cell>
          <cell r="C41" t="str">
            <v>Equipos de seguridad</v>
          </cell>
          <cell r="D41">
            <v>-5559774</v>
          </cell>
        </row>
        <row r="42">
          <cell r="A42">
            <v>8030113</v>
          </cell>
          <cell r="B42" t="str">
            <v>Gastos generales de administración y ventas</v>
          </cell>
          <cell r="C42" t="str">
            <v>Seguros pagados</v>
          </cell>
          <cell r="D42">
            <v>0</v>
          </cell>
        </row>
        <row r="43">
          <cell r="A43">
            <v>8030114</v>
          </cell>
          <cell r="B43" t="str">
            <v>Gastos generales de administración y ventas</v>
          </cell>
          <cell r="C43" t="str">
            <v>Otros beneficios al personal</v>
          </cell>
          <cell r="D43">
            <v>-26277017</v>
          </cell>
        </row>
        <row r="44">
          <cell r="A44">
            <v>8030115</v>
          </cell>
          <cell r="B44" t="str">
            <v>Gastos generales de administración y ventas</v>
          </cell>
          <cell r="C44" t="str">
            <v>Bonificaciones al personal</v>
          </cell>
          <cell r="D44">
            <v>0</v>
          </cell>
        </row>
        <row r="45">
          <cell r="A45">
            <v>8030201</v>
          </cell>
          <cell r="B45" t="str">
            <v>Gastos generales de administración y ventas</v>
          </cell>
          <cell r="C45" t="str">
            <v>Honorarios de Auditoria</v>
          </cell>
          <cell r="D45">
            <v>0</v>
          </cell>
        </row>
        <row r="46">
          <cell r="A46">
            <v>8030202</v>
          </cell>
          <cell r="B46" t="str">
            <v>Gastos generales de administración y ventas</v>
          </cell>
          <cell r="C46" t="str">
            <v>Honorarios Legales</v>
          </cell>
          <cell r="D46">
            <v>-12050000</v>
          </cell>
        </row>
        <row r="47">
          <cell r="A47">
            <v>8030203</v>
          </cell>
          <cell r="B47" t="str">
            <v>Gastos generales de administración y ventas</v>
          </cell>
          <cell r="C47" t="str">
            <v>Juicios y Gastos Judiciales</v>
          </cell>
          <cell r="D47">
            <v>0</v>
          </cell>
        </row>
        <row r="48">
          <cell r="A48">
            <v>8030204</v>
          </cell>
          <cell r="B48" t="str">
            <v>Gastos generales de administración y ventas</v>
          </cell>
          <cell r="C48" t="str">
            <v>Honorarios Tecnicos</v>
          </cell>
          <cell r="D48">
            <v>9604589</v>
          </cell>
        </row>
        <row r="49">
          <cell r="A49">
            <v>8030205</v>
          </cell>
          <cell r="B49" t="str">
            <v>Gastos generales de administración y ventas</v>
          </cell>
          <cell r="C49" t="str">
            <v>Honorarios Generales (escribanía, tasaciones)</v>
          </cell>
          <cell r="D49">
            <v>-2893836</v>
          </cell>
        </row>
        <row r="50">
          <cell r="A50">
            <v>8030206</v>
          </cell>
          <cell r="B50" t="str">
            <v>Gastos generales de administración y ventas</v>
          </cell>
          <cell r="C50" t="str">
            <v>Servicios de seguridad</v>
          </cell>
          <cell r="D50">
            <v>-149779923</v>
          </cell>
        </row>
        <row r="51">
          <cell r="A51">
            <v>8030209</v>
          </cell>
          <cell r="B51" t="str">
            <v>Gastos generales de administración y ventas</v>
          </cell>
          <cell r="C51" t="str">
            <v>Donaciones y Contribuciones</v>
          </cell>
          <cell r="D51">
            <v>-16363636</v>
          </cell>
        </row>
        <row r="52">
          <cell r="A52">
            <v>8030208</v>
          </cell>
          <cell r="B52" t="str">
            <v>Gastos generales de administración y ventas</v>
          </cell>
          <cell r="C52" t="str">
            <v>Registro de marca, productos y habilitaciones</v>
          </cell>
          <cell r="D52">
            <v>0</v>
          </cell>
        </row>
        <row r="53">
          <cell r="A53">
            <v>8030215</v>
          </cell>
          <cell r="B53" t="str">
            <v>Gastos generales de administración y ventas</v>
          </cell>
          <cell r="C53" t="str">
            <v>Comisiones a Terceros</v>
          </cell>
          <cell r="D53">
            <v>0</v>
          </cell>
        </row>
        <row r="54">
          <cell r="A54">
            <v>8030301</v>
          </cell>
          <cell r="B54" t="str">
            <v>Gastos generales de administración y ventas</v>
          </cell>
          <cell r="C54" t="str">
            <v>Gastos de Viaje, Viáticos y Pasajes</v>
          </cell>
          <cell r="D54">
            <v>-5673594</v>
          </cell>
        </row>
        <row r="55">
          <cell r="A55">
            <v>8030302</v>
          </cell>
          <cell r="B55" t="str">
            <v>Gastos generales de administración y ventas</v>
          </cell>
          <cell r="C55" t="str">
            <v>Estadía y alimentación</v>
          </cell>
          <cell r="D55">
            <v>-12749279</v>
          </cell>
        </row>
        <row r="56">
          <cell r="A56">
            <v>8030303</v>
          </cell>
          <cell r="B56" t="str">
            <v>Gastos generales de administración y ventas</v>
          </cell>
          <cell r="C56" t="str">
            <v>Consumo de combustible y lubricantes</v>
          </cell>
          <cell r="D56">
            <v>-128957867</v>
          </cell>
        </row>
        <row r="57">
          <cell r="A57">
            <v>8030305</v>
          </cell>
          <cell r="B57" t="str">
            <v>Gastos generales de administración y ventas</v>
          </cell>
          <cell r="C57" t="str">
            <v>Propaganda y publicidad</v>
          </cell>
          <cell r="D57">
            <v>-221817083</v>
          </cell>
        </row>
        <row r="58">
          <cell r="A58">
            <v>8030308</v>
          </cell>
          <cell r="B58" t="str">
            <v>Gastos generales de administración y ventas</v>
          </cell>
          <cell r="C58" t="str">
            <v>Materiales de Consumo</v>
          </cell>
          <cell r="D58">
            <v>-400000</v>
          </cell>
        </row>
        <row r="59">
          <cell r="A59">
            <v>8030309</v>
          </cell>
          <cell r="B59" t="str">
            <v>Gastos generales de administración y ventas</v>
          </cell>
          <cell r="C59" t="str">
            <v>Gastos de Marketing y Merchandising</v>
          </cell>
          <cell r="D59">
            <v>-89611507</v>
          </cell>
        </row>
        <row r="60">
          <cell r="A60">
            <v>8030401</v>
          </cell>
          <cell r="B60" t="str">
            <v>Gastos generales de administración y ventas</v>
          </cell>
          <cell r="C60" t="str">
            <v>Papeleria, útiles de Oficina y suscripciones</v>
          </cell>
          <cell r="D60">
            <v>-16209902</v>
          </cell>
        </row>
        <row r="61">
          <cell r="A61">
            <v>8030402</v>
          </cell>
          <cell r="B61" t="str">
            <v>Gastos generales de administración y ventas</v>
          </cell>
          <cell r="C61" t="str">
            <v>Gastos de Peajes, Movilidad y  Gestoría</v>
          </cell>
          <cell r="D61">
            <v>-19424649</v>
          </cell>
        </row>
        <row r="62">
          <cell r="A62">
            <v>8030404</v>
          </cell>
          <cell r="B62" t="str">
            <v>Gastos generales de administración y ventas</v>
          </cell>
          <cell r="C62" t="str">
            <v>Insumos de limpieza</v>
          </cell>
          <cell r="D62">
            <v>-503091</v>
          </cell>
        </row>
        <row r="63">
          <cell r="A63">
            <v>8030405</v>
          </cell>
          <cell r="B63" t="str">
            <v>Gastos generales de administración y ventas</v>
          </cell>
          <cell r="C63" t="str">
            <v>Insumos de equipos informáticos</v>
          </cell>
          <cell r="D63">
            <v>0</v>
          </cell>
        </row>
        <row r="64">
          <cell r="A64">
            <v>8030406</v>
          </cell>
          <cell r="B64" t="str">
            <v>Gastos generales de administración y ventas</v>
          </cell>
          <cell r="C64" t="str">
            <v>Agua y Energía Eléctrica</v>
          </cell>
          <cell r="D64">
            <v>-21193528</v>
          </cell>
        </row>
        <row r="65">
          <cell r="A65">
            <v>8030407</v>
          </cell>
          <cell r="B65" t="str">
            <v>Gastos generales de administración y ventas</v>
          </cell>
          <cell r="C65" t="str">
            <v>Gastos de comunicación</v>
          </cell>
          <cell r="D65">
            <v>-20609022</v>
          </cell>
        </row>
        <row r="66">
          <cell r="A66">
            <v>8030408</v>
          </cell>
          <cell r="B66" t="str">
            <v>Gastos generales de administración y ventas</v>
          </cell>
          <cell r="C66" t="str">
            <v>Alquileres</v>
          </cell>
          <cell r="D66">
            <v>0</v>
          </cell>
        </row>
        <row r="67">
          <cell r="A67">
            <v>8030409</v>
          </cell>
          <cell r="B67" t="str">
            <v>Gastos generales de administración y ventas</v>
          </cell>
          <cell r="C67" t="str">
            <v>Licencia de software</v>
          </cell>
          <cell r="D67">
            <v>-3503520</v>
          </cell>
        </row>
        <row r="68">
          <cell r="A68">
            <v>8030501</v>
          </cell>
          <cell r="B68" t="str">
            <v>Gastos generales de administración y ventas</v>
          </cell>
          <cell r="C68" t="str">
            <v>Seguro de Vehiculos</v>
          </cell>
          <cell r="D68">
            <v>-18029471</v>
          </cell>
        </row>
        <row r="69">
          <cell r="A69">
            <v>8030506</v>
          </cell>
          <cell r="B69" t="str">
            <v>Gastos generales de administración y ventas</v>
          </cell>
          <cell r="C69" t="str">
            <v>Seguro Mercaderías</v>
          </cell>
          <cell r="D69">
            <v>0</v>
          </cell>
        </row>
        <row r="70">
          <cell r="A70">
            <v>8030507</v>
          </cell>
          <cell r="B70" t="str">
            <v>Gastos generales de administración y ventas</v>
          </cell>
          <cell r="C70" t="str">
            <v>Seguro riesgos varios</v>
          </cell>
          <cell r="D70">
            <v>590857</v>
          </cell>
        </row>
        <row r="71">
          <cell r="A71">
            <v>8030601</v>
          </cell>
          <cell r="B71" t="str">
            <v>Gastos generales de administración y ventas</v>
          </cell>
          <cell r="C71" t="str">
            <v>Mantenimiento y reparaciones de EESS</v>
          </cell>
          <cell r="D71">
            <v>-598977218</v>
          </cell>
        </row>
        <row r="72">
          <cell r="A72">
            <v>8030602</v>
          </cell>
          <cell r="B72" t="str">
            <v>Gastos generales de administración y ventas</v>
          </cell>
          <cell r="C72" t="str">
            <v>Mantenimiento y reparaciones de rodados</v>
          </cell>
          <cell r="D72">
            <v>-53910906</v>
          </cell>
        </row>
        <row r="73">
          <cell r="A73">
            <v>8030603</v>
          </cell>
          <cell r="B73" t="str">
            <v>Gastos generales de administración y ventas</v>
          </cell>
          <cell r="C73" t="str">
            <v>Mantenimiento y reparaciones de maquinarias</v>
          </cell>
          <cell r="D73">
            <v>-17545682</v>
          </cell>
        </row>
        <row r="74">
          <cell r="A74">
            <v>8030604</v>
          </cell>
          <cell r="B74" t="str">
            <v>Gastos generales de administración y ventas</v>
          </cell>
          <cell r="C74" t="str">
            <v>Mantenimiento y reparaciones de mobiliarios</v>
          </cell>
          <cell r="D74">
            <v>0</v>
          </cell>
        </row>
        <row r="75">
          <cell r="A75">
            <v>8030609</v>
          </cell>
          <cell r="B75" t="str">
            <v>Gastos generales de administración y ventas</v>
          </cell>
          <cell r="C75" t="str">
            <v>Mantenimiento y reparaciones de Imagen en ES</v>
          </cell>
          <cell r="D75">
            <v>-45469999</v>
          </cell>
        </row>
        <row r="76">
          <cell r="A76">
            <v>8040101</v>
          </cell>
          <cell r="B76" t="str">
            <v>Depreciaciones y amortizaciones</v>
          </cell>
          <cell r="C76" t="str">
            <v>Depreciaciones de Bienes Muebles, Utiles y Enseres</v>
          </cell>
          <cell r="D76">
            <v>-7973840</v>
          </cell>
        </row>
        <row r="77">
          <cell r="A77">
            <v>8040103</v>
          </cell>
          <cell r="B77" t="str">
            <v>Depreciaciones y amortizaciones</v>
          </cell>
          <cell r="C77" t="str">
            <v>Amortizaciones Intangibles</v>
          </cell>
          <cell r="D77">
            <v>-68964784</v>
          </cell>
        </row>
        <row r="78">
          <cell r="A78">
            <v>8040104</v>
          </cell>
          <cell r="B78" t="str">
            <v>Gastos generales de administración y ventas</v>
          </cell>
          <cell r="C78" t="str">
            <v>Tasas, impuestos, patentes y contribuciones</v>
          </cell>
          <cell r="D78">
            <v>-61418854</v>
          </cell>
        </row>
        <row r="79">
          <cell r="A79">
            <v>8040105</v>
          </cell>
          <cell r="B79" t="str">
            <v>Gastos generales de administración y ventas</v>
          </cell>
          <cell r="C79" t="str">
            <v>IVA Costo</v>
          </cell>
          <cell r="D79">
            <v>-1151946069</v>
          </cell>
        </row>
        <row r="80">
          <cell r="A80">
            <v>8040106</v>
          </cell>
          <cell r="B80" t="str">
            <v>Impuesto a la renta</v>
          </cell>
          <cell r="C80" t="str">
            <v>Impuesto a la Renta</v>
          </cell>
          <cell r="D80">
            <v>0</v>
          </cell>
        </row>
        <row r="81">
          <cell r="A81">
            <v>8040107</v>
          </cell>
          <cell r="B81" t="str">
            <v>Gastos generales de administración y ventas</v>
          </cell>
          <cell r="C81" t="str">
            <v>Multas y sanciones</v>
          </cell>
          <cell r="D81">
            <v>-1251128</v>
          </cell>
        </row>
        <row r="82">
          <cell r="A82">
            <v>8040109</v>
          </cell>
          <cell r="B82" t="str">
            <v>Depreciaciones y amortizaciones</v>
          </cell>
          <cell r="C82" t="str">
            <v>Depreciaciones de Maquinarias, Herramientas y Equipos</v>
          </cell>
          <cell r="D82">
            <v>-18941008</v>
          </cell>
        </row>
        <row r="83">
          <cell r="A83">
            <v>8040110</v>
          </cell>
          <cell r="B83" t="str">
            <v>Depreciaciones y amortizaciones</v>
          </cell>
          <cell r="C83" t="str">
            <v>Depreciaciones de Transporte Terreste y Aéreo</v>
          </cell>
          <cell r="D83">
            <v>-106495560</v>
          </cell>
        </row>
        <row r="84">
          <cell r="A84">
            <v>8040112</v>
          </cell>
          <cell r="B84" t="str">
            <v>Depreciaciones y amortizaciones</v>
          </cell>
          <cell r="C84" t="str">
            <v>Depreciaciones de Eificios e Instalaciones</v>
          </cell>
          <cell r="D84">
            <v>-3992971</v>
          </cell>
        </row>
        <row r="85">
          <cell r="A85">
            <v>8040113</v>
          </cell>
          <cell r="B85" t="str">
            <v>Depreciaciones y amortizaciones</v>
          </cell>
          <cell r="C85" t="str">
            <v>Depreciaciones de Mejoras en Predio de terceros</v>
          </cell>
          <cell r="D85">
            <v>-1360920</v>
          </cell>
        </row>
        <row r="86">
          <cell r="A86">
            <v>8040114</v>
          </cell>
          <cell r="B86" t="str">
            <v>Depreciaciones y amortizaciones</v>
          </cell>
          <cell r="C86" t="str">
            <v>Depreciaciones de Obras Civiles y electromecanicas</v>
          </cell>
          <cell r="D86">
            <v>-2055040425</v>
          </cell>
        </row>
        <row r="87">
          <cell r="A87">
            <v>8040115</v>
          </cell>
          <cell r="B87" t="str">
            <v>Depreciaciones y amortizaciones</v>
          </cell>
          <cell r="C87" t="str">
            <v>Depreciaciones de Carteleria e imagen</v>
          </cell>
          <cell r="D87">
            <v>-1093113343</v>
          </cell>
        </row>
        <row r="88">
          <cell r="A88">
            <v>8040116</v>
          </cell>
          <cell r="B88" t="str">
            <v>Depreciaciones y amortizaciones</v>
          </cell>
          <cell r="C88" t="str">
            <v>Depreciaciones de Tanques</v>
          </cell>
          <cell r="D88">
            <v>-374978768</v>
          </cell>
        </row>
        <row r="89">
          <cell r="A89">
            <v>8040117</v>
          </cell>
          <cell r="B89" t="str">
            <v>Depreciaciones y amortizaciones</v>
          </cell>
          <cell r="C89" t="str">
            <v>Depreciaciones de Expendedores</v>
          </cell>
          <cell r="D89">
            <v>-549434438</v>
          </cell>
        </row>
        <row r="90">
          <cell r="A90">
            <v>8040118</v>
          </cell>
          <cell r="B90" t="str">
            <v>Depreciaciones y amortizaciones</v>
          </cell>
          <cell r="C90" t="str">
            <v>Depreciaciones de Filtros</v>
          </cell>
          <cell r="D90">
            <v>-115501544</v>
          </cell>
        </row>
        <row r="91">
          <cell r="A91">
            <v>8040119</v>
          </cell>
          <cell r="B91" t="str">
            <v>Depreciaciones y amortizaciones</v>
          </cell>
          <cell r="C91" t="str">
            <v>Depreciaciones de Muebles de tienda</v>
          </cell>
          <cell r="D91">
            <v>-29621514</v>
          </cell>
        </row>
        <row r="92">
          <cell r="A92">
            <v>8040120</v>
          </cell>
          <cell r="B92" t="str">
            <v>Depreciaciones y amortizaciones</v>
          </cell>
          <cell r="C92" t="str">
            <v>Amortizacion aportes exclusividad</v>
          </cell>
          <cell r="D92">
            <v>-3203723948</v>
          </cell>
        </row>
        <row r="93">
          <cell r="A93">
            <v>8040121</v>
          </cell>
          <cell r="B93" t="str">
            <v>Depreciaciones y amortizaciones</v>
          </cell>
          <cell r="C93" t="str">
            <v>Amortizacion Gtos de Organizacion</v>
          </cell>
          <cell r="D93">
            <v>-25210842</v>
          </cell>
        </row>
        <row r="94">
          <cell r="A94">
            <v>8040122</v>
          </cell>
          <cell r="B94" t="str">
            <v>Depreciaciones y amortizaciones</v>
          </cell>
          <cell r="C94" t="str">
            <v>Depreciacion Obras - Carteleria Estaciones propias</v>
          </cell>
          <cell r="D94">
            <v>-71339921</v>
          </cell>
        </row>
        <row r="95">
          <cell r="A95">
            <v>8040123</v>
          </cell>
          <cell r="B95" t="str">
            <v>Gastos generales de administración y ventas</v>
          </cell>
          <cell r="C95" t="str">
            <v>Perdidas por Baja de Contratos</v>
          </cell>
          <cell r="D95">
            <v>0</v>
          </cell>
        </row>
        <row r="96">
          <cell r="A96">
            <v>8050101</v>
          </cell>
          <cell r="B96" t="str">
            <v xml:space="preserve">Intereses </v>
          </cell>
          <cell r="C96" t="str">
            <v>Intereses Pagados a Bancos y Financieras</v>
          </cell>
          <cell r="D96">
            <v>-4590162287</v>
          </cell>
        </row>
        <row r="97">
          <cell r="A97">
            <v>8050102</v>
          </cell>
          <cell r="B97" t="str">
            <v xml:space="preserve">Intereses </v>
          </cell>
          <cell r="C97" t="str">
            <v>Intereses Pagados a Terceros</v>
          </cell>
          <cell r="D97">
            <v>-876712</v>
          </cell>
        </row>
        <row r="98">
          <cell r="A98">
            <v>8050103</v>
          </cell>
          <cell r="B98" t="str">
            <v xml:space="preserve">Intereses </v>
          </cell>
          <cell r="C98" t="str">
            <v>Intereses Pagados Intercompany</v>
          </cell>
          <cell r="D98">
            <v>0</v>
          </cell>
        </row>
        <row r="99">
          <cell r="A99">
            <v>8050104</v>
          </cell>
          <cell r="B99" t="str">
            <v>Gastos generales de administración y ventas</v>
          </cell>
          <cell r="C99" t="str">
            <v>Comisiones y gastos bancarios</v>
          </cell>
          <cell r="D99">
            <v>-476959660</v>
          </cell>
        </row>
        <row r="100">
          <cell r="A100">
            <v>8050105</v>
          </cell>
          <cell r="B100" t="str">
            <v>Diferencia de cambio</v>
          </cell>
          <cell r="C100" t="str">
            <v>Resultado por Diferencia de Cambio</v>
          </cell>
          <cell r="D100">
            <v>122713256</v>
          </cell>
        </row>
        <row r="101">
          <cell r="A101">
            <v>8050107</v>
          </cell>
          <cell r="B101" t="str">
            <v>Diferencia de cambio</v>
          </cell>
          <cell r="C101" t="str">
            <v>Resultados por Diferencia de Cambio No Realizado</v>
          </cell>
          <cell r="D101">
            <v>-1293473583</v>
          </cell>
        </row>
        <row r="102">
          <cell r="A102">
            <v>8060101</v>
          </cell>
          <cell r="B102" t="str">
            <v>Ingresos extraordinarios</v>
          </cell>
          <cell r="C102" t="str">
            <v>Utilidad/Pérdida en Venta de Activo Fijo</v>
          </cell>
          <cell r="D102">
            <v>0</v>
          </cell>
        </row>
        <row r="103">
          <cell r="A103">
            <v>8060103</v>
          </cell>
          <cell r="B103" t="str">
            <v>Gastos generales de administración y ventas</v>
          </cell>
          <cell r="C103" t="str">
            <v>Previsión por créditos incobrables</v>
          </cell>
          <cell r="D103">
            <v>-308105168</v>
          </cell>
        </row>
        <row r="104">
          <cell r="A104">
            <v>8060105</v>
          </cell>
          <cell r="B104" t="str">
            <v>Gastos generales de administración y ventas</v>
          </cell>
          <cell r="C104" t="str">
            <v>Otros gastos no operativos</v>
          </cell>
          <cell r="D104">
            <v>-67110</v>
          </cell>
        </row>
        <row r="105">
          <cell r="A105">
            <v>8070101</v>
          </cell>
          <cell r="B105" t="str">
            <v>Gastos generales de administración y ventas</v>
          </cell>
          <cell r="C105" t="str">
            <v>Remuneraciones personal superior</v>
          </cell>
          <cell r="D105">
            <v>-210785976</v>
          </cell>
        </row>
        <row r="106">
          <cell r="A106">
            <v>8070102</v>
          </cell>
          <cell r="B106" t="str">
            <v>Gastos generales de administración y ventas</v>
          </cell>
          <cell r="C106" t="str">
            <v>Sueldos y Jornales</v>
          </cell>
          <cell r="D106">
            <v>-241080920</v>
          </cell>
        </row>
        <row r="107">
          <cell r="A107">
            <v>8070103</v>
          </cell>
          <cell r="B107" t="str">
            <v>Gastos generales de administración y ventas</v>
          </cell>
          <cell r="C107" t="str">
            <v>Honorarios Profesionales</v>
          </cell>
          <cell r="D107">
            <v>-573000000</v>
          </cell>
        </row>
        <row r="108">
          <cell r="A108">
            <v>8070104</v>
          </cell>
          <cell r="B108" t="str">
            <v>Gastos generales de administración y ventas</v>
          </cell>
          <cell r="C108" t="str">
            <v>Comisiones pagadas</v>
          </cell>
          <cell r="D108">
            <v>0</v>
          </cell>
        </row>
        <row r="109">
          <cell r="A109">
            <v>8070105</v>
          </cell>
          <cell r="B109" t="str">
            <v>Gastos generales de administración y ventas</v>
          </cell>
          <cell r="C109" t="str">
            <v>Vacaciones</v>
          </cell>
          <cell r="D109">
            <v>79947</v>
          </cell>
        </row>
        <row r="110">
          <cell r="A110">
            <v>8070106</v>
          </cell>
          <cell r="B110" t="str">
            <v>Gastos generales de administración y ventas</v>
          </cell>
          <cell r="C110" t="str">
            <v>Aguinaldos</v>
          </cell>
          <cell r="D110">
            <v>-23635889</v>
          </cell>
        </row>
        <row r="111">
          <cell r="A111">
            <v>8070107</v>
          </cell>
          <cell r="B111" t="str">
            <v>Gastos generales de administración y ventas</v>
          </cell>
          <cell r="C111" t="str">
            <v>Aporte Patronal</v>
          </cell>
          <cell r="D111">
            <v>-46459161</v>
          </cell>
        </row>
        <row r="112">
          <cell r="A112">
            <v>8070109</v>
          </cell>
          <cell r="B112" t="str">
            <v>Gastos generales de administración y ventas</v>
          </cell>
          <cell r="C112" t="str">
            <v>Indemnizaciones y pre-avisos</v>
          </cell>
          <cell r="D112">
            <v>400400</v>
          </cell>
        </row>
        <row r="113">
          <cell r="A113">
            <v>8070110</v>
          </cell>
          <cell r="B113" t="str">
            <v>Gastos generales de administración y ventas</v>
          </cell>
          <cell r="C113" t="str">
            <v>Gratificaciones y bonificaciones</v>
          </cell>
          <cell r="D113">
            <v>0</v>
          </cell>
        </row>
        <row r="114">
          <cell r="A114">
            <v>8070112</v>
          </cell>
          <cell r="B114" t="str">
            <v>Gastos generales de administración y ventas</v>
          </cell>
          <cell r="C114" t="str">
            <v>Equipos de seguridad</v>
          </cell>
          <cell r="D114">
            <v>0</v>
          </cell>
        </row>
        <row r="115">
          <cell r="A115">
            <v>8070113</v>
          </cell>
          <cell r="B115" t="str">
            <v>Gastos generales de administración y ventas</v>
          </cell>
          <cell r="C115" t="str">
            <v>Seguros pagados</v>
          </cell>
          <cell r="D115">
            <v>-231739</v>
          </cell>
        </row>
        <row r="116">
          <cell r="A116">
            <v>8070114</v>
          </cell>
          <cell r="B116" t="str">
            <v>Gastos generales de administración y ventas</v>
          </cell>
          <cell r="C116" t="str">
            <v>Otros beneficios al personal</v>
          </cell>
          <cell r="D116">
            <v>-2407688</v>
          </cell>
        </row>
        <row r="117">
          <cell r="A117">
            <v>8070201</v>
          </cell>
          <cell r="B117" t="str">
            <v>Gastos generales de administración y ventas</v>
          </cell>
          <cell r="C117" t="str">
            <v>Honorarios de Auditoria</v>
          </cell>
          <cell r="D117">
            <v>-195420571</v>
          </cell>
        </row>
        <row r="118">
          <cell r="A118">
            <v>8070202</v>
          </cell>
          <cell r="B118" t="str">
            <v>Gastos generales de administración y ventas</v>
          </cell>
          <cell r="C118" t="str">
            <v>Honorarios Legales</v>
          </cell>
          <cell r="D118">
            <v>-143743851</v>
          </cell>
        </row>
        <row r="119">
          <cell r="A119">
            <v>8070204</v>
          </cell>
          <cell r="B119" t="str">
            <v>Gastos generales de administración y ventas</v>
          </cell>
          <cell r="C119" t="str">
            <v>Honorarios Tecnicos</v>
          </cell>
          <cell r="D119">
            <v>-57250000</v>
          </cell>
        </row>
        <row r="120">
          <cell r="A120">
            <v>8070205</v>
          </cell>
          <cell r="B120" t="str">
            <v>Gastos generales de administración y ventas</v>
          </cell>
          <cell r="C120" t="str">
            <v>Honorarios Generales (escribanía, tasaciones)</v>
          </cell>
          <cell r="D120">
            <v>-218342709</v>
          </cell>
        </row>
        <row r="121">
          <cell r="A121">
            <v>8070209</v>
          </cell>
          <cell r="B121" t="str">
            <v>Gastos generales de administración y ventas</v>
          </cell>
          <cell r="C121" t="str">
            <v>Donaciones y Contribuciones</v>
          </cell>
          <cell r="D121">
            <v>-22843200</v>
          </cell>
        </row>
        <row r="122">
          <cell r="A122">
            <v>8070301</v>
          </cell>
          <cell r="B122" t="str">
            <v>Gastos generales de administración y ventas</v>
          </cell>
          <cell r="C122" t="str">
            <v>Gastos de Viaje, Viáticos y Pasajes</v>
          </cell>
          <cell r="D122">
            <v>-2503926</v>
          </cell>
        </row>
        <row r="123">
          <cell r="A123">
            <v>8070302</v>
          </cell>
          <cell r="B123" t="str">
            <v>Gastos generales de administración y ventas</v>
          </cell>
          <cell r="C123" t="str">
            <v>Estadía y alimentación</v>
          </cell>
          <cell r="D123">
            <v>-4294089</v>
          </cell>
        </row>
        <row r="124">
          <cell r="A124">
            <v>8070303</v>
          </cell>
          <cell r="B124" t="str">
            <v>Gastos generales de administración y ventas</v>
          </cell>
          <cell r="C124" t="str">
            <v>Consumo de combustible y lubricantes</v>
          </cell>
          <cell r="D124">
            <v>-20601854</v>
          </cell>
        </row>
        <row r="125">
          <cell r="A125">
            <v>8070304</v>
          </cell>
          <cell r="B125" t="str">
            <v>Gastos generales de administración y ventas</v>
          </cell>
          <cell r="C125" t="str">
            <v>Gastos de representación en el exterior</v>
          </cell>
          <cell r="D125">
            <v>0</v>
          </cell>
        </row>
        <row r="126">
          <cell r="A126">
            <v>8070305</v>
          </cell>
          <cell r="B126" t="str">
            <v>Gastos generales de administración y ventas</v>
          </cell>
          <cell r="D126">
            <v>0</v>
          </cell>
        </row>
        <row r="127">
          <cell r="A127">
            <v>8070306</v>
          </cell>
          <cell r="B127" t="str">
            <v>Gastos generales de administración y ventas</v>
          </cell>
          <cell r="C127" t="str">
            <v>Gastos de Representación Local</v>
          </cell>
          <cell r="D127">
            <v>-57641304</v>
          </cell>
        </row>
        <row r="128">
          <cell r="A128">
            <v>8070401</v>
          </cell>
          <cell r="B128" t="str">
            <v>Gastos generales de administración y ventas</v>
          </cell>
          <cell r="C128" t="str">
            <v>Papeleria, útiles de Oficina y suscripciones</v>
          </cell>
          <cell r="D128">
            <v>-5454860</v>
          </cell>
        </row>
        <row r="129">
          <cell r="A129">
            <v>8070402</v>
          </cell>
          <cell r="B129" t="str">
            <v>Gastos generales de administración y ventas</v>
          </cell>
          <cell r="C129" t="str">
            <v>Gastos de movilidad y gestoría</v>
          </cell>
          <cell r="D129">
            <v>-4744743</v>
          </cell>
        </row>
        <row r="130">
          <cell r="A130">
            <v>8070403</v>
          </cell>
          <cell r="B130" t="str">
            <v>Gastos generales de administración y ventas</v>
          </cell>
          <cell r="C130" t="str">
            <v>Gastos de Cafeteria</v>
          </cell>
          <cell r="D130">
            <v>-22182</v>
          </cell>
        </row>
        <row r="131">
          <cell r="A131">
            <v>8070405</v>
          </cell>
          <cell r="B131" t="str">
            <v>Gastos generales de administración y ventas</v>
          </cell>
          <cell r="C131" t="str">
            <v>Insumos de equipos informáticos</v>
          </cell>
          <cell r="D131">
            <v>0</v>
          </cell>
        </row>
        <row r="132">
          <cell r="A132">
            <v>8070406</v>
          </cell>
          <cell r="B132" t="str">
            <v>Gastos generales de administración y ventas</v>
          </cell>
          <cell r="C132" t="str">
            <v>Agua y Energía Eléctrica</v>
          </cell>
          <cell r="D132">
            <v>-4267909</v>
          </cell>
        </row>
        <row r="133">
          <cell r="A133">
            <v>8070407</v>
          </cell>
          <cell r="B133" t="str">
            <v>Gastos generales de administración y ventas</v>
          </cell>
          <cell r="C133" t="str">
            <v>Gastos de comunicación</v>
          </cell>
          <cell r="D133">
            <v>-8434745</v>
          </cell>
        </row>
        <row r="134">
          <cell r="A134">
            <v>8070408</v>
          </cell>
          <cell r="B134" t="str">
            <v>Gastos generales de administración y ventas</v>
          </cell>
          <cell r="C134" t="str">
            <v>Alquileres</v>
          </cell>
          <cell r="D134">
            <v>-151979135</v>
          </cell>
        </row>
        <row r="135">
          <cell r="A135">
            <v>8070409</v>
          </cell>
          <cell r="B135" t="str">
            <v>Gastos generales de administración y ventas</v>
          </cell>
          <cell r="C135" t="str">
            <v>Licencia de software</v>
          </cell>
          <cell r="D135">
            <v>-607982</v>
          </cell>
        </row>
        <row r="136">
          <cell r="A136">
            <v>8070507</v>
          </cell>
          <cell r="B136" t="str">
            <v>Gastos generales de administración y ventas</v>
          </cell>
          <cell r="C136" t="str">
            <v>Seguro riesgos varios</v>
          </cell>
          <cell r="D136">
            <v>-2562509</v>
          </cell>
        </row>
        <row r="137">
          <cell r="A137">
            <v>8070601</v>
          </cell>
          <cell r="B137" t="str">
            <v>Gastos generales de administración y ventas</v>
          </cell>
          <cell r="C137" t="str">
            <v>Mantenimiento y reparaciones edilicias</v>
          </cell>
          <cell r="D137">
            <v>-3740909</v>
          </cell>
        </row>
        <row r="138">
          <cell r="A138">
            <v>8070602</v>
          </cell>
          <cell r="B138" t="str">
            <v>Gastos generales de administración y ventas</v>
          </cell>
          <cell r="C138" t="str">
            <v>Mantenimiento y reparaciones de rodados</v>
          </cell>
          <cell r="D138">
            <v>0</v>
          </cell>
        </row>
        <row r="139">
          <cell r="A139">
            <v>8070603</v>
          </cell>
          <cell r="B139" t="str">
            <v>Gastos generales de administración y ventas</v>
          </cell>
          <cell r="C139" t="str">
            <v>Mantenimiento y reparaciones de maquinarias y equipos</v>
          </cell>
          <cell r="D139">
            <v>-2716632</v>
          </cell>
        </row>
        <row r="140">
          <cell r="A140">
            <v>8040124</v>
          </cell>
          <cell r="B140" t="str">
            <v>Gastos generales de administración y ventas</v>
          </cell>
          <cell r="C140" t="str">
            <v>Reserva Legal del periodo</v>
          </cell>
          <cell r="D140">
            <v>0</v>
          </cell>
        </row>
        <row r="141">
          <cell r="D141">
            <v>412575105</v>
          </cell>
        </row>
        <row r="142">
          <cell r="D142">
            <v>412575105</v>
          </cell>
        </row>
        <row r="143">
          <cell r="D143">
            <v>0</v>
          </cell>
        </row>
        <row r="147">
          <cell r="D147"/>
        </row>
        <row r="148">
          <cell r="D148"/>
        </row>
        <row r="149">
          <cell r="D149"/>
        </row>
        <row r="150">
          <cell r="D150"/>
        </row>
        <row r="151">
          <cell r="D151"/>
        </row>
        <row r="152">
          <cell r="D152"/>
        </row>
        <row r="153">
          <cell r="D153"/>
        </row>
        <row r="154">
          <cell r="D154"/>
        </row>
        <row r="155">
          <cell r="D155"/>
        </row>
        <row r="156">
          <cell r="D156"/>
        </row>
        <row r="157">
          <cell r="D157"/>
        </row>
        <row r="158">
          <cell r="D158"/>
        </row>
        <row r="159">
          <cell r="D159"/>
        </row>
      </sheetData>
      <sheetData sheetId="4"/>
      <sheetData sheetId="5"/>
      <sheetData sheetId="6"/>
      <sheetData sheetId="7">
        <row r="1">
          <cell r="A1" t="str">
            <v>Cuenta de mayor</v>
          </cell>
        </row>
        <row r="2">
          <cell r="A2">
            <v>11111</v>
          </cell>
        </row>
        <row r="3">
          <cell r="A3">
            <v>11112</v>
          </cell>
        </row>
        <row r="4">
          <cell r="A4">
            <v>11114</v>
          </cell>
        </row>
        <row r="5">
          <cell r="A5">
            <v>11116</v>
          </cell>
        </row>
        <row r="6">
          <cell r="A6">
            <v>11121</v>
          </cell>
        </row>
        <row r="7">
          <cell r="A7">
            <v>11122</v>
          </cell>
        </row>
        <row r="8">
          <cell r="A8">
            <v>11123</v>
          </cell>
        </row>
        <row r="9">
          <cell r="A9">
            <v>11125</v>
          </cell>
        </row>
        <row r="10">
          <cell r="A10">
            <v>11126</v>
          </cell>
        </row>
        <row r="11">
          <cell r="A11">
            <v>11131</v>
          </cell>
        </row>
        <row r="12">
          <cell r="A12">
            <v>11133</v>
          </cell>
        </row>
        <row r="13">
          <cell r="A13">
            <v>11211</v>
          </cell>
        </row>
        <row r="14">
          <cell r="A14">
            <v>11213</v>
          </cell>
        </row>
        <row r="15">
          <cell r="A15">
            <v>11215</v>
          </cell>
        </row>
        <row r="16">
          <cell r="A16">
            <v>11216</v>
          </cell>
        </row>
        <row r="17">
          <cell r="A17">
            <v>11217</v>
          </cell>
        </row>
        <row r="18">
          <cell r="A18">
            <v>11218</v>
          </cell>
        </row>
        <row r="19">
          <cell r="A19">
            <v>11219</v>
          </cell>
        </row>
        <row r="20">
          <cell r="A20">
            <v>11220</v>
          </cell>
        </row>
        <row r="21">
          <cell r="A21">
            <v>11251</v>
          </cell>
        </row>
        <row r="22">
          <cell r="A22">
            <v>11252</v>
          </cell>
        </row>
        <row r="23">
          <cell r="A23">
            <v>11254</v>
          </cell>
        </row>
        <row r="24">
          <cell r="A24">
            <v>11222</v>
          </cell>
        </row>
        <row r="25">
          <cell r="A25">
            <v>11224</v>
          </cell>
        </row>
        <row r="26">
          <cell r="A26">
            <v>11226</v>
          </cell>
        </row>
        <row r="27">
          <cell r="A27">
            <v>11231</v>
          </cell>
        </row>
        <row r="28">
          <cell r="A28">
            <v>11233</v>
          </cell>
        </row>
        <row r="29">
          <cell r="A29">
            <v>11241</v>
          </cell>
        </row>
        <row r="30">
          <cell r="A30">
            <v>11242</v>
          </cell>
        </row>
        <row r="31">
          <cell r="A31">
            <v>11243</v>
          </cell>
        </row>
        <row r="32">
          <cell r="A32">
            <v>11245</v>
          </cell>
        </row>
        <row r="33">
          <cell r="A33">
            <v>11246</v>
          </cell>
        </row>
        <row r="34">
          <cell r="A34">
            <v>11247</v>
          </cell>
        </row>
        <row r="35">
          <cell r="A35">
            <v>11248</v>
          </cell>
        </row>
        <row r="36">
          <cell r="A36">
            <v>11311</v>
          </cell>
        </row>
        <row r="37">
          <cell r="A37">
            <v>11312</v>
          </cell>
        </row>
        <row r="38">
          <cell r="A38">
            <v>11313</v>
          </cell>
        </row>
        <row r="39">
          <cell r="A39">
            <v>11315</v>
          </cell>
        </row>
        <row r="40">
          <cell r="A40">
            <v>11321</v>
          </cell>
        </row>
        <row r="41">
          <cell r="A41">
            <v>11322</v>
          </cell>
        </row>
        <row r="42">
          <cell r="A42">
            <v>11324</v>
          </cell>
        </row>
        <row r="43">
          <cell r="A43">
            <v>11332</v>
          </cell>
        </row>
        <row r="44">
          <cell r="A44">
            <v>11411</v>
          </cell>
        </row>
        <row r="45">
          <cell r="A45">
            <v>11412</v>
          </cell>
        </row>
        <row r="46">
          <cell r="A46">
            <v>11413</v>
          </cell>
        </row>
        <row r="47">
          <cell r="A47">
            <v>12311</v>
          </cell>
        </row>
        <row r="48">
          <cell r="A48">
            <v>123119</v>
          </cell>
        </row>
        <row r="49">
          <cell r="A49">
            <v>12312</v>
          </cell>
        </row>
        <row r="50">
          <cell r="A50">
            <v>123129</v>
          </cell>
        </row>
        <row r="51">
          <cell r="A51">
            <v>12313</v>
          </cell>
        </row>
        <row r="52">
          <cell r="A52">
            <v>123139</v>
          </cell>
        </row>
        <row r="53">
          <cell r="A53">
            <v>12314</v>
          </cell>
        </row>
        <row r="54">
          <cell r="A54">
            <v>123149</v>
          </cell>
        </row>
        <row r="55">
          <cell r="A55">
            <v>12315</v>
          </cell>
        </row>
        <row r="56">
          <cell r="A56">
            <v>123159</v>
          </cell>
        </row>
        <row r="57">
          <cell r="A57">
            <v>12316</v>
          </cell>
        </row>
        <row r="58">
          <cell r="A58">
            <v>123169</v>
          </cell>
        </row>
        <row r="59">
          <cell r="A59">
            <v>12317</v>
          </cell>
        </row>
        <row r="60">
          <cell r="A60">
            <v>123179</v>
          </cell>
        </row>
        <row r="61">
          <cell r="A61">
            <v>12321</v>
          </cell>
        </row>
        <row r="62">
          <cell r="A62">
            <v>12322</v>
          </cell>
        </row>
        <row r="63">
          <cell r="A63">
            <v>12323</v>
          </cell>
        </row>
        <row r="64">
          <cell r="A64">
            <v>12324</v>
          </cell>
        </row>
        <row r="65">
          <cell r="A65">
            <v>12329</v>
          </cell>
        </row>
        <row r="66">
          <cell r="A66">
            <v>12331</v>
          </cell>
        </row>
        <row r="67">
          <cell r="A67">
            <v>12332</v>
          </cell>
        </row>
        <row r="68">
          <cell r="A68">
            <v>12333</v>
          </cell>
        </row>
        <row r="69">
          <cell r="A69">
            <v>12334</v>
          </cell>
        </row>
        <row r="70">
          <cell r="A70">
            <v>12335</v>
          </cell>
        </row>
        <row r="71">
          <cell r="A71">
            <v>12336</v>
          </cell>
        </row>
        <row r="72">
          <cell r="A72">
            <v>12339</v>
          </cell>
        </row>
        <row r="73">
          <cell r="A73">
            <v>12346</v>
          </cell>
        </row>
        <row r="74">
          <cell r="A74">
            <v>123432</v>
          </cell>
        </row>
        <row r="75">
          <cell r="A75">
            <v>123441</v>
          </cell>
        </row>
        <row r="76">
          <cell r="A76">
            <v>123442</v>
          </cell>
        </row>
        <row r="77">
          <cell r="A77">
            <v>123443</v>
          </cell>
        </row>
        <row r="78">
          <cell r="A78">
            <v>123445</v>
          </cell>
        </row>
        <row r="79">
          <cell r="A79">
            <v>123450</v>
          </cell>
        </row>
        <row r="80">
          <cell r="A80">
            <v>123452</v>
          </cell>
        </row>
        <row r="81">
          <cell r="A81">
            <v>123454</v>
          </cell>
        </row>
        <row r="82">
          <cell r="A82">
            <v>123456</v>
          </cell>
        </row>
        <row r="83">
          <cell r="A83">
            <v>123462</v>
          </cell>
        </row>
        <row r="84">
          <cell r="A84">
            <v>123463</v>
          </cell>
        </row>
        <row r="85">
          <cell r="A85">
            <v>123464</v>
          </cell>
        </row>
        <row r="86">
          <cell r="A86">
            <v>123467</v>
          </cell>
        </row>
        <row r="87">
          <cell r="A87">
            <v>123469</v>
          </cell>
        </row>
        <row r="88">
          <cell r="A88">
            <v>123470</v>
          </cell>
        </row>
        <row r="89">
          <cell r="A89">
            <v>123471</v>
          </cell>
        </row>
        <row r="90">
          <cell r="A90">
            <v>123472</v>
          </cell>
        </row>
        <row r="91">
          <cell r="A91">
            <v>123473</v>
          </cell>
        </row>
        <row r="92">
          <cell r="A92">
            <v>123474</v>
          </cell>
        </row>
        <row r="93">
          <cell r="A93">
            <v>123476</v>
          </cell>
        </row>
        <row r="94">
          <cell r="A94">
            <v>123477</v>
          </cell>
        </row>
        <row r="95">
          <cell r="A95">
            <v>123478</v>
          </cell>
        </row>
        <row r="96">
          <cell r="A96">
            <v>123479</v>
          </cell>
        </row>
        <row r="97">
          <cell r="A97">
            <v>123480</v>
          </cell>
        </row>
        <row r="98">
          <cell r="A98">
            <v>123482</v>
          </cell>
        </row>
        <row r="99">
          <cell r="A99">
            <v>123483</v>
          </cell>
        </row>
        <row r="100">
          <cell r="A100">
            <v>123484</v>
          </cell>
        </row>
        <row r="101">
          <cell r="A101">
            <v>123485</v>
          </cell>
        </row>
        <row r="102">
          <cell r="A102">
            <v>123486</v>
          </cell>
        </row>
        <row r="103">
          <cell r="A103">
            <v>12411</v>
          </cell>
        </row>
        <row r="104">
          <cell r="A104">
            <v>12412</v>
          </cell>
        </row>
        <row r="105">
          <cell r="A105">
            <v>12511</v>
          </cell>
        </row>
        <row r="106">
          <cell r="A106">
            <v>12512</v>
          </cell>
        </row>
        <row r="107">
          <cell r="A107">
            <v>12513</v>
          </cell>
        </row>
        <row r="108">
          <cell r="A108">
            <v>22111</v>
          </cell>
        </row>
        <row r="109">
          <cell r="A109">
            <v>12514</v>
          </cell>
        </row>
        <row r="110">
          <cell r="A110">
            <v>12519</v>
          </cell>
        </row>
        <row r="111">
          <cell r="A111">
            <v>12611</v>
          </cell>
        </row>
        <row r="112">
          <cell r="A112">
            <v>21111</v>
          </cell>
        </row>
        <row r="113">
          <cell r="A113">
            <v>21112</v>
          </cell>
        </row>
        <row r="114">
          <cell r="A114">
            <v>21113</v>
          </cell>
        </row>
        <row r="115">
          <cell r="A115">
            <v>21116</v>
          </cell>
        </row>
        <row r="116">
          <cell r="A116">
            <v>21117</v>
          </cell>
        </row>
        <row r="117">
          <cell r="A117">
            <v>21118</v>
          </cell>
        </row>
        <row r="118">
          <cell r="A118">
            <v>21119</v>
          </cell>
        </row>
        <row r="119">
          <cell r="A119">
            <v>21122</v>
          </cell>
        </row>
        <row r="120">
          <cell r="A120">
            <v>21211</v>
          </cell>
        </row>
        <row r="121">
          <cell r="A121">
            <v>21212</v>
          </cell>
        </row>
        <row r="122">
          <cell r="A122">
            <v>21214</v>
          </cell>
        </row>
        <row r="123">
          <cell r="A123">
            <v>21216</v>
          </cell>
        </row>
        <row r="124">
          <cell r="A124">
            <v>115101</v>
          </cell>
        </row>
        <row r="125">
          <cell r="A125">
            <v>21311</v>
          </cell>
        </row>
        <row r="126">
          <cell r="A126">
            <v>21312</v>
          </cell>
        </row>
        <row r="127">
          <cell r="A127">
            <v>21313</v>
          </cell>
        </row>
        <row r="128">
          <cell r="A128">
            <v>21314</v>
          </cell>
        </row>
        <row r="129">
          <cell r="A129">
            <v>21316</v>
          </cell>
        </row>
        <row r="130">
          <cell r="A130">
            <v>21411</v>
          </cell>
        </row>
        <row r="131">
          <cell r="A131">
            <v>21417</v>
          </cell>
        </row>
        <row r="132">
          <cell r="A132">
            <v>22112</v>
          </cell>
        </row>
        <row r="133">
          <cell r="A133">
            <v>22211</v>
          </cell>
        </row>
        <row r="134">
          <cell r="A134">
            <v>3111</v>
          </cell>
        </row>
        <row r="135">
          <cell r="A135">
            <v>3114</v>
          </cell>
        </row>
        <row r="136">
          <cell r="A136">
            <v>3121</v>
          </cell>
        </row>
        <row r="137">
          <cell r="A137">
            <v>3124</v>
          </cell>
        </row>
        <row r="138">
          <cell r="A138">
            <v>3131</v>
          </cell>
        </row>
        <row r="139">
          <cell r="A139">
            <v>3112</v>
          </cell>
        </row>
        <row r="140">
          <cell r="A140">
            <v>3113</v>
          </cell>
        </row>
        <row r="141">
          <cell r="A141">
            <v>3123</v>
          </cell>
        </row>
        <row r="142">
          <cell r="A142">
            <v>3132</v>
          </cell>
        </row>
        <row r="143">
          <cell r="A143">
            <v>9111</v>
          </cell>
        </row>
        <row r="144">
          <cell r="A144">
            <v>9112</v>
          </cell>
        </row>
        <row r="145">
          <cell r="A145" t="str">
            <v>Período ganancias</v>
          </cell>
        </row>
        <row r="148">
          <cell r="F148">
            <v>229274730256</v>
          </cell>
        </row>
        <row r="149">
          <cell r="F149">
            <v>228862155151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BG"/>
      <sheetName val="Armado EERR 06"/>
      <sheetName val="PN03"/>
      <sheetName val="EERR imperial06"/>
      <sheetName val="EERR imperial"/>
      <sheetName val="EFE03"/>
      <sheetName val="Balance imperial06"/>
      <sheetName val="Hoja1"/>
      <sheetName val="Balance imperial"/>
      <sheetName val="Flujo 06"/>
      <sheetName val="Flujo  (2)03"/>
      <sheetName val="Armado EERR"/>
      <sheetName val="BG (2)"/>
      <sheetName val="PN"/>
      <sheetName val="Flujo "/>
      <sheetName val="Armado BG06"/>
      <sheetName val="Nota 9"/>
      <sheetName val="Caratula "/>
      <sheetName val="Indice"/>
      <sheetName val="BG"/>
      <sheetName val="ER"/>
      <sheetName val="EFE "/>
      <sheetName val="EVPN"/>
      <sheetName val="Nota1"/>
      <sheetName val="Nota 2"/>
      <sheetName val="Nota 3"/>
      <sheetName val="Nota 4 "/>
      <sheetName val="Nota 5"/>
      <sheetName val="Nota 6"/>
      <sheetName val="Nota 7"/>
      <sheetName val="Nota 8"/>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EERR imperial09"/>
      <sheetName val="EFE09"/>
      <sheetName val="Balance imperial09"/>
      <sheetName val="Flujo 09"/>
      <sheetName val="Hoja2"/>
      <sheetName val="Armado BG09"/>
    </sheetNames>
    <sheetDataSet>
      <sheetData sheetId="0" refreshError="1"/>
      <sheetData sheetId="1" refreshError="1"/>
      <sheetData sheetId="2" refreshError="1"/>
      <sheetData sheetId="3">
        <row r="1">
          <cell r="A1" t="str">
            <v>Cuenta de mayor</v>
          </cell>
        </row>
        <row r="2">
          <cell r="A2">
            <v>701010101</v>
          </cell>
        </row>
        <row r="3">
          <cell r="A3">
            <v>701010102</v>
          </cell>
        </row>
        <row r="4">
          <cell r="A4">
            <v>701010103</v>
          </cell>
        </row>
        <row r="5">
          <cell r="A5">
            <v>701010105</v>
          </cell>
        </row>
        <row r="6">
          <cell r="A6">
            <v>701010106</v>
          </cell>
        </row>
        <row r="7">
          <cell r="A7">
            <v>701010302</v>
          </cell>
        </row>
        <row r="8">
          <cell r="A8">
            <v>701010303</v>
          </cell>
        </row>
        <row r="9">
          <cell r="A9">
            <v>701010305</v>
          </cell>
        </row>
        <row r="10">
          <cell r="A10">
            <v>701010306</v>
          </cell>
        </row>
        <row r="11">
          <cell r="A11">
            <v>701010307</v>
          </cell>
        </row>
        <row r="12">
          <cell r="A12">
            <v>701010308</v>
          </cell>
        </row>
        <row r="13">
          <cell r="A13">
            <v>701010309</v>
          </cell>
        </row>
        <row r="14">
          <cell r="A14">
            <v>701010310</v>
          </cell>
        </row>
        <row r="15">
          <cell r="A15">
            <v>702010102</v>
          </cell>
        </row>
        <row r="16">
          <cell r="A16">
            <v>702010101</v>
          </cell>
        </row>
        <row r="17">
          <cell r="A17">
            <v>702010103</v>
          </cell>
        </row>
        <row r="18">
          <cell r="A18">
            <v>8010101</v>
          </cell>
        </row>
        <row r="19">
          <cell r="A19">
            <v>8010103</v>
          </cell>
        </row>
        <row r="20">
          <cell r="A20">
            <v>8010104</v>
          </cell>
        </row>
        <row r="21">
          <cell r="A21">
            <v>8010105</v>
          </cell>
        </row>
        <row r="22">
          <cell r="A22">
            <v>8010107</v>
          </cell>
        </row>
        <row r="23">
          <cell r="A23">
            <v>8010108</v>
          </cell>
        </row>
        <row r="24">
          <cell r="A24">
            <v>8020101</v>
          </cell>
        </row>
        <row r="25">
          <cell r="A25">
            <v>8020103</v>
          </cell>
        </row>
        <row r="26">
          <cell r="A26">
            <v>8020104</v>
          </cell>
        </row>
        <row r="27">
          <cell r="A27">
            <v>8020106</v>
          </cell>
        </row>
        <row r="28">
          <cell r="A28">
            <v>8020108</v>
          </cell>
        </row>
        <row r="29">
          <cell r="A29">
            <v>8020109</v>
          </cell>
        </row>
        <row r="30">
          <cell r="A30">
            <v>8020110</v>
          </cell>
        </row>
        <row r="31">
          <cell r="A31">
            <v>8020112</v>
          </cell>
        </row>
        <row r="32">
          <cell r="A32">
            <v>8030102</v>
          </cell>
        </row>
        <row r="33">
          <cell r="A33">
            <v>8030103</v>
          </cell>
        </row>
        <row r="34">
          <cell r="A34">
            <v>8030104</v>
          </cell>
        </row>
        <row r="35">
          <cell r="A35">
            <v>8030105</v>
          </cell>
        </row>
        <row r="36">
          <cell r="A36">
            <v>8030106</v>
          </cell>
        </row>
        <row r="37">
          <cell r="A37">
            <v>8030107</v>
          </cell>
        </row>
        <row r="38">
          <cell r="A38">
            <v>8030109</v>
          </cell>
        </row>
        <row r="39">
          <cell r="A39">
            <v>8030110</v>
          </cell>
        </row>
        <row r="40">
          <cell r="A40">
            <v>8030111</v>
          </cell>
        </row>
        <row r="41">
          <cell r="A41">
            <v>8030112</v>
          </cell>
        </row>
        <row r="42">
          <cell r="A42">
            <v>8030113</v>
          </cell>
        </row>
        <row r="43">
          <cell r="A43">
            <v>8030114</v>
          </cell>
        </row>
        <row r="44">
          <cell r="A44">
            <v>8030115</v>
          </cell>
        </row>
        <row r="45">
          <cell r="A45">
            <v>8030201</v>
          </cell>
        </row>
        <row r="46">
          <cell r="A46">
            <v>8030202</v>
          </cell>
        </row>
        <row r="47">
          <cell r="A47">
            <v>8030203</v>
          </cell>
        </row>
        <row r="48">
          <cell r="A48">
            <v>8030204</v>
          </cell>
        </row>
        <row r="49">
          <cell r="A49">
            <v>8030205</v>
          </cell>
        </row>
        <row r="50">
          <cell r="A50">
            <v>8030206</v>
          </cell>
        </row>
        <row r="51">
          <cell r="A51">
            <v>8030207</v>
          </cell>
        </row>
        <row r="52">
          <cell r="A52">
            <v>8030209</v>
          </cell>
        </row>
        <row r="53">
          <cell r="A53">
            <v>8030208</v>
          </cell>
        </row>
        <row r="54">
          <cell r="A54">
            <v>8030215</v>
          </cell>
        </row>
        <row r="55">
          <cell r="A55">
            <v>8030301</v>
          </cell>
        </row>
        <row r="56">
          <cell r="A56">
            <v>8030302</v>
          </cell>
        </row>
        <row r="57">
          <cell r="A57">
            <v>8030303</v>
          </cell>
        </row>
        <row r="58">
          <cell r="A58">
            <v>8030305</v>
          </cell>
        </row>
        <row r="59">
          <cell r="A59">
            <v>8030308</v>
          </cell>
        </row>
        <row r="60">
          <cell r="A60">
            <v>8030309</v>
          </cell>
        </row>
        <row r="61">
          <cell r="A61">
            <v>8030401</v>
          </cell>
        </row>
        <row r="62">
          <cell r="A62">
            <v>8030402</v>
          </cell>
        </row>
        <row r="63">
          <cell r="A63">
            <v>8030403</v>
          </cell>
        </row>
        <row r="64">
          <cell r="A64">
            <v>8030404</v>
          </cell>
        </row>
        <row r="65">
          <cell r="A65">
            <v>8030405</v>
          </cell>
        </row>
        <row r="66">
          <cell r="A66">
            <v>8030406</v>
          </cell>
        </row>
        <row r="67">
          <cell r="A67">
            <v>8030407</v>
          </cell>
        </row>
        <row r="68">
          <cell r="A68">
            <v>8030408</v>
          </cell>
        </row>
        <row r="69">
          <cell r="A69">
            <v>8030409</v>
          </cell>
        </row>
        <row r="70">
          <cell r="A70">
            <v>8030501</v>
          </cell>
        </row>
        <row r="71">
          <cell r="A71">
            <v>8030506</v>
          </cell>
        </row>
        <row r="72">
          <cell r="A72">
            <v>8030507</v>
          </cell>
        </row>
        <row r="73">
          <cell r="A73">
            <v>8030601</v>
          </cell>
        </row>
        <row r="74">
          <cell r="A74">
            <v>8030602</v>
          </cell>
        </row>
        <row r="75">
          <cell r="A75">
            <v>8030603</v>
          </cell>
        </row>
        <row r="76">
          <cell r="A76">
            <v>8030604</v>
          </cell>
        </row>
        <row r="77">
          <cell r="A77">
            <v>8030609</v>
          </cell>
        </row>
        <row r="78">
          <cell r="A78">
            <v>8040101</v>
          </cell>
        </row>
        <row r="79">
          <cell r="A79">
            <v>8040103</v>
          </cell>
        </row>
        <row r="80">
          <cell r="A80">
            <v>8040104</v>
          </cell>
        </row>
        <row r="81">
          <cell r="A81">
            <v>8040105</v>
          </cell>
        </row>
        <row r="82">
          <cell r="A82">
            <v>8040106</v>
          </cell>
        </row>
        <row r="83">
          <cell r="A83">
            <v>8040107</v>
          </cell>
        </row>
        <row r="84">
          <cell r="A84">
            <v>8040109</v>
          </cell>
        </row>
        <row r="85">
          <cell r="A85">
            <v>8040110</v>
          </cell>
        </row>
        <row r="86">
          <cell r="A86">
            <v>8040112</v>
          </cell>
        </row>
        <row r="87">
          <cell r="A87">
            <v>8040113</v>
          </cell>
        </row>
        <row r="88">
          <cell r="A88">
            <v>8040114</v>
          </cell>
        </row>
        <row r="89">
          <cell r="A89">
            <v>8040115</v>
          </cell>
        </row>
        <row r="90">
          <cell r="A90">
            <v>8040116</v>
          </cell>
        </row>
        <row r="91">
          <cell r="A91">
            <v>8040117</v>
          </cell>
        </row>
        <row r="92">
          <cell r="A92">
            <v>8040118</v>
          </cell>
        </row>
        <row r="93">
          <cell r="A93">
            <v>8040119</v>
          </cell>
        </row>
        <row r="94">
          <cell r="A94">
            <v>8040120</v>
          </cell>
        </row>
        <row r="95">
          <cell r="A95">
            <v>8040121</v>
          </cell>
        </row>
        <row r="96">
          <cell r="A96">
            <v>8040122</v>
          </cell>
        </row>
        <row r="97">
          <cell r="A97">
            <v>8040123</v>
          </cell>
        </row>
        <row r="98">
          <cell r="A98">
            <v>8050101</v>
          </cell>
        </row>
        <row r="99">
          <cell r="A99">
            <v>8050102</v>
          </cell>
        </row>
        <row r="100">
          <cell r="A100">
            <v>8050103</v>
          </cell>
        </row>
        <row r="101">
          <cell r="A101">
            <v>8050104</v>
          </cell>
        </row>
        <row r="102">
          <cell r="A102">
            <v>8050105</v>
          </cell>
        </row>
        <row r="103">
          <cell r="A103">
            <v>8050107</v>
          </cell>
        </row>
        <row r="104">
          <cell r="A104">
            <v>8060101</v>
          </cell>
        </row>
        <row r="105">
          <cell r="A105">
            <v>8060103</v>
          </cell>
        </row>
        <row r="106">
          <cell r="A106">
            <v>8060105</v>
          </cell>
        </row>
        <row r="107">
          <cell r="A107">
            <v>8070101</v>
          </cell>
        </row>
        <row r="108">
          <cell r="A108">
            <v>8070102</v>
          </cell>
        </row>
        <row r="109">
          <cell r="A109">
            <v>8070103</v>
          </cell>
        </row>
        <row r="110">
          <cell r="A110">
            <v>8070104</v>
          </cell>
        </row>
        <row r="111">
          <cell r="A111">
            <v>8070105</v>
          </cell>
        </row>
        <row r="112">
          <cell r="A112">
            <v>8070106</v>
          </cell>
        </row>
        <row r="113">
          <cell r="A113">
            <v>8070107</v>
          </cell>
        </row>
        <row r="114">
          <cell r="A114">
            <v>8070109</v>
          </cell>
        </row>
        <row r="115">
          <cell r="A115">
            <v>8070110</v>
          </cell>
        </row>
        <row r="116">
          <cell r="A116">
            <v>8070112</v>
          </cell>
        </row>
        <row r="117">
          <cell r="A117">
            <v>8070113</v>
          </cell>
        </row>
        <row r="118">
          <cell r="A118">
            <v>8070114</v>
          </cell>
        </row>
        <row r="119">
          <cell r="A119">
            <v>8070201</v>
          </cell>
        </row>
        <row r="120">
          <cell r="A120">
            <v>8070202</v>
          </cell>
        </row>
        <row r="121">
          <cell r="A121">
            <v>8070204</v>
          </cell>
        </row>
        <row r="122">
          <cell r="A122">
            <v>8070205</v>
          </cell>
        </row>
        <row r="123">
          <cell r="A123">
            <v>8070209</v>
          </cell>
        </row>
        <row r="124">
          <cell r="A124">
            <v>8070301</v>
          </cell>
        </row>
        <row r="125">
          <cell r="A125">
            <v>8070302</v>
          </cell>
        </row>
        <row r="126">
          <cell r="A126">
            <v>8070303</v>
          </cell>
        </row>
        <row r="127">
          <cell r="A127">
            <v>8070304</v>
          </cell>
        </row>
        <row r="128">
          <cell r="A128">
            <v>8070305</v>
          </cell>
        </row>
        <row r="129">
          <cell r="A129">
            <v>8070306</v>
          </cell>
        </row>
        <row r="130">
          <cell r="A130">
            <v>8070401</v>
          </cell>
        </row>
        <row r="131">
          <cell r="A131">
            <v>8070402</v>
          </cell>
        </row>
        <row r="132">
          <cell r="A132">
            <v>8070403</v>
          </cell>
        </row>
        <row r="133">
          <cell r="A133">
            <v>8070405</v>
          </cell>
        </row>
        <row r="134">
          <cell r="A134">
            <v>8070406</v>
          </cell>
        </row>
        <row r="135">
          <cell r="A135">
            <v>8070407</v>
          </cell>
        </row>
        <row r="136">
          <cell r="A136">
            <v>8070408</v>
          </cell>
        </row>
        <row r="137">
          <cell r="A137">
            <v>8070409</v>
          </cell>
        </row>
        <row r="138">
          <cell r="A138">
            <v>8070507</v>
          </cell>
        </row>
        <row r="139">
          <cell r="A139">
            <v>8070601</v>
          </cell>
        </row>
        <row r="140">
          <cell r="A140">
            <v>8070602</v>
          </cell>
        </row>
        <row r="141">
          <cell r="A141">
            <v>8070603</v>
          </cell>
        </row>
        <row r="142">
          <cell r="A142">
            <v>8040124</v>
          </cell>
        </row>
      </sheetData>
      <sheetData sheetId="4" refreshError="1"/>
      <sheetData sheetId="5"/>
      <sheetData sheetId="6"/>
      <sheetData sheetId="7" refreshError="1"/>
      <sheetData sheetId="8" refreshError="1">
        <row r="1">
          <cell r="A1" t="str">
            <v>Cuenta de mayor</v>
          </cell>
        </row>
        <row r="2">
          <cell r="A2">
            <v>11111</v>
          </cell>
        </row>
        <row r="3">
          <cell r="A3">
            <v>11112</v>
          </cell>
        </row>
        <row r="4">
          <cell r="A4">
            <v>11114</v>
          </cell>
        </row>
        <row r="5">
          <cell r="A5">
            <v>11115</v>
          </cell>
        </row>
        <row r="6">
          <cell r="A6">
            <v>11116</v>
          </cell>
        </row>
        <row r="7">
          <cell r="A7">
            <v>11121</v>
          </cell>
        </row>
        <row r="8">
          <cell r="A8">
            <v>11122</v>
          </cell>
        </row>
        <row r="9">
          <cell r="A9">
            <v>11123</v>
          </cell>
        </row>
        <row r="10">
          <cell r="A10">
            <v>11125</v>
          </cell>
        </row>
        <row r="11">
          <cell r="A11">
            <v>11126</v>
          </cell>
        </row>
        <row r="12">
          <cell r="A12">
            <v>11131</v>
          </cell>
        </row>
        <row r="13">
          <cell r="A13">
            <v>11133</v>
          </cell>
        </row>
        <row r="14">
          <cell r="A14">
            <v>11211</v>
          </cell>
        </row>
        <row r="15">
          <cell r="A15">
            <v>11213</v>
          </cell>
        </row>
        <row r="16">
          <cell r="A16">
            <v>11215</v>
          </cell>
        </row>
        <row r="17">
          <cell r="A17">
            <v>11216</v>
          </cell>
        </row>
        <row r="18">
          <cell r="A18">
            <v>11217</v>
          </cell>
        </row>
        <row r="19">
          <cell r="A19">
            <v>11218</v>
          </cell>
        </row>
        <row r="20">
          <cell r="A20">
            <v>11219</v>
          </cell>
        </row>
        <row r="21">
          <cell r="A21">
            <v>11220</v>
          </cell>
        </row>
        <row r="22">
          <cell r="A22">
            <v>11251</v>
          </cell>
        </row>
        <row r="23">
          <cell r="A23">
            <v>11252</v>
          </cell>
        </row>
        <row r="24">
          <cell r="A24">
            <v>11254</v>
          </cell>
        </row>
        <row r="25">
          <cell r="A25">
            <v>11222</v>
          </cell>
        </row>
        <row r="26">
          <cell r="A26">
            <v>11224</v>
          </cell>
        </row>
        <row r="27">
          <cell r="A27">
            <v>11225</v>
          </cell>
        </row>
        <row r="28">
          <cell r="A28">
            <v>21412</v>
          </cell>
        </row>
        <row r="29">
          <cell r="A29">
            <v>21413</v>
          </cell>
        </row>
        <row r="30">
          <cell r="A30">
            <v>21417</v>
          </cell>
        </row>
        <row r="31">
          <cell r="A31">
            <v>11226</v>
          </cell>
        </row>
        <row r="32">
          <cell r="A32">
            <v>11231</v>
          </cell>
        </row>
        <row r="33">
          <cell r="A33">
            <v>11233</v>
          </cell>
        </row>
        <row r="34">
          <cell r="A34">
            <v>11241</v>
          </cell>
        </row>
        <row r="35">
          <cell r="A35">
            <v>11242</v>
          </cell>
        </row>
        <row r="36">
          <cell r="A36">
            <v>11243</v>
          </cell>
        </row>
        <row r="37">
          <cell r="A37">
            <v>11245</v>
          </cell>
        </row>
        <row r="38">
          <cell r="A38">
            <v>11246</v>
          </cell>
        </row>
        <row r="39">
          <cell r="A39">
            <v>11247</v>
          </cell>
        </row>
        <row r="40">
          <cell r="A40">
            <v>11248</v>
          </cell>
        </row>
        <row r="41">
          <cell r="A41">
            <v>11311</v>
          </cell>
        </row>
        <row r="42">
          <cell r="A42">
            <v>11312</v>
          </cell>
        </row>
        <row r="43">
          <cell r="A43">
            <v>11313</v>
          </cell>
        </row>
        <row r="44">
          <cell r="A44">
            <v>11315</v>
          </cell>
        </row>
        <row r="45">
          <cell r="A45">
            <v>11321</v>
          </cell>
        </row>
        <row r="46">
          <cell r="A46">
            <v>11322</v>
          </cell>
        </row>
        <row r="47">
          <cell r="A47">
            <v>11324</v>
          </cell>
        </row>
        <row r="48">
          <cell r="A48">
            <v>11332</v>
          </cell>
        </row>
        <row r="49">
          <cell r="A49">
            <v>11411</v>
          </cell>
        </row>
        <row r="50">
          <cell r="A50">
            <v>11412</v>
          </cell>
        </row>
        <row r="51">
          <cell r="A51">
            <v>11413</v>
          </cell>
        </row>
        <row r="52">
          <cell r="A52">
            <v>12311</v>
          </cell>
        </row>
        <row r="53">
          <cell r="A53">
            <v>123119</v>
          </cell>
        </row>
        <row r="54">
          <cell r="A54">
            <v>12312</v>
          </cell>
        </row>
        <row r="55">
          <cell r="A55">
            <v>123129</v>
          </cell>
        </row>
        <row r="56">
          <cell r="A56">
            <v>12313</v>
          </cell>
        </row>
        <row r="57">
          <cell r="A57">
            <v>123139</v>
          </cell>
        </row>
        <row r="58">
          <cell r="A58">
            <v>12314</v>
          </cell>
        </row>
        <row r="59">
          <cell r="A59">
            <v>123149</v>
          </cell>
        </row>
        <row r="60">
          <cell r="A60">
            <v>12315</v>
          </cell>
        </row>
        <row r="61">
          <cell r="A61">
            <v>123159</v>
          </cell>
        </row>
        <row r="62">
          <cell r="A62">
            <v>12316</v>
          </cell>
        </row>
        <row r="63">
          <cell r="A63">
            <v>123169</v>
          </cell>
        </row>
        <row r="64">
          <cell r="A64">
            <v>12317</v>
          </cell>
        </row>
        <row r="65">
          <cell r="A65">
            <v>123179</v>
          </cell>
        </row>
        <row r="66">
          <cell r="A66">
            <v>12321</v>
          </cell>
        </row>
        <row r="67">
          <cell r="A67">
            <v>12322</v>
          </cell>
        </row>
        <row r="68">
          <cell r="A68">
            <v>12323</v>
          </cell>
        </row>
        <row r="69">
          <cell r="A69">
            <v>12324</v>
          </cell>
        </row>
        <row r="70">
          <cell r="A70">
            <v>12329</v>
          </cell>
        </row>
        <row r="71">
          <cell r="A71">
            <v>12331</v>
          </cell>
        </row>
        <row r="72">
          <cell r="A72">
            <v>12332</v>
          </cell>
        </row>
        <row r="73">
          <cell r="A73">
            <v>12333</v>
          </cell>
        </row>
        <row r="74">
          <cell r="A74">
            <v>12334</v>
          </cell>
        </row>
        <row r="75">
          <cell r="A75">
            <v>12335</v>
          </cell>
        </row>
        <row r="76">
          <cell r="A76">
            <v>12336</v>
          </cell>
        </row>
        <row r="77">
          <cell r="A77">
            <v>12339</v>
          </cell>
        </row>
        <row r="78">
          <cell r="A78">
            <v>12346</v>
          </cell>
        </row>
        <row r="79">
          <cell r="A79">
            <v>123432</v>
          </cell>
        </row>
        <row r="80">
          <cell r="A80">
            <v>123441</v>
          </cell>
        </row>
        <row r="81">
          <cell r="A81">
            <v>123442</v>
          </cell>
        </row>
        <row r="82">
          <cell r="A82">
            <v>123443</v>
          </cell>
        </row>
        <row r="83">
          <cell r="A83">
            <v>123445</v>
          </cell>
        </row>
        <row r="84">
          <cell r="A84">
            <v>123450</v>
          </cell>
        </row>
        <row r="85">
          <cell r="A85">
            <v>123452</v>
          </cell>
        </row>
        <row r="86">
          <cell r="A86">
            <v>123454</v>
          </cell>
        </row>
        <row r="87">
          <cell r="A87">
            <v>123456</v>
          </cell>
        </row>
        <row r="88">
          <cell r="A88">
            <v>123462</v>
          </cell>
        </row>
        <row r="89">
          <cell r="A89">
            <v>123463</v>
          </cell>
        </row>
        <row r="90">
          <cell r="A90">
            <v>123464</v>
          </cell>
        </row>
        <row r="91">
          <cell r="A91">
            <v>123467</v>
          </cell>
        </row>
        <row r="92">
          <cell r="A92">
            <v>123469</v>
          </cell>
        </row>
        <row r="93">
          <cell r="A93">
            <v>123470</v>
          </cell>
        </row>
        <row r="94">
          <cell r="A94">
            <v>123471</v>
          </cell>
        </row>
        <row r="95">
          <cell r="A95">
            <v>123472</v>
          </cell>
        </row>
        <row r="96">
          <cell r="A96">
            <v>123473</v>
          </cell>
        </row>
        <row r="97">
          <cell r="A97">
            <v>123474</v>
          </cell>
        </row>
        <row r="98">
          <cell r="A98">
            <v>123476</v>
          </cell>
        </row>
        <row r="99">
          <cell r="A99">
            <v>123477</v>
          </cell>
        </row>
        <row r="100">
          <cell r="A100">
            <v>123478</v>
          </cell>
        </row>
        <row r="101">
          <cell r="A101">
            <v>123479</v>
          </cell>
        </row>
        <row r="102">
          <cell r="A102">
            <v>123480</v>
          </cell>
        </row>
        <row r="103">
          <cell r="A103">
            <v>123482</v>
          </cell>
        </row>
        <row r="104">
          <cell r="A104">
            <v>123483</v>
          </cell>
        </row>
        <row r="105">
          <cell r="A105">
            <v>123484</v>
          </cell>
        </row>
        <row r="106">
          <cell r="A106">
            <v>123485</v>
          </cell>
        </row>
        <row r="107">
          <cell r="A107">
            <v>123486</v>
          </cell>
        </row>
        <row r="108">
          <cell r="A108">
            <v>123490</v>
          </cell>
        </row>
        <row r="109">
          <cell r="A109">
            <v>12411</v>
          </cell>
        </row>
        <row r="110">
          <cell r="A110">
            <v>12412</v>
          </cell>
        </row>
        <row r="111">
          <cell r="A111">
            <v>12511</v>
          </cell>
        </row>
        <row r="112">
          <cell r="A112">
            <v>12512</v>
          </cell>
        </row>
        <row r="113">
          <cell r="A113">
            <v>12513</v>
          </cell>
        </row>
        <row r="114">
          <cell r="A114">
            <v>22111</v>
          </cell>
        </row>
        <row r="115">
          <cell r="A115">
            <v>12514</v>
          </cell>
        </row>
        <row r="116">
          <cell r="A116">
            <v>12519</v>
          </cell>
        </row>
        <row r="117">
          <cell r="A117">
            <v>12611</v>
          </cell>
        </row>
        <row r="118">
          <cell r="A118">
            <v>21111</v>
          </cell>
        </row>
        <row r="119">
          <cell r="A119">
            <v>21112</v>
          </cell>
        </row>
        <row r="120">
          <cell r="A120">
            <v>21113</v>
          </cell>
        </row>
        <row r="121">
          <cell r="A121">
            <v>21116</v>
          </cell>
        </row>
        <row r="122">
          <cell r="A122">
            <v>21117</v>
          </cell>
        </row>
        <row r="123">
          <cell r="A123">
            <v>21118</v>
          </cell>
        </row>
        <row r="124">
          <cell r="A124">
            <v>21119</v>
          </cell>
        </row>
        <row r="125">
          <cell r="A125">
            <v>21122</v>
          </cell>
        </row>
        <row r="126">
          <cell r="A126">
            <v>21211</v>
          </cell>
        </row>
        <row r="127">
          <cell r="A127">
            <v>21212</v>
          </cell>
        </row>
        <row r="128">
          <cell r="A128">
            <v>21214</v>
          </cell>
        </row>
        <row r="129">
          <cell r="A129">
            <v>21216</v>
          </cell>
        </row>
        <row r="130">
          <cell r="A130">
            <v>212216</v>
          </cell>
        </row>
        <row r="131">
          <cell r="A131">
            <v>115101</v>
          </cell>
        </row>
        <row r="132">
          <cell r="A132">
            <v>21311</v>
          </cell>
        </row>
        <row r="133">
          <cell r="A133">
            <v>21312</v>
          </cell>
        </row>
        <row r="134">
          <cell r="A134">
            <v>21313</v>
          </cell>
        </row>
        <row r="135">
          <cell r="A135">
            <v>21314</v>
          </cell>
        </row>
        <row r="136">
          <cell r="A136">
            <v>21316</v>
          </cell>
        </row>
        <row r="137">
          <cell r="A137">
            <v>21411</v>
          </cell>
        </row>
        <row r="138">
          <cell r="A138">
            <v>22112</v>
          </cell>
        </row>
        <row r="139">
          <cell r="A139">
            <v>22211</v>
          </cell>
        </row>
        <row r="140">
          <cell r="A140">
            <v>3111</v>
          </cell>
        </row>
        <row r="141">
          <cell r="A141">
            <v>3114</v>
          </cell>
        </row>
        <row r="142">
          <cell r="A142">
            <v>3121</v>
          </cell>
        </row>
        <row r="143">
          <cell r="A143">
            <v>3124</v>
          </cell>
        </row>
        <row r="144">
          <cell r="A144">
            <v>3131</v>
          </cell>
        </row>
        <row r="145">
          <cell r="A145">
            <v>3112</v>
          </cell>
        </row>
        <row r="146">
          <cell r="A146">
            <v>3113</v>
          </cell>
        </row>
        <row r="147">
          <cell r="A147">
            <v>3123</v>
          </cell>
        </row>
        <row r="148">
          <cell r="A148">
            <v>3132</v>
          </cell>
        </row>
        <row r="149">
          <cell r="A149">
            <v>9111</v>
          </cell>
        </row>
        <row r="150">
          <cell r="A150">
            <v>9112</v>
          </cell>
        </row>
        <row r="151">
          <cell r="A151" t="str">
            <v>Período ganancias</v>
          </cell>
        </row>
      </sheetData>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
          <cell r="A1" t="str">
            <v>Cuenta de mayor</v>
          </cell>
        </row>
      </sheetData>
      <sheetData sheetId="65" refreshError="1"/>
      <sheetData sheetId="66" refreshError="1"/>
      <sheetData sheetId="6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MA"/>
      <sheetName val="Base IMP"/>
      <sheetName val="BASE NAV"/>
      <sheetName val="Hoja2"/>
      <sheetName val="VPP"/>
      <sheetName val="impuesto diferido"/>
      <sheetName val="asientos IFRS NAVE"/>
      <sheetName val="Hoja1"/>
      <sheetName val="asientos IFRS MASA"/>
      <sheetName val="MASA local"/>
      <sheetName val="Asientos IFRS Petromax"/>
    </sheetNames>
    <sheetDataSet>
      <sheetData sheetId="0" refreshError="1"/>
      <sheetData sheetId="1">
        <row r="3">
          <cell r="F3">
            <v>1</v>
          </cell>
          <cell r="G3">
            <v>2</v>
          </cell>
          <cell r="H3">
            <v>3</v>
          </cell>
          <cell r="I3">
            <v>4</v>
          </cell>
        </row>
        <row r="4">
          <cell r="F4" t="str">
            <v>Codigo</v>
          </cell>
          <cell r="G4" t="str">
            <v>DESCRIPCIÓN</v>
          </cell>
          <cell r="H4" t="str">
            <v>GS. 31/12/2019 IFRS</v>
          </cell>
          <cell r="I4" t="str">
            <v>LOCAL GAAP 2020</v>
          </cell>
        </row>
        <row r="5">
          <cell r="F5">
            <v>11111</v>
          </cell>
          <cell r="G5" t="str">
            <v>Recaudaciones en efectivo a Depositar</v>
          </cell>
          <cell r="H5">
            <v>0</v>
          </cell>
          <cell r="I5">
            <v>0</v>
          </cell>
        </row>
        <row r="6">
          <cell r="F6">
            <v>11112</v>
          </cell>
          <cell r="G6" t="str">
            <v>Recaudaciones en cheques a Depositar</v>
          </cell>
          <cell r="H6">
            <v>275063281</v>
          </cell>
          <cell r="I6">
            <v>0</v>
          </cell>
        </row>
        <row r="7">
          <cell r="F7">
            <v>11113</v>
          </cell>
          <cell r="G7" t="str">
            <v>Recaudaciones a Depositar Petroquim</v>
          </cell>
          <cell r="H7">
            <v>0</v>
          </cell>
          <cell r="I7">
            <v>0</v>
          </cell>
        </row>
        <row r="8">
          <cell r="F8">
            <v>11114</v>
          </cell>
          <cell r="G8" t="str">
            <v>Fondo Fijo</v>
          </cell>
          <cell r="H8">
            <v>8000000</v>
          </cell>
          <cell r="I8">
            <v>3287973</v>
          </cell>
        </row>
        <row r="9">
          <cell r="F9">
            <v>11115</v>
          </cell>
          <cell r="G9" t="str">
            <v>Compra de Divisas</v>
          </cell>
          <cell r="H9">
            <v>0</v>
          </cell>
          <cell r="I9">
            <v>0</v>
          </cell>
        </row>
        <row r="10">
          <cell r="F10">
            <v>11116</v>
          </cell>
          <cell r="G10" t="str">
            <v>Compensaciones</v>
          </cell>
          <cell r="H10">
            <v>0</v>
          </cell>
          <cell r="I10">
            <v>210739785</v>
          </cell>
        </row>
        <row r="11">
          <cell r="F11">
            <v>11117</v>
          </cell>
          <cell r="G11" t="str">
            <v>Valores al cobro</v>
          </cell>
          <cell r="H11">
            <v>0</v>
          </cell>
          <cell r="I11">
            <v>0</v>
          </cell>
        </row>
        <row r="12">
          <cell r="F12">
            <v>11121</v>
          </cell>
          <cell r="G12" t="str">
            <v>Banco ITAU Cta. Cte. Gs.</v>
          </cell>
          <cell r="H12">
            <v>1516687842</v>
          </cell>
          <cell r="I12">
            <v>916405807</v>
          </cell>
        </row>
        <row r="13">
          <cell r="F13">
            <v>11123</v>
          </cell>
          <cell r="G13" t="str">
            <v>Banco Continental Cta. Cte. Gs.</v>
          </cell>
          <cell r="H13">
            <v>1878225058</v>
          </cell>
          <cell r="I13">
            <v>1853863980</v>
          </cell>
        </row>
        <row r="14">
          <cell r="F14">
            <v>11124</v>
          </cell>
          <cell r="G14" t="str">
            <v>Banco Atlas S.A. Cta Cte Gs.</v>
          </cell>
          <cell r="H14">
            <v>0</v>
          </cell>
          <cell r="I14">
            <v>0</v>
          </cell>
        </row>
        <row r="15">
          <cell r="F15">
            <v>11122</v>
          </cell>
          <cell r="G15" t="str">
            <v>Banco BBVA Cta. Cte. Gs.</v>
          </cell>
          <cell r="H15">
            <v>2259365175</v>
          </cell>
          <cell r="I15">
            <v>1622075575</v>
          </cell>
        </row>
        <row r="16">
          <cell r="F16">
            <v>11125</v>
          </cell>
          <cell r="G16" t="str">
            <v>Financiera Rio S.A. Cta Caja de Ahoro Gs.</v>
          </cell>
          <cell r="H16">
            <v>9612</v>
          </cell>
          <cell r="I16">
            <v>9612</v>
          </cell>
        </row>
        <row r="17">
          <cell r="F17">
            <v>11126</v>
          </cell>
          <cell r="G17" t="str">
            <v>Banco Sudameris Gs. Cta. Cte.</v>
          </cell>
          <cell r="H17">
            <v>17653233</v>
          </cell>
          <cell r="I17">
            <v>80801422</v>
          </cell>
        </row>
        <row r="18">
          <cell r="F18">
            <v>11131</v>
          </cell>
          <cell r="G18" t="str">
            <v>BBVA Cta. Cte. USD</v>
          </cell>
          <cell r="H18">
            <v>571383704</v>
          </cell>
          <cell r="I18">
            <v>101566483</v>
          </cell>
        </row>
        <row r="19">
          <cell r="F19">
            <v>11132</v>
          </cell>
          <cell r="G19" t="str">
            <v>Banco Continental Cta. Cte. USD</v>
          </cell>
          <cell r="H19">
            <v>0</v>
          </cell>
          <cell r="I19">
            <v>0</v>
          </cell>
        </row>
        <row r="20">
          <cell r="F20">
            <v>11133</v>
          </cell>
          <cell r="G20" t="str">
            <v>Banco Sudameris USD Cta. Cte.</v>
          </cell>
          <cell r="H20">
            <v>11460519</v>
          </cell>
          <cell r="I20">
            <v>10967248</v>
          </cell>
        </row>
        <row r="21">
          <cell r="F21">
            <v>11211</v>
          </cell>
          <cell r="G21" t="str">
            <v>Clientes locales</v>
          </cell>
          <cell r="H21">
            <v>65521858833</v>
          </cell>
          <cell r="I21">
            <v>65086851764</v>
          </cell>
        </row>
        <row r="22">
          <cell r="F22">
            <v>11213</v>
          </cell>
          <cell r="G22" t="str">
            <v>Clientes Locales - Provisiones</v>
          </cell>
          <cell r="H22">
            <v>-1385835033</v>
          </cell>
          <cell r="I22">
            <v>-412096467</v>
          </cell>
        </row>
        <row r="23">
          <cell r="G23" t="str">
            <v>CC-Cliente Vta. Combustible- Cheques pend de Cancelacion</v>
          </cell>
          <cell r="H23">
            <v>0</v>
          </cell>
          <cell r="I23">
            <v>0</v>
          </cell>
        </row>
        <row r="24">
          <cell r="F24">
            <v>11215</v>
          </cell>
          <cell r="G24" t="str">
            <v>Cheques Diferidos en cartera</v>
          </cell>
          <cell r="H24">
            <v>10352364005</v>
          </cell>
          <cell r="I24">
            <v>14736810345</v>
          </cell>
        </row>
        <row r="25">
          <cell r="F25">
            <v>11216</v>
          </cell>
          <cell r="G25" t="str">
            <v>Cheques Diferidos vía Petroquim</v>
          </cell>
          <cell r="H25">
            <v>8416911216</v>
          </cell>
          <cell r="I25">
            <v>10961082414</v>
          </cell>
        </row>
        <row r="26">
          <cell r="F26">
            <v>11217</v>
          </cell>
          <cell r="G26" t="str">
            <v>Cheques Rechazados</v>
          </cell>
          <cell r="H26">
            <v>101295000</v>
          </cell>
          <cell r="I26">
            <v>101295000</v>
          </cell>
        </row>
        <row r="27">
          <cell r="F27">
            <v>11251</v>
          </cell>
          <cell r="G27" t="str">
            <v>Cheques Rechazados-SN</v>
          </cell>
          <cell r="H27">
            <v>1276477415</v>
          </cell>
          <cell r="I27">
            <v>5189526243</v>
          </cell>
        </row>
        <row r="28">
          <cell r="F28">
            <v>11254</v>
          </cell>
          <cell r="G28" t="str">
            <v>Documentos a Cobrar</v>
          </cell>
          <cell r="H28">
            <v>77163000</v>
          </cell>
          <cell r="I28">
            <v>573159750</v>
          </cell>
        </row>
        <row r="29">
          <cell r="F29">
            <v>11241</v>
          </cell>
          <cell r="G29" t="str">
            <v>Deudores Varios</v>
          </cell>
          <cell r="H29">
            <v>31038234</v>
          </cell>
          <cell r="I29">
            <v>86032892</v>
          </cell>
        </row>
        <row r="30">
          <cell r="F30">
            <v>11219</v>
          </cell>
          <cell r="G30" t="str">
            <v>(-) Previsión Para Créditos De Dudoso Cobro</v>
          </cell>
          <cell r="H30">
            <v>-3485232365.8207588</v>
          </cell>
          <cell r="I30">
            <v>-2827355936</v>
          </cell>
        </row>
        <row r="31">
          <cell r="F31">
            <v>11220</v>
          </cell>
          <cell r="G31" t="str">
            <v>NC descuentos Petropar</v>
          </cell>
          <cell r="H31">
            <v>1381480729</v>
          </cell>
          <cell r="I31">
            <v>1891444796</v>
          </cell>
        </row>
        <row r="32">
          <cell r="G32" t="str">
            <v>Provision Alquileres a Cobrar</v>
          </cell>
          <cell r="H32">
            <v>0</v>
          </cell>
          <cell r="I32">
            <v>0</v>
          </cell>
        </row>
        <row r="33">
          <cell r="F33">
            <v>11218</v>
          </cell>
          <cell r="G33" t="str">
            <v>Ventas a Facturar</v>
          </cell>
          <cell r="H33">
            <v>362698361</v>
          </cell>
          <cell r="I33">
            <v>493609810</v>
          </cell>
        </row>
        <row r="34">
          <cell r="F34" t="str">
            <v>DERECHO DE USO</v>
          </cell>
          <cell r="G34" t="str">
            <v>DERECHO DE USO</v>
          </cell>
          <cell r="H34">
            <v>8306911660</v>
          </cell>
          <cell r="I34">
            <v>0</v>
          </cell>
        </row>
        <row r="35">
          <cell r="F35">
            <v>11222</v>
          </cell>
          <cell r="G35" t="str">
            <v>IVA Crédito Fiscal 10%</v>
          </cell>
          <cell r="H35">
            <v>113902734</v>
          </cell>
          <cell r="I35">
            <v>52357973</v>
          </cell>
        </row>
        <row r="36">
          <cell r="F36">
            <v>11223</v>
          </cell>
          <cell r="G36" t="str">
            <v>IVA Crédito Fiscal 5%</v>
          </cell>
          <cell r="H36">
            <v>0</v>
          </cell>
          <cell r="I36">
            <v>0</v>
          </cell>
        </row>
        <row r="37">
          <cell r="F37">
            <v>11224</v>
          </cell>
          <cell r="G37" t="str">
            <v>Retenciones de Renta</v>
          </cell>
          <cell r="H37">
            <v>5802668</v>
          </cell>
          <cell r="I37">
            <v>5802668</v>
          </cell>
        </row>
        <row r="38">
          <cell r="F38">
            <v>11225</v>
          </cell>
          <cell r="G38" t="str">
            <v>Retenciones de IVA</v>
          </cell>
          <cell r="H38">
            <v>0</v>
          </cell>
          <cell r="I38">
            <v>0</v>
          </cell>
        </row>
        <row r="39">
          <cell r="F39">
            <v>11226</v>
          </cell>
          <cell r="G39" t="str">
            <v>Anticipo Impuesto a la Renta</v>
          </cell>
          <cell r="H39">
            <v>823093104</v>
          </cell>
          <cell r="I39">
            <v>560213990</v>
          </cell>
        </row>
        <row r="40">
          <cell r="F40">
            <v>11242</v>
          </cell>
          <cell r="G40" t="str">
            <v>Préstamos al Personal</v>
          </cell>
          <cell r="H40">
            <v>1958201</v>
          </cell>
          <cell r="I40">
            <v>-500000</v>
          </cell>
        </row>
        <row r="41">
          <cell r="F41">
            <v>11231</v>
          </cell>
          <cell r="G41" t="str">
            <v>Anticipo a proveedores locales</v>
          </cell>
          <cell r="H41">
            <v>3229325</v>
          </cell>
          <cell r="I41">
            <v>144681786</v>
          </cell>
        </row>
        <row r="42">
          <cell r="F42">
            <v>11232</v>
          </cell>
          <cell r="G42" t="str">
            <v>Anticipo a Proveedores del Exterior</v>
          </cell>
          <cell r="H42">
            <v>0</v>
          </cell>
          <cell r="I42">
            <v>0</v>
          </cell>
        </row>
        <row r="43">
          <cell r="F43">
            <v>11233</v>
          </cell>
          <cell r="G43" t="str">
            <v>Anticipos a Rendir</v>
          </cell>
          <cell r="H43">
            <v>791000</v>
          </cell>
          <cell r="I43">
            <v>6093334</v>
          </cell>
        </row>
        <row r="44">
          <cell r="F44">
            <v>11234</v>
          </cell>
          <cell r="G44" t="str">
            <v>Anticipo a Despachantes</v>
          </cell>
          <cell r="H44">
            <v>0</v>
          </cell>
          <cell r="I44">
            <v>0</v>
          </cell>
        </row>
        <row r="45">
          <cell r="F45">
            <v>11243</v>
          </cell>
          <cell r="G45" t="str">
            <v>Anticipos al personal</v>
          </cell>
          <cell r="H45">
            <v>0</v>
          </cell>
          <cell r="I45">
            <v>-4000000</v>
          </cell>
        </row>
        <row r="46">
          <cell r="F46">
            <v>11244</v>
          </cell>
          <cell r="G46" t="str">
            <v>Descuentos Judiciales</v>
          </cell>
          <cell r="H46">
            <v>0</v>
          </cell>
          <cell r="I46">
            <v>0</v>
          </cell>
        </row>
        <row r="47">
          <cell r="F47">
            <v>11245</v>
          </cell>
          <cell r="G47" t="str">
            <v>Descuentos al Personal</v>
          </cell>
          <cell r="H47">
            <v>0</v>
          </cell>
          <cell r="I47">
            <v>1786374</v>
          </cell>
        </row>
        <row r="48">
          <cell r="F48">
            <v>11246</v>
          </cell>
          <cell r="G48" t="str">
            <v>Deudores Petroquim</v>
          </cell>
          <cell r="H48">
            <v>521121409</v>
          </cell>
          <cell r="I48">
            <v>335823556</v>
          </cell>
        </row>
        <row r="49">
          <cell r="F49">
            <v>11247</v>
          </cell>
          <cell r="G49" t="str">
            <v>Deudores por Préstamos</v>
          </cell>
          <cell r="H49">
            <v>129279000</v>
          </cell>
          <cell r="I49">
            <v>136409400</v>
          </cell>
        </row>
        <row r="50">
          <cell r="F50">
            <v>11248</v>
          </cell>
          <cell r="G50" t="str">
            <v>Deudores Petroquim - CH Rechazado</v>
          </cell>
          <cell r="H50">
            <v>0</v>
          </cell>
          <cell r="I50">
            <v>60690000</v>
          </cell>
        </row>
        <row r="51">
          <cell r="F51" t="str">
            <v>Defered TAX Assets</v>
          </cell>
          <cell r="G51" t="str">
            <v>Deferred TAX assest</v>
          </cell>
          <cell r="H51">
            <v>845814032.10860944</v>
          </cell>
          <cell r="I51">
            <v>0</v>
          </cell>
        </row>
        <row r="52">
          <cell r="F52">
            <v>11411</v>
          </cell>
          <cell r="G52" t="str">
            <v>Seguros a devengar</v>
          </cell>
          <cell r="H52">
            <v>22764012</v>
          </cell>
          <cell r="I52">
            <v>7213020</v>
          </cell>
        </row>
        <row r="53">
          <cell r="F53">
            <v>11412</v>
          </cell>
          <cell r="G53" t="str">
            <v>Gastos Pagados por Adelantado</v>
          </cell>
          <cell r="H53">
            <v>4441495</v>
          </cell>
          <cell r="I53">
            <v>363219784</v>
          </cell>
        </row>
        <row r="54">
          <cell r="F54">
            <v>11413</v>
          </cell>
          <cell r="G54" t="str">
            <v>Alquileres de Estaciones a devengar</v>
          </cell>
          <cell r="H54">
            <v>455474435</v>
          </cell>
          <cell r="I54">
            <v>424186744</v>
          </cell>
        </row>
        <row r="55">
          <cell r="F55">
            <v>115101</v>
          </cell>
          <cell r="G55" t="str">
            <v>Intereses a Devengar CP</v>
          </cell>
          <cell r="H55">
            <v>0</v>
          </cell>
          <cell r="I55">
            <v>4272519104</v>
          </cell>
        </row>
        <row r="56">
          <cell r="F56">
            <v>11311</v>
          </cell>
          <cell r="G56" t="str">
            <v>Lubricantes</v>
          </cell>
          <cell r="H56">
            <v>496948594</v>
          </cell>
          <cell r="I56">
            <v>483525576</v>
          </cell>
        </row>
        <row r="57">
          <cell r="F57">
            <v>11312</v>
          </cell>
          <cell r="G57" t="str">
            <v>Uniformes</v>
          </cell>
          <cell r="H57">
            <v>16816132</v>
          </cell>
          <cell r="I57">
            <v>14750842</v>
          </cell>
        </row>
        <row r="58">
          <cell r="F58">
            <v>11313</v>
          </cell>
          <cell r="G58" t="str">
            <v>Mercaderías - BUPA</v>
          </cell>
          <cell r="H58">
            <v>1565742308</v>
          </cell>
          <cell r="I58">
            <v>1515470345</v>
          </cell>
        </row>
        <row r="59">
          <cell r="F59">
            <v>11315</v>
          </cell>
          <cell r="G59" t="str">
            <v>Merchandising</v>
          </cell>
          <cell r="H59">
            <v>34106999</v>
          </cell>
          <cell r="I59">
            <v>46548425</v>
          </cell>
        </row>
        <row r="60">
          <cell r="F60">
            <v>11321</v>
          </cell>
          <cell r="G60" t="str">
            <v>Diesel Existencia</v>
          </cell>
          <cell r="H60">
            <v>548310593</v>
          </cell>
          <cell r="I60">
            <v>512983455</v>
          </cell>
        </row>
        <row r="61">
          <cell r="F61">
            <v>11322</v>
          </cell>
          <cell r="G61" t="str">
            <v>Naftas Existencia</v>
          </cell>
          <cell r="H61">
            <v>223840254</v>
          </cell>
          <cell r="I61">
            <v>540078957</v>
          </cell>
        </row>
        <row r="62">
          <cell r="F62">
            <v>11324</v>
          </cell>
          <cell r="G62" t="str">
            <v>Quimicos Existencia</v>
          </cell>
          <cell r="H62">
            <v>10972500</v>
          </cell>
          <cell r="I62">
            <v>27805900</v>
          </cell>
        </row>
        <row r="63">
          <cell r="F63">
            <v>11332</v>
          </cell>
          <cell r="G63" t="str">
            <v>Compras Locales en Curso</v>
          </cell>
          <cell r="H63">
            <v>0</v>
          </cell>
          <cell r="I63">
            <v>-81161301</v>
          </cell>
        </row>
        <row r="64">
          <cell r="F64">
            <v>12311</v>
          </cell>
          <cell r="G64" t="str">
            <v>Rodados</v>
          </cell>
          <cell r="H64">
            <v>1702257224.8635786</v>
          </cell>
          <cell r="I64">
            <v>1830222046</v>
          </cell>
        </row>
        <row r="65">
          <cell r="F65">
            <v>123119</v>
          </cell>
          <cell r="G65" t="str">
            <v>Depreciación Rodados</v>
          </cell>
          <cell r="H65">
            <v>-954493149.96433818</v>
          </cell>
          <cell r="I65">
            <v>-1194802602</v>
          </cell>
        </row>
        <row r="66">
          <cell r="F66">
            <v>12312</v>
          </cell>
          <cell r="G66" t="str">
            <v>Muebles y Equipos</v>
          </cell>
          <cell r="H66">
            <v>148897638.14151487</v>
          </cell>
          <cell r="I66">
            <v>171385856</v>
          </cell>
        </row>
        <row r="67">
          <cell r="F67">
            <v>123129</v>
          </cell>
          <cell r="G67" t="str">
            <v>Depreciación Muebles y Equipos</v>
          </cell>
          <cell r="H67">
            <v>-74524188.13300927</v>
          </cell>
          <cell r="I67">
            <v>-92153459</v>
          </cell>
        </row>
        <row r="68">
          <cell r="F68">
            <v>12313</v>
          </cell>
          <cell r="G68" t="str">
            <v>Equipos de Comunicación</v>
          </cell>
          <cell r="H68">
            <v>6363636.631842697</v>
          </cell>
          <cell r="I68">
            <v>7132741</v>
          </cell>
        </row>
        <row r="69">
          <cell r="F69">
            <v>123139</v>
          </cell>
          <cell r="G69" t="str">
            <v>Depreciación Equipos de comunicación</v>
          </cell>
          <cell r="H69">
            <v>-6363636.0540926224</v>
          </cell>
          <cell r="I69">
            <v>-7132741</v>
          </cell>
        </row>
        <row r="70">
          <cell r="F70">
            <v>12314</v>
          </cell>
          <cell r="G70" t="str">
            <v>Equipos de Informática</v>
          </cell>
          <cell r="H70">
            <v>218444845.41816625</v>
          </cell>
          <cell r="I70">
            <v>257635691</v>
          </cell>
        </row>
        <row r="71">
          <cell r="F71">
            <v>123149</v>
          </cell>
          <cell r="G71" t="str">
            <v>Depreciación Equipos de Informática</v>
          </cell>
          <cell r="H71">
            <v>-155838319.48998183</v>
          </cell>
          <cell r="I71">
            <v>-183844920</v>
          </cell>
        </row>
        <row r="72">
          <cell r="F72">
            <v>12315</v>
          </cell>
          <cell r="G72" t="str">
            <v>Equipos y Herramientas</v>
          </cell>
          <cell r="H72">
            <v>534334819.90557671</v>
          </cell>
          <cell r="I72">
            <v>655596598</v>
          </cell>
        </row>
        <row r="73">
          <cell r="F73">
            <v>123159</v>
          </cell>
          <cell r="G73" t="str">
            <v>Depreciación Equipos y Herramientas</v>
          </cell>
          <cell r="H73">
            <v>-477396727.77282846</v>
          </cell>
          <cell r="I73">
            <v>-548928528</v>
          </cell>
        </row>
        <row r="74">
          <cell r="F74">
            <v>12316</v>
          </cell>
          <cell r="G74" t="str">
            <v>Mejoras en Predio de Terceros</v>
          </cell>
          <cell r="H74">
            <v>24927382</v>
          </cell>
          <cell r="I74">
            <v>26291226</v>
          </cell>
        </row>
        <row r="75">
          <cell r="F75">
            <v>123169</v>
          </cell>
          <cell r="G75" t="str">
            <v>Depreciación Mejoras en Predio Ajeno</v>
          </cell>
          <cell r="H75">
            <v>-11318182</v>
          </cell>
          <cell r="I75">
            <v>-14042946</v>
          </cell>
        </row>
        <row r="76">
          <cell r="F76">
            <v>12317</v>
          </cell>
          <cell r="G76" t="str">
            <v>Instalaciones</v>
          </cell>
          <cell r="H76">
            <v>74983128.186156809</v>
          </cell>
          <cell r="I76">
            <v>86050035</v>
          </cell>
        </row>
        <row r="77">
          <cell r="F77">
            <v>123179</v>
          </cell>
          <cell r="G77" t="str">
            <v>Depreciación Instalaciones</v>
          </cell>
          <cell r="H77">
            <v>-36592474.273704618</v>
          </cell>
          <cell r="I77">
            <v>-45123331</v>
          </cell>
        </row>
        <row r="78">
          <cell r="F78">
            <v>12321</v>
          </cell>
          <cell r="G78" t="str">
            <v>ESP- Obras Civiles y Electromecanicas</v>
          </cell>
          <cell r="H78">
            <v>554847070.42661965</v>
          </cell>
          <cell r="I78">
            <v>593563458</v>
          </cell>
        </row>
        <row r="79">
          <cell r="F79">
            <v>12322</v>
          </cell>
          <cell r="G79" t="str">
            <v>ESP-Carteleria e Imagen</v>
          </cell>
          <cell r="H79">
            <v>201360681.49556041</v>
          </cell>
          <cell r="I79">
            <v>219501167</v>
          </cell>
        </row>
        <row r="80">
          <cell r="F80">
            <v>12323</v>
          </cell>
          <cell r="G80" t="str">
            <v>ESP-Muebles Tiendas</v>
          </cell>
          <cell r="H80">
            <v>69155842</v>
          </cell>
          <cell r="I80">
            <v>69155842</v>
          </cell>
        </row>
        <row r="81">
          <cell r="F81">
            <v>12329</v>
          </cell>
          <cell r="G81" t="str">
            <v>Depreciación Acumulada ESP</v>
          </cell>
          <cell r="H81">
            <v>-378669217.00134403</v>
          </cell>
          <cell r="I81">
            <v>-493985687</v>
          </cell>
        </row>
        <row r="82">
          <cell r="F82">
            <v>12324</v>
          </cell>
          <cell r="G82" t="str">
            <v>Estaciones de Servicios Propias - Inmuebles</v>
          </cell>
          <cell r="H82">
            <v>18991287756.774734</v>
          </cell>
          <cell r="I82">
            <v>19425744000</v>
          </cell>
        </row>
        <row r="83">
          <cell r="F83">
            <v>12331</v>
          </cell>
          <cell r="G83" t="str">
            <v>BUPA-Tanques</v>
          </cell>
          <cell r="H83">
            <v>8425733608.9727974</v>
          </cell>
          <cell r="I83">
            <v>10180184104</v>
          </cell>
        </row>
        <row r="84">
          <cell r="G84" t="str">
            <v>(-)Depreciaciones Acumuladas Tanques</v>
          </cell>
          <cell r="H84">
            <v>0</v>
          </cell>
          <cell r="I84">
            <v>0</v>
          </cell>
        </row>
        <row r="85">
          <cell r="F85">
            <v>12332</v>
          </cell>
          <cell r="G85" t="str">
            <v>BUPA-Expendedores</v>
          </cell>
          <cell r="H85">
            <v>12318978877.131929</v>
          </cell>
          <cell r="I85">
            <v>15130874737</v>
          </cell>
        </row>
        <row r="86">
          <cell r="G86" t="str">
            <v>(-)Depreciaciones Acumuladas Expendedores</v>
          </cell>
          <cell r="H86">
            <v>0</v>
          </cell>
          <cell r="I86">
            <v>0</v>
          </cell>
        </row>
        <row r="87">
          <cell r="F87">
            <v>12333</v>
          </cell>
          <cell r="G87" t="str">
            <v>BUPA-Filtros</v>
          </cell>
          <cell r="H87">
            <v>2560617550.8356695</v>
          </cell>
          <cell r="I87">
            <v>3160748498</v>
          </cell>
        </row>
        <row r="88">
          <cell r="G88" t="str">
            <v>(-)Depreciaciones Acumuladas Filtros</v>
          </cell>
          <cell r="H88">
            <v>0</v>
          </cell>
          <cell r="I88">
            <v>0</v>
          </cell>
        </row>
        <row r="89">
          <cell r="F89">
            <v>12334</v>
          </cell>
          <cell r="G89" t="str">
            <v>BUPA- Obras Civiles y Electromecanicas</v>
          </cell>
          <cell r="H89">
            <v>44174847152.497208</v>
          </cell>
          <cell r="I89">
            <v>56754181183</v>
          </cell>
        </row>
        <row r="90">
          <cell r="G90" t="str">
            <v>(-)Depreciaciones Acumuladas Instalaciones en P.A.</v>
          </cell>
          <cell r="H90">
            <v>0</v>
          </cell>
          <cell r="I90">
            <v>0</v>
          </cell>
        </row>
        <row r="91">
          <cell r="F91">
            <v>12335</v>
          </cell>
          <cell r="G91" t="str">
            <v>BUPA-Carteleria e Imagen</v>
          </cell>
          <cell r="H91">
            <v>11909385578.627184</v>
          </cell>
          <cell r="I91">
            <v>14130398346</v>
          </cell>
        </row>
        <row r="92">
          <cell r="F92">
            <v>12391</v>
          </cell>
          <cell r="G92" t="str">
            <v>(-)Depreciaciones Acumuladas</v>
          </cell>
          <cell r="H92">
            <v>0</v>
          </cell>
          <cell r="I92">
            <v>0</v>
          </cell>
        </row>
        <row r="93">
          <cell r="F93">
            <v>12336</v>
          </cell>
          <cell r="G93" t="str">
            <v>BUPA-Muebles Tiendas</v>
          </cell>
          <cell r="H93">
            <v>619474112.51542664</v>
          </cell>
          <cell r="I93">
            <v>748273448</v>
          </cell>
        </row>
        <row r="94">
          <cell r="F94">
            <v>12339</v>
          </cell>
          <cell r="G94" t="str">
            <v>Depreciación Acumulada BUPA</v>
          </cell>
          <cell r="H94">
            <v>-30874003202</v>
          </cell>
          <cell r="I94">
            <v>-39450579085</v>
          </cell>
        </row>
        <row r="95">
          <cell r="F95">
            <v>12346</v>
          </cell>
          <cell r="G95" t="str">
            <v>Obra en Curso - AZPA Artigas</v>
          </cell>
          <cell r="H95">
            <v>634740406</v>
          </cell>
          <cell r="I95">
            <v>3233736205</v>
          </cell>
        </row>
        <row r="96">
          <cell r="F96">
            <v>123411</v>
          </cell>
          <cell r="G96" t="str">
            <v>Obra en Curso - Bella Vista Norte Elpidio Goncalves</v>
          </cell>
          <cell r="H96">
            <v>0</v>
          </cell>
          <cell r="I96">
            <v>0</v>
          </cell>
        </row>
        <row r="97">
          <cell r="F97">
            <v>123412</v>
          </cell>
          <cell r="G97" t="str">
            <v>Obra en Curso - CDE Gabriela Maidana</v>
          </cell>
          <cell r="H97">
            <v>0</v>
          </cell>
          <cell r="I97">
            <v>0</v>
          </cell>
        </row>
        <row r="98">
          <cell r="F98">
            <v>123413</v>
          </cell>
          <cell r="G98" t="str">
            <v>Obra en Curso - Mcal. Lopez Latinoamerica S.A.</v>
          </cell>
          <cell r="H98">
            <v>0</v>
          </cell>
          <cell r="I98">
            <v>0</v>
          </cell>
        </row>
        <row r="99">
          <cell r="F99">
            <v>123414</v>
          </cell>
          <cell r="G99" t="str">
            <v>Obra en Curso - San Isidro (Encarnación)</v>
          </cell>
          <cell r="H99">
            <v>0</v>
          </cell>
          <cell r="I99">
            <v>0</v>
          </cell>
        </row>
        <row r="100">
          <cell r="F100">
            <v>123415</v>
          </cell>
          <cell r="G100" t="str">
            <v>Obra en Curso - San Rafael del Parana</v>
          </cell>
          <cell r="H100">
            <v>0</v>
          </cell>
          <cell r="I100">
            <v>0</v>
          </cell>
        </row>
        <row r="101">
          <cell r="F101">
            <v>123416</v>
          </cell>
          <cell r="G101" t="str">
            <v>Obra en Curso - San Isidro (Aregua)</v>
          </cell>
          <cell r="H101">
            <v>0</v>
          </cell>
          <cell r="I101">
            <v>0</v>
          </cell>
        </row>
        <row r="102">
          <cell r="F102">
            <v>123418</v>
          </cell>
          <cell r="G102" t="str">
            <v>Obra en Curso - Manuel Baez (Alto Vera)</v>
          </cell>
          <cell r="H102">
            <v>0</v>
          </cell>
          <cell r="I102">
            <v>0</v>
          </cell>
        </row>
        <row r="103">
          <cell r="F103">
            <v>123419</v>
          </cell>
          <cell r="G103" t="str">
            <v>Obra en Curso - FHJ- Campo 9 Mercado</v>
          </cell>
          <cell r="H103">
            <v>0</v>
          </cell>
          <cell r="I103">
            <v>0</v>
          </cell>
        </row>
        <row r="104">
          <cell r="F104">
            <v>123420</v>
          </cell>
          <cell r="G104" t="str">
            <v>Obra en Curso - Posta S.A. (CDE - Los Naranjos)</v>
          </cell>
          <cell r="H104">
            <v>0</v>
          </cell>
          <cell r="I104">
            <v>0</v>
          </cell>
        </row>
        <row r="105">
          <cell r="F105">
            <v>123421</v>
          </cell>
          <cell r="G105" t="str">
            <v>Obra en Curso - Cia. Friesen (Caaguazu)</v>
          </cell>
          <cell r="H105">
            <v>0</v>
          </cell>
          <cell r="I105">
            <v>0</v>
          </cell>
        </row>
        <row r="106">
          <cell r="F106">
            <v>123422</v>
          </cell>
          <cell r="G106" t="str">
            <v>Obra en Curso - Aldo Coronel ( Laguna Grande)</v>
          </cell>
          <cell r="H106">
            <v>0</v>
          </cell>
          <cell r="I106">
            <v>0</v>
          </cell>
        </row>
        <row r="107">
          <cell r="F107">
            <v>123423</v>
          </cell>
          <cell r="G107" t="str">
            <v>Obra en Curso - PCP Mario Garcia Sarquis</v>
          </cell>
          <cell r="H107">
            <v>0</v>
          </cell>
          <cell r="I107">
            <v>0</v>
          </cell>
        </row>
        <row r="108">
          <cell r="F108">
            <v>123424</v>
          </cell>
          <cell r="G108" t="str">
            <v>Obra en Curso - San Cristobal (La Paloma)</v>
          </cell>
          <cell r="H108">
            <v>0</v>
          </cell>
          <cell r="I108">
            <v>0</v>
          </cell>
        </row>
        <row r="109">
          <cell r="F109">
            <v>123425</v>
          </cell>
          <cell r="G109" t="str">
            <v>Obra en Curso - Petroquim (Concepción Planta)</v>
          </cell>
          <cell r="H109">
            <v>0</v>
          </cell>
          <cell r="I109">
            <v>0</v>
          </cell>
        </row>
        <row r="110">
          <cell r="F110">
            <v>123426</v>
          </cell>
          <cell r="G110" t="str">
            <v>Obra en Curso - Adalberto Barrios ( Yasy Kañy)</v>
          </cell>
          <cell r="H110">
            <v>0</v>
          </cell>
          <cell r="I110">
            <v>0</v>
          </cell>
        </row>
        <row r="111">
          <cell r="F111">
            <v>123427</v>
          </cell>
          <cell r="G111" t="str">
            <v>Obra en Curso – Hugo Hastchbach (Nueva Alborada CENTRO)</v>
          </cell>
          <cell r="H111">
            <v>0</v>
          </cell>
          <cell r="I111">
            <v>0</v>
          </cell>
        </row>
        <row r="112">
          <cell r="F112">
            <v>123428</v>
          </cell>
          <cell r="G112" t="str">
            <v>Obra en Curso - Hugo Hastchbach (Nueva Alborada CAMPO)</v>
          </cell>
          <cell r="H112">
            <v>0</v>
          </cell>
          <cell r="I112">
            <v>0</v>
          </cell>
        </row>
        <row r="113">
          <cell r="F113">
            <v>123429</v>
          </cell>
          <cell r="G113" t="str">
            <v>Obras en Curso - Francisco Britez (R.A.Oviedo)</v>
          </cell>
          <cell r="H113">
            <v>0</v>
          </cell>
          <cell r="I113">
            <v>0</v>
          </cell>
        </row>
        <row r="114">
          <cell r="F114">
            <v>123430</v>
          </cell>
          <cell r="G114" t="str">
            <v>Obra en Curso - Vemarcorp</v>
          </cell>
          <cell r="H114">
            <v>0</v>
          </cell>
          <cell r="I114">
            <v>0</v>
          </cell>
        </row>
        <row r="115">
          <cell r="F115">
            <v>123431</v>
          </cell>
          <cell r="G115" t="str">
            <v>Obras en curso- Kokue Poty (Ma Aux.)</v>
          </cell>
          <cell r="H115">
            <v>0</v>
          </cell>
          <cell r="I115">
            <v>0</v>
          </cell>
        </row>
        <row r="116">
          <cell r="F116">
            <v>123432</v>
          </cell>
          <cell r="G116" t="str">
            <v>Obras en curso-Las Juanas (cambyreta)</v>
          </cell>
          <cell r="H116">
            <v>0</v>
          </cell>
          <cell r="I116">
            <v>0</v>
          </cell>
        </row>
        <row r="117">
          <cell r="F117">
            <v>123433</v>
          </cell>
          <cell r="G117" t="str">
            <v>Obras en curso - Luque Fotógrafos del Chaco (Arnaldo Silva)</v>
          </cell>
          <cell r="H117">
            <v>0</v>
          </cell>
          <cell r="I117">
            <v>0</v>
          </cell>
        </row>
        <row r="118">
          <cell r="F118">
            <v>123434</v>
          </cell>
          <cell r="G118" t="str">
            <v>Obra en curso - PCP Transportadora Panamericana S.R.L (Minga Guazú)</v>
          </cell>
          <cell r="H118">
            <v>0</v>
          </cell>
          <cell r="I118">
            <v>0</v>
          </cell>
        </row>
        <row r="119">
          <cell r="F119">
            <v>123435</v>
          </cell>
          <cell r="G119" t="str">
            <v>Obra en curso - PCP El Escobero S.R.L (Capiatá)</v>
          </cell>
          <cell r="H119">
            <v>0</v>
          </cell>
          <cell r="I119">
            <v>0</v>
          </cell>
        </row>
        <row r="120">
          <cell r="F120">
            <v>123436</v>
          </cell>
          <cell r="G120" t="str">
            <v>Obra en Curso – Jameda (Acceso Sur) TOTEM</v>
          </cell>
          <cell r="H120">
            <v>0</v>
          </cell>
          <cell r="I120">
            <v>0</v>
          </cell>
        </row>
        <row r="121">
          <cell r="F121">
            <v>123437</v>
          </cell>
          <cell r="G121" t="str">
            <v>Obra en curso - TOTEM Tiago Destri (Santa Rita)</v>
          </cell>
          <cell r="H121">
            <v>0</v>
          </cell>
          <cell r="I121">
            <v>0</v>
          </cell>
        </row>
        <row r="122">
          <cell r="F122">
            <v>123438</v>
          </cell>
          <cell r="G122" t="str">
            <v>Obra en curso - PCP La Paraguaya Internacional SRL</v>
          </cell>
          <cell r="H122">
            <v>0</v>
          </cell>
          <cell r="I122">
            <v>0</v>
          </cell>
        </row>
        <row r="123">
          <cell r="F123">
            <v>123439</v>
          </cell>
          <cell r="G123" t="str">
            <v>Obra en Curso - Estanislaa Velázquez (Pilar)</v>
          </cell>
          <cell r="H123">
            <v>0</v>
          </cell>
          <cell r="I123">
            <v>0</v>
          </cell>
        </row>
        <row r="124">
          <cell r="F124">
            <v>123440</v>
          </cell>
          <cell r="G124" t="str">
            <v>Obras en Curso - PCP La Felsina (Guarambare)</v>
          </cell>
          <cell r="H124">
            <v>0</v>
          </cell>
          <cell r="I124">
            <v>0</v>
          </cell>
        </row>
        <row r="125">
          <cell r="F125">
            <v>123441</v>
          </cell>
          <cell r="G125" t="str">
            <v>Obras en Curso - Villaverde (Cnel. Oviedo)</v>
          </cell>
          <cell r="H125">
            <v>1290714648</v>
          </cell>
          <cell r="I125">
            <v>1874581641</v>
          </cell>
        </row>
        <row r="126">
          <cell r="F126">
            <v>123442</v>
          </cell>
          <cell r="G126" t="str">
            <v>Obras en Curso - Pablo Hernández (Ñemby)</v>
          </cell>
          <cell r="H126">
            <v>3522747376</v>
          </cell>
          <cell r="I126">
            <v>0</v>
          </cell>
        </row>
        <row r="127">
          <cell r="F127">
            <v>123443</v>
          </cell>
          <cell r="G127" t="str">
            <v>Obras en Curso - Blas Benigno Fleitas (J.A Saldivar)</v>
          </cell>
          <cell r="H127">
            <v>1156123184</v>
          </cell>
          <cell r="I127">
            <v>0</v>
          </cell>
        </row>
        <row r="128">
          <cell r="F128">
            <v>123444</v>
          </cell>
          <cell r="G128" t="str">
            <v>Obras en Curso - TOTEM Compañía Friesen (Campo 9)</v>
          </cell>
          <cell r="H128">
            <v>0</v>
          </cell>
          <cell r="I128">
            <v>0</v>
          </cell>
        </row>
        <row r="129">
          <cell r="F129">
            <v>123445</v>
          </cell>
          <cell r="G129" t="str">
            <v>Obra en Curso – Estación Regina Mereles (Pedro Juan Caballero)</v>
          </cell>
          <cell r="H129">
            <v>1271997656</v>
          </cell>
          <cell r="I129">
            <v>0</v>
          </cell>
        </row>
        <row r="130">
          <cell r="F130">
            <v>123446</v>
          </cell>
          <cell r="G130" t="str">
            <v>Obra en Curso - PCP Azucarera Friedman (Villarrica)</v>
          </cell>
          <cell r="H130">
            <v>0</v>
          </cell>
          <cell r="I130">
            <v>0</v>
          </cell>
        </row>
        <row r="131">
          <cell r="F131">
            <v>123447</v>
          </cell>
          <cell r="G131" t="str">
            <v>Obra en Curso - Arnaldo Silva (Posta Ybycua Capiata)</v>
          </cell>
          <cell r="H131">
            <v>0</v>
          </cell>
          <cell r="I131">
            <v>0</v>
          </cell>
        </row>
        <row r="132">
          <cell r="F132">
            <v>123448</v>
          </cell>
          <cell r="G132" t="str">
            <v>Obras en Curso - Clarise Scavenius (J.A. Saldivar)</v>
          </cell>
          <cell r="H132">
            <v>0</v>
          </cell>
          <cell r="I132">
            <v>0</v>
          </cell>
        </row>
        <row r="133">
          <cell r="F133">
            <v>123449</v>
          </cell>
          <cell r="G133" t="str">
            <v>Obras en Curso - FHJ (Calle 2 Campo 9)</v>
          </cell>
          <cell r="H133">
            <v>0</v>
          </cell>
          <cell r="I133">
            <v>0</v>
          </cell>
        </row>
        <row r="134">
          <cell r="F134">
            <v>123450</v>
          </cell>
          <cell r="G134" t="str">
            <v>Obras en Curso - Francisco Peralta Amaral (Concepción)</v>
          </cell>
          <cell r="H134">
            <v>197675899</v>
          </cell>
          <cell r="I134">
            <v>247947863</v>
          </cell>
        </row>
        <row r="135">
          <cell r="F135">
            <v>123451</v>
          </cell>
          <cell r="G135" t="str">
            <v>Obras en Curso - PCP Fabrica Paraguaya de Vidrios (Villeta)</v>
          </cell>
          <cell r="H135">
            <v>0</v>
          </cell>
          <cell r="I135">
            <v>0</v>
          </cell>
        </row>
        <row r="136">
          <cell r="F136">
            <v>123452</v>
          </cell>
          <cell r="G136" t="str">
            <v>Obras en Curso - Estación LYO (Concepción)</v>
          </cell>
          <cell r="H136">
            <v>340686962</v>
          </cell>
          <cell r="I136">
            <v>0</v>
          </cell>
        </row>
        <row r="137">
          <cell r="F137">
            <v>123453</v>
          </cell>
          <cell r="G137" t="str">
            <v>Obras en Curso - PCP Laura Quiñonez (Mercado de Abasto)</v>
          </cell>
          <cell r="H137">
            <v>0</v>
          </cell>
          <cell r="I137">
            <v>0</v>
          </cell>
        </row>
        <row r="138">
          <cell r="F138">
            <v>123454</v>
          </cell>
          <cell r="G138" t="str">
            <v>Obras en Curso - Sayvon SRL (Belén)</v>
          </cell>
          <cell r="H138">
            <v>710405065</v>
          </cell>
          <cell r="I138">
            <v>0</v>
          </cell>
        </row>
        <row r="139">
          <cell r="F139">
            <v>123455</v>
          </cell>
          <cell r="G139" t="str">
            <v>Obras en Curso - PCP ORMA IMPORT S.A (Limpio)</v>
          </cell>
          <cell r="H139">
            <v>0</v>
          </cell>
          <cell r="I139">
            <v>0</v>
          </cell>
        </row>
        <row r="140">
          <cell r="F140">
            <v>123456</v>
          </cell>
          <cell r="G140" t="str">
            <v>Obras en Curso - Estación Corina Britez (Acceso Sur)</v>
          </cell>
          <cell r="H140">
            <v>1599913867</v>
          </cell>
          <cell r="I140">
            <v>0</v>
          </cell>
        </row>
        <row r="141">
          <cell r="F141">
            <v>123457</v>
          </cell>
          <cell r="G141" t="str">
            <v>Obras en Curso - PCP Lamb S.A (Mariano R. Alonso)</v>
          </cell>
          <cell r="H141">
            <v>0</v>
          </cell>
          <cell r="I141">
            <v>0</v>
          </cell>
        </row>
        <row r="142">
          <cell r="F142">
            <v>123458</v>
          </cell>
          <cell r="G142" t="str">
            <v>Obras en Curso - PCP Ganadera Los Lazos (Benjamín Aceval)</v>
          </cell>
          <cell r="H142">
            <v>0</v>
          </cell>
          <cell r="I142">
            <v>0</v>
          </cell>
        </row>
        <row r="143">
          <cell r="F143">
            <v>123459</v>
          </cell>
          <cell r="G143" t="str">
            <v>Obras en Curso - PCP Procesos Ecológicos (Villa Hayes)</v>
          </cell>
          <cell r="H143">
            <v>0</v>
          </cell>
          <cell r="I143">
            <v>0</v>
          </cell>
        </row>
        <row r="144">
          <cell r="F144">
            <v>123460</v>
          </cell>
          <cell r="G144" t="str">
            <v>Obras en Curso - PCP Concretos San José (Mariano R. Alonso)</v>
          </cell>
          <cell r="H144">
            <v>0</v>
          </cell>
          <cell r="I144">
            <v>0</v>
          </cell>
        </row>
        <row r="145">
          <cell r="F145">
            <v>123461</v>
          </cell>
          <cell r="G145" t="str">
            <v>Obra en Curso - PCP San Cayetano (San Jose de los Arroyos)</v>
          </cell>
          <cell r="H145">
            <v>0</v>
          </cell>
          <cell r="I145">
            <v>0</v>
          </cell>
        </row>
        <row r="146">
          <cell r="F146">
            <v>123462</v>
          </cell>
          <cell r="G146" t="str">
            <v>Obras en curso - Nipon S.A. (Pedro Juan Caballero)</v>
          </cell>
          <cell r="H146">
            <v>724821010</v>
          </cell>
          <cell r="I146">
            <v>0</v>
          </cell>
        </row>
        <row r="147">
          <cell r="F147">
            <v>123463</v>
          </cell>
          <cell r="G147" t="str">
            <v>Obras en Curso - Emilio Molinas (Maria Auxiliadora)</v>
          </cell>
          <cell r="H147">
            <v>321336114</v>
          </cell>
          <cell r="I147">
            <v>0</v>
          </cell>
        </row>
        <row r="148">
          <cell r="F148">
            <v>123464</v>
          </cell>
          <cell r="G148" t="str">
            <v>Obras en Curso - PCP Consorcio Nueva Germania (Nueva Germania)</v>
          </cell>
          <cell r="H148">
            <v>10763500</v>
          </cell>
          <cell r="I148">
            <v>0</v>
          </cell>
        </row>
        <row r="149">
          <cell r="F149">
            <v>123466</v>
          </cell>
          <cell r="G149" t="str">
            <v>Obras en Curso - PCP Los Lazos (Boquerón)</v>
          </cell>
          <cell r="H149">
            <v>0</v>
          </cell>
          <cell r="I149">
            <v>0</v>
          </cell>
        </row>
        <row r="150">
          <cell r="F150">
            <v>123467</v>
          </cell>
          <cell r="G150" t="str">
            <v>Obras en Curso - Arkon Group (Santa Rita)</v>
          </cell>
          <cell r="H150">
            <v>1004777235</v>
          </cell>
          <cell r="I150">
            <v>0</v>
          </cell>
        </row>
        <row r="151">
          <cell r="F151">
            <v>123469</v>
          </cell>
          <cell r="G151" t="str">
            <v>Obras en Curso - Peter Harder Klassen (Tacuati)</v>
          </cell>
          <cell r="H151">
            <v>0</v>
          </cell>
          <cell r="I151">
            <v>0</v>
          </cell>
        </row>
        <row r="152">
          <cell r="F152">
            <v>123470</v>
          </cell>
          <cell r="G152" t="str">
            <v>Obras en Curso - TOTEM Walter Furler (Villarrica)</v>
          </cell>
          <cell r="H152">
            <v>18045100</v>
          </cell>
          <cell r="I152">
            <v>0</v>
          </cell>
        </row>
        <row r="153">
          <cell r="F153">
            <v>123471</v>
          </cell>
          <cell r="G153" t="str">
            <v>Obras en Curso - Manduvira S.A (Ciudad del Este Av San José)</v>
          </cell>
          <cell r="H153">
            <v>1080614601</v>
          </cell>
          <cell r="I153">
            <v>0</v>
          </cell>
        </row>
        <row r="154">
          <cell r="F154">
            <v>123472</v>
          </cell>
          <cell r="G154" t="str">
            <v>Obras en Curso - Gas Pora S.A (Ciudad del Este B° Ciudad Nueva)</v>
          </cell>
          <cell r="H154">
            <v>1660212301</v>
          </cell>
          <cell r="I154">
            <v>1795910304</v>
          </cell>
        </row>
        <row r="155">
          <cell r="F155">
            <v>123473</v>
          </cell>
          <cell r="G155" t="str">
            <v>Obras en Curso - W&amp;W San José S.A (Caaguazú)</v>
          </cell>
          <cell r="H155">
            <v>91171786</v>
          </cell>
          <cell r="I155">
            <v>91171786</v>
          </cell>
        </row>
        <row r="156">
          <cell r="F156">
            <v>123474</v>
          </cell>
          <cell r="G156" t="str">
            <v>Obras en Curso - PCP Signature (Luque)</v>
          </cell>
          <cell r="H156">
            <v>47835664</v>
          </cell>
          <cell r="I156">
            <v>0</v>
          </cell>
        </row>
        <row r="157">
          <cell r="F157">
            <v>123476</v>
          </cell>
          <cell r="G157" t="str">
            <v>Obras en Curso - ES Concepción (Luis Denis)</v>
          </cell>
          <cell r="H157">
            <v>914687140</v>
          </cell>
          <cell r="I157">
            <v>0</v>
          </cell>
        </row>
        <row r="158">
          <cell r="F158">
            <v>123477</v>
          </cell>
          <cell r="G158" t="str">
            <v>Obras en Curso - ES ANGEL JUNIOR ACOSTA MEZA  (Ypejhú, Canindeyu)</v>
          </cell>
          <cell r="H158">
            <v>494756844</v>
          </cell>
          <cell r="I158">
            <v>594850480</v>
          </cell>
        </row>
        <row r="159">
          <cell r="F159">
            <v>123478</v>
          </cell>
          <cell r="G159" t="str">
            <v>Obras en Curso - PCP S y J (Azotey)</v>
          </cell>
          <cell r="H159">
            <v>21332773</v>
          </cell>
          <cell r="I159">
            <v>0</v>
          </cell>
        </row>
        <row r="160">
          <cell r="F160">
            <v>123480</v>
          </cell>
          <cell r="G160" t="str">
            <v>Obras en Curso - Mejoras Tienda Tosa</v>
          </cell>
          <cell r="H160">
            <v>402042489</v>
          </cell>
          <cell r="I160">
            <v>0</v>
          </cell>
        </row>
        <row r="161">
          <cell r="F161">
            <v>123479</v>
          </cell>
          <cell r="G161" t="str">
            <v>Obras en Curso - Estacion S y J (Carayao)</v>
          </cell>
          <cell r="H161">
            <v>11000000</v>
          </cell>
          <cell r="I161">
            <v>0</v>
          </cell>
        </row>
        <row r="162">
          <cell r="F162">
            <v>123482</v>
          </cell>
          <cell r="G162" t="str">
            <v>Obras en Curso - Gayoso Grup (Itaugua)</v>
          </cell>
          <cell r="H162">
            <v>267414416</v>
          </cell>
          <cell r="I162">
            <v>345024637</v>
          </cell>
        </row>
        <row r="163">
          <cell r="F163">
            <v>123483</v>
          </cell>
          <cell r="G163" t="str">
            <v>Obras en Curso - PCP Consorcio arroyito (Concepción)</v>
          </cell>
          <cell r="H163">
            <v>1580100</v>
          </cell>
          <cell r="I163">
            <v>0</v>
          </cell>
        </row>
        <row r="164">
          <cell r="F164">
            <v>123484</v>
          </cell>
          <cell r="G164" t="str">
            <v>Obras en Curso - PCP Jorge Zenatti (Mariscal Estigarribia)</v>
          </cell>
          <cell r="H164">
            <v>26000000</v>
          </cell>
          <cell r="I164">
            <v>0</v>
          </cell>
        </row>
        <row r="165">
          <cell r="F165">
            <v>123485</v>
          </cell>
          <cell r="G165" t="str">
            <v>Obras en Curso - Pontón Suministro de Combustible (Marina Corporativa)</v>
          </cell>
          <cell r="H165">
            <v>114813134</v>
          </cell>
          <cell r="I165">
            <v>333763785</v>
          </cell>
        </row>
        <row r="166">
          <cell r="F166">
            <v>123486</v>
          </cell>
          <cell r="G166" t="str">
            <v>Obras en Curso - Compañía Friesen (Km 24 Minga Guazú)</v>
          </cell>
          <cell r="H166">
            <v>276179003</v>
          </cell>
          <cell r="I166">
            <v>510809070</v>
          </cell>
        </row>
        <row r="167">
          <cell r="F167">
            <v>12511</v>
          </cell>
          <cell r="G167" t="str">
            <v>Aportes p/Exclusividad</v>
          </cell>
          <cell r="H167">
            <v>47114974980</v>
          </cell>
          <cell r="I167">
            <v>47114974980</v>
          </cell>
        </row>
        <row r="168">
          <cell r="G168" t="str">
            <v>(-) Amortizaciones Acumuladas</v>
          </cell>
          <cell r="H168">
            <v>0</v>
          </cell>
          <cell r="I168">
            <v>0</v>
          </cell>
        </row>
        <row r="169">
          <cell r="F169">
            <v>12512</v>
          </cell>
          <cell r="G169" t="str">
            <v>Gastos de Organizacion</v>
          </cell>
          <cell r="H169">
            <v>1513212968</v>
          </cell>
          <cell r="I169">
            <v>1513212968</v>
          </cell>
        </row>
        <row r="170">
          <cell r="F170">
            <v>12519</v>
          </cell>
          <cell r="G170" t="str">
            <v>(-) Amortización Acumulada</v>
          </cell>
          <cell r="H170">
            <v>-16114374275</v>
          </cell>
          <cell r="I170">
            <v>-19343309065</v>
          </cell>
        </row>
        <row r="171">
          <cell r="F171">
            <v>12411</v>
          </cell>
          <cell r="G171" t="str">
            <v>Licencias, Marcas y Patentes</v>
          </cell>
          <cell r="H171">
            <v>715815230</v>
          </cell>
          <cell r="I171">
            <v>715815230</v>
          </cell>
        </row>
        <row r="172">
          <cell r="F172">
            <v>12412</v>
          </cell>
          <cell r="G172" t="str">
            <v>Amortización Acumulada Intangibles</v>
          </cell>
          <cell r="H172">
            <v>-356498624</v>
          </cell>
          <cell r="I172">
            <v>-425463408</v>
          </cell>
        </row>
        <row r="173">
          <cell r="F173">
            <v>12513</v>
          </cell>
          <cell r="G173" t="str">
            <v>Aportes s/Contratos</v>
          </cell>
          <cell r="H173">
            <v>7058668458</v>
          </cell>
          <cell r="I173">
            <v>7451540807</v>
          </cell>
        </row>
        <row r="174">
          <cell r="F174">
            <v>12611</v>
          </cell>
          <cell r="G174" t="str">
            <v>Documentos a Cobrar</v>
          </cell>
          <cell r="H174">
            <v>308652000</v>
          </cell>
          <cell r="I174">
            <v>308652000</v>
          </cell>
        </row>
        <row r="175">
          <cell r="F175">
            <v>12514</v>
          </cell>
          <cell r="G175" t="str">
            <v>Alquileres a Devengar a Largo Plazo</v>
          </cell>
          <cell r="H175">
            <v>1582228562</v>
          </cell>
          <cell r="I175">
            <v>1370135174</v>
          </cell>
        </row>
        <row r="176">
          <cell r="F176" t="str">
            <v>Lease corriente</v>
          </cell>
          <cell r="G176" t="str">
            <v>Lease corriente</v>
          </cell>
          <cell r="H176">
            <v>-7355808075</v>
          </cell>
          <cell r="I176">
            <v>0</v>
          </cell>
        </row>
        <row r="177">
          <cell r="F177" t="str">
            <v>Lease no corriente</v>
          </cell>
          <cell r="G177" t="str">
            <v>Lease no corriente</v>
          </cell>
          <cell r="H177">
            <v>-1233819417</v>
          </cell>
          <cell r="I177">
            <v>0</v>
          </cell>
        </row>
        <row r="178">
          <cell r="F178">
            <v>21111</v>
          </cell>
          <cell r="G178" t="str">
            <v>Proveedores Locales</v>
          </cell>
          <cell r="H178">
            <v>-63954401424</v>
          </cell>
          <cell r="I178">
            <v>-78761210124</v>
          </cell>
        </row>
        <row r="179">
          <cell r="F179">
            <v>21112</v>
          </cell>
          <cell r="G179" t="str">
            <v>Proveedores del Exterior</v>
          </cell>
          <cell r="H179">
            <v>-16179461</v>
          </cell>
          <cell r="I179">
            <v>-17071841</v>
          </cell>
        </row>
        <row r="180">
          <cell r="F180">
            <v>21117</v>
          </cell>
          <cell r="G180" t="str">
            <v>Proveedores Intercompany</v>
          </cell>
          <cell r="H180">
            <v>-60822895358</v>
          </cell>
          <cell r="I180">
            <v>0</v>
          </cell>
        </row>
        <row r="181">
          <cell r="F181">
            <v>21118</v>
          </cell>
          <cell r="G181" t="str">
            <v>Proveedores Relacionadas</v>
          </cell>
          <cell r="H181">
            <v>-1281679859</v>
          </cell>
          <cell r="I181">
            <v>0</v>
          </cell>
        </row>
        <row r="182">
          <cell r="F182">
            <v>21119</v>
          </cell>
          <cell r="G182" t="str">
            <v>Proveed. Relacionadas Re-exposición</v>
          </cell>
          <cell r="H182">
            <v>62104575217</v>
          </cell>
          <cell r="I182">
            <v>62104575217</v>
          </cell>
        </row>
        <row r="183">
          <cell r="G183" t="str">
            <v>Proveedores Intercompany USD</v>
          </cell>
          <cell r="H183">
            <v>0</v>
          </cell>
          <cell r="I183">
            <v>0</v>
          </cell>
        </row>
        <row r="184">
          <cell r="G184" t="str">
            <v>Proveedores Company Relacionada Gs</v>
          </cell>
          <cell r="H184">
            <v>0</v>
          </cell>
          <cell r="I184">
            <v>0</v>
          </cell>
        </row>
        <row r="185">
          <cell r="F185">
            <v>21116</v>
          </cell>
          <cell r="G185" t="str">
            <v>Cheques Emitidos no Pagados</v>
          </cell>
          <cell r="H185">
            <v>-723290518</v>
          </cell>
          <cell r="I185">
            <v>-62526855875</v>
          </cell>
        </row>
        <row r="186">
          <cell r="G186" t="str">
            <v>Proveedores Locales USD</v>
          </cell>
          <cell r="H186">
            <v>0</v>
          </cell>
          <cell r="I186">
            <v>0</v>
          </cell>
        </row>
        <row r="187">
          <cell r="F187">
            <v>21121</v>
          </cell>
          <cell r="G187" t="str">
            <v>Acreedores Varios</v>
          </cell>
          <cell r="H187">
            <v>0</v>
          </cell>
          <cell r="I187">
            <v>0</v>
          </cell>
        </row>
        <row r="188">
          <cell r="G188" t="str">
            <v>Acreedores Varios USD</v>
          </cell>
          <cell r="H188">
            <v>0</v>
          </cell>
          <cell r="I188">
            <v>0</v>
          </cell>
        </row>
        <row r="189">
          <cell r="F189">
            <v>21122</v>
          </cell>
          <cell r="G189" t="str">
            <v>Anticipo de Clientes</v>
          </cell>
          <cell r="H189">
            <v>-276189200</v>
          </cell>
          <cell r="I189">
            <v>-153590575</v>
          </cell>
        </row>
        <row r="190">
          <cell r="F190">
            <v>21311</v>
          </cell>
          <cell r="G190" t="str">
            <v>Aportes y Retenciones IPS</v>
          </cell>
          <cell r="H190">
            <v>-41202782</v>
          </cell>
          <cell r="I190">
            <v>-45605054</v>
          </cell>
        </row>
        <row r="191">
          <cell r="F191">
            <v>21312</v>
          </cell>
          <cell r="G191" t="str">
            <v>Sueldos y Jornales a pagar</v>
          </cell>
          <cell r="H191">
            <v>-24967318</v>
          </cell>
          <cell r="I191">
            <v>6570876</v>
          </cell>
        </row>
        <row r="192">
          <cell r="F192">
            <v>21313</v>
          </cell>
          <cell r="G192" t="str">
            <v>Provisiones Laborales (Aguinaldos)</v>
          </cell>
          <cell r="H192">
            <v>-2804400</v>
          </cell>
          <cell r="I192">
            <v>-90659619</v>
          </cell>
        </row>
        <row r="193">
          <cell r="F193">
            <v>21314</v>
          </cell>
          <cell r="G193" t="str">
            <v>Vacaciones a pagar</v>
          </cell>
          <cell r="H193">
            <v>-44883858</v>
          </cell>
          <cell r="I193">
            <v>-44484122</v>
          </cell>
        </row>
        <row r="194">
          <cell r="F194">
            <v>21316</v>
          </cell>
          <cell r="G194" t="str">
            <v>Descuentos Judiciales a pagar</v>
          </cell>
          <cell r="H194">
            <v>-376443</v>
          </cell>
          <cell r="I194">
            <v>-752888</v>
          </cell>
        </row>
        <row r="195">
          <cell r="F195">
            <v>21411</v>
          </cell>
          <cell r="G195" t="str">
            <v>Impuesto a la renta a pagar</v>
          </cell>
          <cell r="H195">
            <v>-305543079</v>
          </cell>
          <cell r="I195">
            <v>0</v>
          </cell>
        </row>
        <row r="196">
          <cell r="F196">
            <v>21412</v>
          </cell>
          <cell r="G196" t="str">
            <v>IVA Debito Fiscal 10%</v>
          </cell>
          <cell r="H196">
            <v>0</v>
          </cell>
          <cell r="I196">
            <v>0</v>
          </cell>
        </row>
        <row r="197">
          <cell r="F197">
            <v>21413</v>
          </cell>
          <cell r="G197" t="str">
            <v>IVA Debito Fiscal 5%</v>
          </cell>
          <cell r="H197">
            <v>0</v>
          </cell>
          <cell r="I197">
            <v>0</v>
          </cell>
        </row>
        <row r="198">
          <cell r="F198">
            <v>21415</v>
          </cell>
          <cell r="G198" t="str">
            <v>Retenciones IVA a pagar</v>
          </cell>
          <cell r="H198">
            <v>0</v>
          </cell>
          <cell r="I198">
            <v>0</v>
          </cell>
        </row>
        <row r="199">
          <cell r="F199">
            <v>21414</v>
          </cell>
          <cell r="G199" t="str">
            <v>Retenciones de Renta a pagar</v>
          </cell>
          <cell r="H199">
            <v>0</v>
          </cell>
          <cell r="I199">
            <v>0</v>
          </cell>
        </row>
        <row r="200">
          <cell r="F200">
            <v>21417</v>
          </cell>
          <cell r="G200" t="str">
            <v>IVA a Pagar</v>
          </cell>
          <cell r="H200">
            <v>-163177707</v>
          </cell>
          <cell r="I200">
            <v>-79886271</v>
          </cell>
        </row>
        <row r="201">
          <cell r="F201">
            <v>21113</v>
          </cell>
          <cell r="G201" t="str">
            <v>Provisiones Varias</v>
          </cell>
          <cell r="H201">
            <v>-1107310431</v>
          </cell>
          <cell r="I201">
            <v>1726679108</v>
          </cell>
        </row>
        <row r="202">
          <cell r="G202" t="str">
            <v>Provisiones NC por bonificaciones a clientes</v>
          </cell>
          <cell r="H202">
            <v>0</v>
          </cell>
          <cell r="I202">
            <v>0</v>
          </cell>
        </row>
        <row r="203">
          <cell r="F203">
            <v>21211</v>
          </cell>
          <cell r="G203" t="str">
            <v>Préstamos de Bancos y otras Entidades Financieras</v>
          </cell>
          <cell r="H203">
            <v>-32957814924</v>
          </cell>
          <cell r="I203">
            <v>-34276938924</v>
          </cell>
        </row>
        <row r="204">
          <cell r="F204">
            <v>21216</v>
          </cell>
          <cell r="G204" t="str">
            <v>Intereses a Pagar</v>
          </cell>
          <cell r="H204">
            <v>0</v>
          </cell>
          <cell r="I204">
            <v>-4272519104</v>
          </cell>
        </row>
        <row r="205">
          <cell r="F205">
            <v>21212</v>
          </cell>
          <cell r="G205" t="str">
            <v>Préstamos del Dueño, Socios o Entidades Vinculadas</v>
          </cell>
          <cell r="H205">
            <v>0</v>
          </cell>
          <cell r="I205">
            <v>0</v>
          </cell>
        </row>
        <row r="206">
          <cell r="F206">
            <v>21215</v>
          </cell>
          <cell r="G206" t="str">
            <v>Sobregiros Cta. Cte. Gs y USD</v>
          </cell>
          <cell r="H206">
            <v>0</v>
          </cell>
          <cell r="I206">
            <v>0</v>
          </cell>
        </row>
        <row r="207">
          <cell r="F207">
            <v>21214</v>
          </cell>
          <cell r="G207" t="str">
            <v>Intereses a Pagar</v>
          </cell>
          <cell r="H207">
            <v>-435884133</v>
          </cell>
          <cell r="I207">
            <v>0</v>
          </cell>
        </row>
        <row r="208">
          <cell r="F208">
            <v>22112</v>
          </cell>
          <cell r="G208" t="str">
            <v>Garantia de Alquiler de Estaciones de Servicios</v>
          </cell>
          <cell r="H208">
            <v>-20000000</v>
          </cell>
          <cell r="I208">
            <v>-20000000</v>
          </cell>
        </row>
        <row r="209">
          <cell r="F209">
            <v>22211</v>
          </cell>
          <cell r="G209" t="str">
            <v>Préstamos de Bancos y otras Entidades Financieras</v>
          </cell>
          <cell r="H209">
            <v>-77651866390</v>
          </cell>
          <cell r="I209">
            <v>-73131266428</v>
          </cell>
        </row>
        <row r="210">
          <cell r="G210" t="str">
            <v>Sobregiros Cta.Cte. GS y USD</v>
          </cell>
          <cell r="H210">
            <v>0</v>
          </cell>
          <cell r="I210">
            <v>0</v>
          </cell>
        </row>
        <row r="211">
          <cell r="G211" t="str">
            <v>Documentos a Pagar a Largo Plazo</v>
          </cell>
          <cell r="H211">
            <v>0</v>
          </cell>
          <cell r="I211">
            <v>0</v>
          </cell>
        </row>
        <row r="212">
          <cell r="F212">
            <v>22111</v>
          </cell>
          <cell r="G212" t="str">
            <v>Provisiones Contratos Aportes p/Exclusividad</v>
          </cell>
          <cell r="H212">
            <v>-7058668458</v>
          </cell>
          <cell r="I212">
            <v>-7451540807</v>
          </cell>
        </row>
        <row r="213">
          <cell r="F213">
            <v>3111</v>
          </cell>
          <cell r="G213" t="str">
            <v>Capital Integrado</v>
          </cell>
          <cell r="H213">
            <v>0</v>
          </cell>
          <cell r="I213">
            <v>0</v>
          </cell>
        </row>
        <row r="214">
          <cell r="F214">
            <v>3112</v>
          </cell>
          <cell r="G214" t="str">
            <v>Capital Suscripto</v>
          </cell>
          <cell r="H214">
            <v>-50000000000</v>
          </cell>
          <cell r="I214">
            <v>-50000000000</v>
          </cell>
        </row>
        <row r="215">
          <cell r="F215">
            <v>3113</v>
          </cell>
          <cell r="G215" t="str">
            <v>(-) Capital A Integrar</v>
          </cell>
          <cell r="H215">
            <v>10000000000</v>
          </cell>
          <cell r="I215">
            <v>9999999999</v>
          </cell>
        </row>
        <row r="216">
          <cell r="F216">
            <v>3114</v>
          </cell>
          <cell r="G216" t="str">
            <v>Aporte para futuras capitalizaciones</v>
          </cell>
          <cell r="H216">
            <v>0</v>
          </cell>
          <cell r="I216">
            <v>0</v>
          </cell>
        </row>
        <row r="217">
          <cell r="F217">
            <v>3121</v>
          </cell>
          <cell r="G217" t="str">
            <v>Reserva Legal</v>
          </cell>
          <cell r="H217">
            <v>0</v>
          </cell>
          <cell r="I217">
            <v>-102121512</v>
          </cell>
        </row>
        <row r="218">
          <cell r="F218">
            <v>3123</v>
          </cell>
          <cell r="G218" t="str">
            <v>Reserva de Revaluo Técnica</v>
          </cell>
          <cell r="H218">
            <v>5930005258</v>
          </cell>
          <cell r="I218">
            <v>-1857280709</v>
          </cell>
        </row>
        <row r="219">
          <cell r="F219">
            <v>3124</v>
          </cell>
          <cell r="G219" t="str">
            <v>Otras Reservas</v>
          </cell>
          <cell r="H219">
            <v>0</v>
          </cell>
          <cell r="I219">
            <v>0</v>
          </cell>
        </row>
        <row r="220">
          <cell r="F220">
            <v>3131</v>
          </cell>
          <cell r="G220" t="str">
            <v>Resultados Acumulados</v>
          </cell>
          <cell r="H220">
            <v>-2752671387.9063878</v>
          </cell>
          <cell r="I220">
            <v>0</v>
          </cell>
        </row>
        <row r="221">
          <cell r="F221">
            <v>3132</v>
          </cell>
          <cell r="G221" t="str">
            <v>Resultado del Ejercicio</v>
          </cell>
          <cell r="H221">
            <v>-2726299506.247364</v>
          </cell>
          <cell r="I221">
            <v>-1940308731</v>
          </cell>
        </row>
        <row r="222">
          <cell r="F222" t="str">
            <v>Período ganancias</v>
          </cell>
          <cell r="G222" t="str">
            <v>Período ganancias</v>
          </cell>
          <cell r="H222">
            <v>0</v>
          </cell>
          <cell r="I222">
            <v>0</v>
          </cell>
        </row>
        <row r="223">
          <cell r="G223" t="str">
            <v>Resultado 2020</v>
          </cell>
          <cell r="I223">
            <v>1677988822</v>
          </cell>
        </row>
        <row r="224">
          <cell r="H224">
            <v>0.86877012252807617</v>
          </cell>
        </row>
        <row r="225">
          <cell r="F225" t="str">
            <v>Período ganancias</v>
          </cell>
          <cell r="G225" t="str">
            <v>Período ganancias</v>
          </cell>
          <cell r="H225">
            <v>-2726299506.247364</v>
          </cell>
          <cell r="I225">
            <v>1677988822</v>
          </cell>
        </row>
        <row r="227">
          <cell r="F227">
            <v>701010101</v>
          </cell>
          <cell r="G227" t="str">
            <v>Venta de Productos</v>
          </cell>
          <cell r="H227">
            <v>6109226057</v>
          </cell>
          <cell r="I227">
            <v>397472182253</v>
          </cell>
        </row>
        <row r="228">
          <cell r="F228">
            <v>701010102</v>
          </cell>
          <cell r="G228" t="str">
            <v>Venta de Servicios</v>
          </cell>
          <cell r="H228">
            <v>-18931110781</v>
          </cell>
          <cell r="I228">
            <v>2526377010</v>
          </cell>
        </row>
        <row r="229">
          <cell r="F229">
            <v>701010103</v>
          </cell>
          <cell r="G229" t="str">
            <v>Descuentos Concedidos</v>
          </cell>
          <cell r="H229">
            <v>0</v>
          </cell>
          <cell r="I229">
            <v>-13565156595</v>
          </cell>
        </row>
        <row r="230">
          <cell r="F230">
            <v>701010104</v>
          </cell>
          <cell r="G230" t="str">
            <v>Devoluciones sobre ventas</v>
          </cell>
          <cell r="H230">
            <v>12228182</v>
          </cell>
          <cell r="I230">
            <v>0</v>
          </cell>
        </row>
        <row r="231">
          <cell r="F231">
            <v>701010105</v>
          </cell>
          <cell r="G231" t="str">
            <v xml:space="preserve">Venta de Otros Productos </v>
          </cell>
          <cell r="H231">
            <v>-7412903399</v>
          </cell>
          <cell r="I231">
            <v>1872729</v>
          </cell>
        </row>
        <row r="232">
          <cell r="F232">
            <v>701010106</v>
          </cell>
          <cell r="G232" t="str">
            <v>Descuentos/Bonificaciones otorgados otros productos</v>
          </cell>
          <cell r="H232">
            <v>0</v>
          </cell>
          <cell r="I232">
            <v>-3782281728</v>
          </cell>
        </row>
        <row r="233">
          <cell r="F233">
            <v>701010201</v>
          </cell>
          <cell r="G233" t="str">
            <v>Venta de Productos</v>
          </cell>
          <cell r="H233">
            <v>0</v>
          </cell>
          <cell r="I233">
            <v>0</v>
          </cell>
        </row>
        <row r="234">
          <cell r="F234">
            <v>701010202</v>
          </cell>
          <cell r="G234" t="str">
            <v>Venta de Servicios</v>
          </cell>
          <cell r="H234">
            <v>0</v>
          </cell>
          <cell r="I234">
            <v>0</v>
          </cell>
        </row>
        <row r="235">
          <cell r="F235">
            <v>701010203</v>
          </cell>
          <cell r="G235" t="str">
            <v>Descuentos Concedidos</v>
          </cell>
          <cell r="H235">
            <v>0</v>
          </cell>
          <cell r="I235">
            <v>0</v>
          </cell>
        </row>
        <row r="236">
          <cell r="F236">
            <v>701010204</v>
          </cell>
          <cell r="G236" t="str">
            <v>Devoluciones sobre ventas</v>
          </cell>
          <cell r="H236">
            <v>0</v>
          </cell>
          <cell r="I236">
            <v>0</v>
          </cell>
        </row>
        <row r="237">
          <cell r="F237">
            <v>701010301</v>
          </cell>
          <cell r="G237" t="str">
            <v>Ingresos por Leasing</v>
          </cell>
          <cell r="H237">
            <v>2370999062</v>
          </cell>
          <cell r="I237">
            <v>0</v>
          </cell>
        </row>
        <row r="238">
          <cell r="F238">
            <v>701010302</v>
          </cell>
          <cell r="G238" t="str">
            <v>Alquileres cobrados</v>
          </cell>
          <cell r="H238">
            <v>1053571847</v>
          </cell>
          <cell r="I238">
            <v>1167007005</v>
          </cell>
        </row>
        <row r="239">
          <cell r="F239">
            <v>701010303</v>
          </cell>
          <cell r="G239" t="str">
            <v>Intereses cobrados</v>
          </cell>
          <cell r="H239">
            <v>0</v>
          </cell>
          <cell r="I239">
            <v>119662911</v>
          </cell>
        </row>
        <row r="240">
          <cell r="F240">
            <v>701010304</v>
          </cell>
          <cell r="G240" t="str">
            <v>Demoras</v>
          </cell>
          <cell r="H240">
            <v>172385263</v>
          </cell>
          <cell r="I240">
            <v>0</v>
          </cell>
        </row>
        <row r="241">
          <cell r="F241">
            <v>701010305</v>
          </cell>
          <cell r="G241" t="str">
            <v>Ingresos varios</v>
          </cell>
          <cell r="H241">
            <v>416339824</v>
          </cell>
          <cell r="I241">
            <v>20769100</v>
          </cell>
        </row>
        <row r="242">
          <cell r="F242">
            <v>701010306</v>
          </cell>
          <cell r="G242" t="str">
            <v>Ingresos por Fee de Tiendas</v>
          </cell>
          <cell r="H242">
            <v>244397219</v>
          </cell>
          <cell r="I242">
            <v>124504270</v>
          </cell>
        </row>
        <row r="243">
          <cell r="F243">
            <v>701010307</v>
          </cell>
          <cell r="G243" t="str">
            <v>Ingresos por Fee de Proveedores de Tiendas</v>
          </cell>
          <cell r="H243">
            <v>7415338020</v>
          </cell>
          <cell r="I243">
            <v>129600000</v>
          </cell>
        </row>
        <row r="244">
          <cell r="F244">
            <v>701010308</v>
          </cell>
          <cell r="G244" t="str">
            <v>Ingresos por Notas de Creditos Recibidas por Flota</v>
          </cell>
          <cell r="H244">
            <v>217988301</v>
          </cell>
          <cell r="I244">
            <v>3138004957</v>
          </cell>
        </row>
        <row r="245">
          <cell r="F245">
            <v>701010309</v>
          </cell>
          <cell r="G245" t="str">
            <v>Descuentos Obtenidos</v>
          </cell>
          <cell r="H245">
            <v>3030678421</v>
          </cell>
          <cell r="I245">
            <v>10520944618</v>
          </cell>
        </row>
        <row r="246">
          <cell r="F246">
            <v>701010310</v>
          </cell>
          <cell r="G246" t="str">
            <v>Ingresos por Fletes prestados</v>
          </cell>
          <cell r="H246">
            <v>0</v>
          </cell>
          <cell r="I246">
            <v>1523368496</v>
          </cell>
        </row>
        <row r="247">
          <cell r="F247">
            <v>702010101</v>
          </cell>
          <cell r="G247" t="str">
            <v>Ingresos exentos previsiones</v>
          </cell>
          <cell r="H247">
            <v>288185403</v>
          </cell>
          <cell r="I247">
            <v>0</v>
          </cell>
        </row>
        <row r="248">
          <cell r="F248">
            <v>702010102</v>
          </cell>
          <cell r="G248" t="str">
            <v>Otros Ingresos</v>
          </cell>
          <cell r="H248">
            <v>6033926006</v>
          </cell>
          <cell r="I248">
            <v>42721466</v>
          </cell>
        </row>
        <row r="249">
          <cell r="F249">
            <v>702010103</v>
          </cell>
          <cell r="G249" t="str">
            <v>Desafectación de Previsiones para Incobrables</v>
          </cell>
          <cell r="H249">
            <v>-780428368303</v>
          </cell>
          <cell r="I249">
            <v>742330207</v>
          </cell>
        </row>
        <row r="250">
          <cell r="F250">
            <v>8010101</v>
          </cell>
          <cell r="G250" t="str">
            <v>Costos de productos</v>
          </cell>
          <cell r="H250">
            <v>0</v>
          </cell>
          <cell r="I250">
            <v>-370931136899</v>
          </cell>
        </row>
        <row r="251">
          <cell r="F251">
            <v>8010102</v>
          </cell>
          <cell r="G251" t="str">
            <v>Costo Indirecto de Producción</v>
          </cell>
          <cell r="H251">
            <v>-6064261485</v>
          </cell>
          <cell r="I251">
            <v>0</v>
          </cell>
        </row>
        <row r="252">
          <cell r="F252">
            <v>8010103</v>
          </cell>
          <cell r="G252" t="str">
            <v>Costo de servicios</v>
          </cell>
          <cell r="H252">
            <v>-165738375</v>
          </cell>
          <cell r="I252">
            <v>-2865842514</v>
          </cell>
        </row>
        <row r="253">
          <cell r="F253">
            <v>8010104</v>
          </cell>
          <cell r="G253" t="str">
            <v>Descuentos/Bonificaciones otorgados</v>
          </cell>
          <cell r="H253">
            <v>17659956</v>
          </cell>
          <cell r="I253">
            <v>0</v>
          </cell>
        </row>
        <row r="254">
          <cell r="F254">
            <v>8010105</v>
          </cell>
          <cell r="G254" t="str">
            <v xml:space="preserve">Diferencia de precios - Proveedores </v>
          </cell>
          <cell r="H254">
            <v>12757831</v>
          </cell>
          <cell r="I254">
            <v>0</v>
          </cell>
        </row>
        <row r="255">
          <cell r="F255">
            <v>8010107</v>
          </cell>
          <cell r="G255" t="str">
            <v>Resultado por Revalorización de Inventarios</v>
          </cell>
          <cell r="H255">
            <v>-9904819</v>
          </cell>
          <cell r="I255">
            <v>-676</v>
          </cell>
        </row>
        <row r="256">
          <cell r="F256">
            <v>8010108</v>
          </cell>
          <cell r="G256" t="str">
            <v xml:space="preserve">Costos de Otros Productos </v>
          </cell>
          <cell r="H256">
            <v>0</v>
          </cell>
          <cell r="I256">
            <v>-1640392</v>
          </cell>
        </row>
        <row r="257">
          <cell r="F257">
            <v>8010201</v>
          </cell>
          <cell r="G257" t="str">
            <v>Costos de productos</v>
          </cell>
          <cell r="H257">
            <v>0</v>
          </cell>
          <cell r="I257">
            <v>0</v>
          </cell>
        </row>
        <row r="258">
          <cell r="F258">
            <v>8010202</v>
          </cell>
          <cell r="G258" t="str">
            <v>Costos de servicios</v>
          </cell>
          <cell r="H258">
            <v>0</v>
          </cell>
          <cell r="I258">
            <v>0</v>
          </cell>
        </row>
        <row r="259">
          <cell r="F259">
            <v>8010203</v>
          </cell>
          <cell r="G259" t="str">
            <v>Descuentos/Bonificaciones otorgadas</v>
          </cell>
          <cell r="H259">
            <v>-3820970599</v>
          </cell>
          <cell r="I259">
            <v>0</v>
          </cell>
        </row>
        <row r="260">
          <cell r="F260">
            <v>8020101</v>
          </cell>
          <cell r="G260" t="str">
            <v>Fletes de logística pagados</v>
          </cell>
          <cell r="H260">
            <v>0</v>
          </cell>
          <cell r="I260">
            <v>-1824579513</v>
          </cell>
        </row>
        <row r="261">
          <cell r="F261">
            <v>8020102</v>
          </cell>
          <cell r="G261" t="str">
            <v>Alquiler de maquinarias</v>
          </cell>
          <cell r="H261">
            <v>35969469</v>
          </cell>
          <cell r="I261">
            <v>0</v>
          </cell>
        </row>
        <row r="262">
          <cell r="F262">
            <v>8020103</v>
          </cell>
          <cell r="G262" t="str">
            <v>Ajuste de inventario</v>
          </cell>
          <cell r="H262">
            <v>0</v>
          </cell>
          <cell r="I262">
            <v>15456</v>
          </cell>
        </row>
        <row r="263">
          <cell r="F263">
            <v>8020104</v>
          </cell>
          <cell r="G263" t="str">
            <v>Diferencia técnica</v>
          </cell>
          <cell r="H263">
            <v>0</v>
          </cell>
          <cell r="I263">
            <v>-4896000</v>
          </cell>
        </row>
        <row r="264">
          <cell r="F264">
            <v>8020105</v>
          </cell>
          <cell r="G264" t="str">
            <v>Demoras</v>
          </cell>
          <cell r="H264">
            <v>-834432098</v>
          </cell>
          <cell r="I264">
            <v>0</v>
          </cell>
        </row>
        <row r="265">
          <cell r="F265">
            <v>8020106</v>
          </cell>
          <cell r="G265" t="str">
            <v>Fiscalizaciones, Inspecciones y Certificaciones</v>
          </cell>
          <cell r="H265">
            <v>0</v>
          </cell>
          <cell r="I265">
            <v>-445619681</v>
          </cell>
        </row>
        <row r="266">
          <cell r="F266">
            <v>8020107</v>
          </cell>
          <cell r="G266" t="str">
            <v>Penalidades</v>
          </cell>
          <cell r="H266">
            <v>-125948209</v>
          </cell>
          <cell r="I266">
            <v>0</v>
          </cell>
        </row>
        <row r="267">
          <cell r="F267">
            <v>8020108</v>
          </cell>
          <cell r="G267" t="str">
            <v>Alquiles Pagados a Estaciones de Servicio</v>
          </cell>
          <cell r="H267">
            <v>-70792022</v>
          </cell>
          <cell r="I267">
            <v>-1036091708</v>
          </cell>
        </row>
        <row r="268">
          <cell r="F268">
            <v>8020109</v>
          </cell>
          <cell r="G268" t="str">
            <v>Costos Varios</v>
          </cell>
          <cell r="H268">
            <v>-7530346709</v>
          </cell>
          <cell r="I268">
            <v>-15751392</v>
          </cell>
        </row>
        <row r="269">
          <cell r="F269">
            <v>8020110</v>
          </cell>
          <cell r="G269" t="str">
            <v>Egresos por Notas de Creditos Concedidas por Flota</v>
          </cell>
          <cell r="H269">
            <v>0</v>
          </cell>
          <cell r="I269">
            <v>-2930421114</v>
          </cell>
        </row>
        <row r="270">
          <cell r="F270">
            <v>8020111</v>
          </cell>
          <cell r="G270" t="str">
            <v>Costo de Toma de Inventarios</v>
          </cell>
          <cell r="H270">
            <v>-12790909</v>
          </cell>
          <cell r="I270">
            <v>0</v>
          </cell>
        </row>
        <row r="271">
          <cell r="F271">
            <v>8020112</v>
          </cell>
          <cell r="G271" t="str">
            <v>Tancaje y Almacenamiento</v>
          </cell>
          <cell r="H271">
            <v>0</v>
          </cell>
          <cell r="I271">
            <v>0</v>
          </cell>
        </row>
        <row r="272">
          <cell r="F272">
            <v>8030101</v>
          </cell>
          <cell r="G272" t="str">
            <v>Remuneraciones personal superior</v>
          </cell>
          <cell r="H272">
            <v>-2490630794</v>
          </cell>
          <cell r="I272">
            <v>0</v>
          </cell>
        </row>
        <row r="273">
          <cell r="F273">
            <v>8030102</v>
          </cell>
          <cell r="G273" t="str">
            <v>Sueldos y Jornales</v>
          </cell>
          <cell r="H273">
            <v>-332464946</v>
          </cell>
          <cell r="I273">
            <v>-820846482</v>
          </cell>
        </row>
        <row r="274">
          <cell r="F274">
            <v>8030103</v>
          </cell>
          <cell r="G274" t="str">
            <v>Honorarios Profesionales</v>
          </cell>
          <cell r="H274">
            <v>-3031088</v>
          </cell>
          <cell r="I274">
            <v>-150583380</v>
          </cell>
        </row>
        <row r="275">
          <cell r="F275">
            <v>8030104</v>
          </cell>
          <cell r="G275" t="str">
            <v>Comisiones pagadas sobre ventas</v>
          </cell>
          <cell r="H275">
            <v>-2269719</v>
          </cell>
          <cell r="I275">
            <v>0</v>
          </cell>
        </row>
        <row r="276">
          <cell r="F276">
            <v>8030105</v>
          </cell>
          <cell r="G276" t="str">
            <v>Vacaciones</v>
          </cell>
          <cell r="H276">
            <v>-195285823</v>
          </cell>
          <cell r="I276">
            <v>319789</v>
          </cell>
        </row>
        <row r="277">
          <cell r="F277">
            <v>8030106</v>
          </cell>
          <cell r="G277" t="str">
            <v>Aguinaldos</v>
          </cell>
          <cell r="H277">
            <v>-452215211</v>
          </cell>
          <cell r="I277">
            <v>-66436273</v>
          </cell>
        </row>
        <row r="278">
          <cell r="F278">
            <v>8030107</v>
          </cell>
          <cell r="G278" t="str">
            <v>Aporte Patronal</v>
          </cell>
          <cell r="H278">
            <v>0</v>
          </cell>
          <cell r="I278">
            <v>-135773529</v>
          </cell>
        </row>
        <row r="279">
          <cell r="F279">
            <v>8030108</v>
          </cell>
          <cell r="G279" t="str">
            <v>Bonificación Familiar</v>
          </cell>
          <cell r="H279">
            <v>-45990000</v>
          </cell>
          <cell r="I279">
            <v>0</v>
          </cell>
        </row>
        <row r="280">
          <cell r="F280">
            <v>8030109</v>
          </cell>
          <cell r="G280" t="str">
            <v>Indemnizaciones y pre-avisos</v>
          </cell>
          <cell r="H280">
            <v>0</v>
          </cell>
          <cell r="I280">
            <v>3963000</v>
          </cell>
        </row>
        <row r="281">
          <cell r="F281">
            <v>8030110</v>
          </cell>
          <cell r="G281" t="str">
            <v>Gratificaciones y bonificaciones</v>
          </cell>
          <cell r="H281">
            <v>-369636</v>
          </cell>
          <cell r="I281">
            <v>0</v>
          </cell>
        </row>
        <row r="282">
          <cell r="F282">
            <v>8030111</v>
          </cell>
          <cell r="G282" t="str">
            <v>Uniformes pagados</v>
          </cell>
          <cell r="H282">
            <v>0</v>
          </cell>
          <cell r="I282">
            <v>0</v>
          </cell>
        </row>
        <row r="283">
          <cell r="F283">
            <v>8030112</v>
          </cell>
          <cell r="G283" t="str">
            <v>Equipos de seguridad</v>
          </cell>
          <cell r="H283">
            <v>-90910</v>
          </cell>
          <cell r="I283">
            <v>-5559774</v>
          </cell>
        </row>
        <row r="284">
          <cell r="F284">
            <v>8030113</v>
          </cell>
          <cell r="G284" t="str">
            <v>Seguros pagados</v>
          </cell>
          <cell r="H284">
            <v>-40944114</v>
          </cell>
          <cell r="I284">
            <v>0</v>
          </cell>
        </row>
        <row r="285">
          <cell r="F285">
            <v>8030114</v>
          </cell>
          <cell r="G285" t="str">
            <v>Otros beneficios al personal</v>
          </cell>
          <cell r="H285">
            <v>-33000000</v>
          </cell>
          <cell r="I285">
            <v>-26277017</v>
          </cell>
        </row>
        <row r="286">
          <cell r="F286">
            <v>8030115</v>
          </cell>
          <cell r="G286" t="str">
            <v>Bonificaciones al personal</v>
          </cell>
          <cell r="H286">
            <v>-3343636</v>
          </cell>
          <cell r="I286">
            <v>0</v>
          </cell>
        </row>
        <row r="287">
          <cell r="F287">
            <v>8030201</v>
          </cell>
          <cell r="G287" t="str">
            <v>Honorarios de Auditoria</v>
          </cell>
          <cell r="H287">
            <v>-47798313</v>
          </cell>
          <cell r="I287">
            <v>0</v>
          </cell>
        </row>
        <row r="288">
          <cell r="F288">
            <v>8030202</v>
          </cell>
          <cell r="G288" t="str">
            <v>Honorarios Legales</v>
          </cell>
          <cell r="H288">
            <v>0</v>
          </cell>
          <cell r="I288">
            <v>-12050000</v>
          </cell>
        </row>
        <row r="289">
          <cell r="F289">
            <v>8030203</v>
          </cell>
          <cell r="G289" t="str">
            <v>Juicios y Gastos Judiciales</v>
          </cell>
          <cell r="H289">
            <v>-77842952</v>
          </cell>
          <cell r="I289">
            <v>0</v>
          </cell>
        </row>
        <row r="290">
          <cell r="F290">
            <v>8030204</v>
          </cell>
          <cell r="G290" t="str">
            <v>Honorarios Tecnicos</v>
          </cell>
          <cell r="H290">
            <v>-87064718</v>
          </cell>
          <cell r="I290">
            <v>-15145411</v>
          </cell>
        </row>
        <row r="291">
          <cell r="F291">
            <v>8030205</v>
          </cell>
          <cell r="G291" t="str">
            <v>Honorarios Generales (escribanía, tasaciones)</v>
          </cell>
          <cell r="H291">
            <v>-129084309</v>
          </cell>
          <cell r="I291">
            <v>-2893836</v>
          </cell>
        </row>
        <row r="292">
          <cell r="F292">
            <v>8030206</v>
          </cell>
          <cell r="G292" t="str">
            <v>Servicios de seguridad</v>
          </cell>
          <cell r="H292">
            <v>0</v>
          </cell>
          <cell r="I292">
            <v>-149779923</v>
          </cell>
        </row>
        <row r="293">
          <cell r="F293">
            <v>8030207</v>
          </cell>
          <cell r="G293" t="str">
            <v>Servicios de Limpieza</v>
          </cell>
          <cell r="H293">
            <v>-2009091</v>
          </cell>
          <cell r="I293">
            <v>0</v>
          </cell>
        </row>
        <row r="294">
          <cell r="F294">
            <v>8030208</v>
          </cell>
          <cell r="G294" t="str">
            <v>Registro de marca y productos</v>
          </cell>
          <cell r="H294">
            <v>0</v>
          </cell>
          <cell r="I294">
            <v>0</v>
          </cell>
        </row>
        <row r="295">
          <cell r="F295">
            <v>8030209</v>
          </cell>
          <cell r="G295" t="str">
            <v>Donaciones y Contribuciones</v>
          </cell>
          <cell r="H295">
            <v>0</v>
          </cell>
          <cell r="I295">
            <v>-16363636</v>
          </cell>
        </row>
        <row r="296">
          <cell r="F296">
            <v>8030210</v>
          </cell>
          <cell r="G296" t="str">
            <v>Gastos de Agenciamiento Local</v>
          </cell>
          <cell r="H296">
            <v>0</v>
          </cell>
          <cell r="I296">
            <v>0</v>
          </cell>
        </row>
        <row r="297">
          <cell r="F297">
            <v>8030211</v>
          </cell>
          <cell r="G297" t="str">
            <v>Gastos de Agenciamiento Exterior</v>
          </cell>
          <cell r="H297">
            <v>0</v>
          </cell>
          <cell r="I297">
            <v>0</v>
          </cell>
        </row>
        <row r="298">
          <cell r="F298">
            <v>8030212</v>
          </cell>
          <cell r="G298" t="str">
            <v>Gastos de Alije y Alquiler de Manguera</v>
          </cell>
          <cell r="H298">
            <v>0</v>
          </cell>
          <cell r="I298">
            <v>0</v>
          </cell>
        </row>
        <row r="299">
          <cell r="F299">
            <v>8030213</v>
          </cell>
          <cell r="G299" t="str">
            <v>Servicios de Amarre y Custodio</v>
          </cell>
          <cell r="H299">
            <v>0</v>
          </cell>
          <cell r="I299">
            <v>0</v>
          </cell>
        </row>
        <row r="300">
          <cell r="F300">
            <v>8030214</v>
          </cell>
          <cell r="G300" t="str">
            <v>Costo de Leasing Operativo</v>
          </cell>
          <cell r="H300">
            <v>1868000</v>
          </cell>
          <cell r="I300">
            <v>0</v>
          </cell>
        </row>
        <row r="301">
          <cell r="F301">
            <v>8030215</v>
          </cell>
          <cell r="G301" t="str">
            <v>Comisiones a Terceros</v>
          </cell>
          <cell r="H301">
            <v>-13091923</v>
          </cell>
          <cell r="I301">
            <v>0</v>
          </cell>
        </row>
        <row r="302">
          <cell r="F302">
            <v>8030301</v>
          </cell>
          <cell r="G302" t="str">
            <v>Gastos de Viaje, Viáticos y Pasajes</v>
          </cell>
          <cell r="H302">
            <v>-39812997</v>
          </cell>
          <cell r="I302">
            <v>-5673594</v>
          </cell>
        </row>
        <row r="303">
          <cell r="F303">
            <v>8030302</v>
          </cell>
          <cell r="G303" t="str">
            <v>Estadía y alimentación</v>
          </cell>
          <cell r="H303">
            <v>-395832588</v>
          </cell>
          <cell r="I303">
            <v>-12749279</v>
          </cell>
        </row>
        <row r="304">
          <cell r="F304">
            <v>8030303</v>
          </cell>
          <cell r="G304" t="str">
            <v>Consumo de combustible y lubricantes</v>
          </cell>
          <cell r="H304">
            <v>0</v>
          </cell>
          <cell r="I304">
            <v>-128957867</v>
          </cell>
        </row>
        <row r="305">
          <cell r="F305">
            <v>8030304</v>
          </cell>
          <cell r="G305" t="str">
            <v>Gastos de representación en el exterior</v>
          </cell>
          <cell r="H305">
            <v>-1184431955</v>
          </cell>
          <cell r="I305">
            <v>0</v>
          </cell>
        </row>
        <row r="306">
          <cell r="F306">
            <v>8030305</v>
          </cell>
          <cell r="G306" t="str">
            <v>Propaganda y publicidad</v>
          </cell>
          <cell r="H306">
            <v>0</v>
          </cell>
          <cell r="I306">
            <v>-221817083</v>
          </cell>
        </row>
        <row r="307">
          <cell r="F307">
            <v>8030306</v>
          </cell>
          <cell r="G307" t="str">
            <v>Combustible para Lanchas</v>
          </cell>
          <cell r="H307">
            <v>0</v>
          </cell>
          <cell r="I307">
            <v>0</v>
          </cell>
        </row>
        <row r="308">
          <cell r="F308">
            <v>8030307</v>
          </cell>
          <cell r="G308" t="str">
            <v>Provistas para Tripulación</v>
          </cell>
          <cell r="H308">
            <v>-326407</v>
          </cell>
          <cell r="I308">
            <v>0</v>
          </cell>
        </row>
        <row r="309">
          <cell r="F309">
            <v>8030308</v>
          </cell>
          <cell r="G309" t="str">
            <v>Materiales de Consumo</v>
          </cell>
          <cell r="H309">
            <v>-429124463</v>
          </cell>
          <cell r="I309">
            <v>-400000</v>
          </cell>
        </row>
        <row r="310">
          <cell r="F310">
            <v>8030309</v>
          </cell>
          <cell r="G310" t="str">
            <v>Gastos de Marketing y Merchandising</v>
          </cell>
          <cell r="H310">
            <v>-13705820</v>
          </cell>
          <cell r="I310">
            <v>-64861507</v>
          </cell>
        </row>
        <row r="311">
          <cell r="F311">
            <v>8030401</v>
          </cell>
          <cell r="G311" t="str">
            <v>Papeleria, útiles de Oficina y suscripciones</v>
          </cell>
          <cell r="H311">
            <v>-54281593</v>
          </cell>
          <cell r="I311">
            <v>-16209902</v>
          </cell>
        </row>
        <row r="312">
          <cell r="F312">
            <v>8030402</v>
          </cell>
          <cell r="G312" t="str">
            <v>Gastos de movilidad y gestoría</v>
          </cell>
          <cell r="H312">
            <v>0</v>
          </cell>
          <cell r="I312">
            <v>-19424649</v>
          </cell>
        </row>
        <row r="313">
          <cell r="F313">
            <v>8030403</v>
          </cell>
          <cell r="G313" t="str">
            <v>Gastos de Cafeteria</v>
          </cell>
          <cell r="H313">
            <v>0</v>
          </cell>
          <cell r="I313">
            <v>0</v>
          </cell>
        </row>
        <row r="314">
          <cell r="F314">
            <v>8030404</v>
          </cell>
          <cell r="G314" t="str">
            <v>Insumos de limpieza</v>
          </cell>
          <cell r="H314">
            <v>0</v>
          </cell>
          <cell r="I314">
            <v>-503091</v>
          </cell>
        </row>
        <row r="315">
          <cell r="F315">
            <v>8030405</v>
          </cell>
          <cell r="G315" t="str">
            <v>Insumos de equipos informáticos</v>
          </cell>
          <cell r="H315">
            <v>-16791525</v>
          </cell>
          <cell r="I315">
            <v>0</v>
          </cell>
        </row>
        <row r="316">
          <cell r="F316">
            <v>8030406</v>
          </cell>
          <cell r="G316" t="str">
            <v>Agua y Energía Eléctrica</v>
          </cell>
          <cell r="H316">
            <v>-61650579</v>
          </cell>
          <cell r="I316">
            <v>-21193528</v>
          </cell>
        </row>
        <row r="317">
          <cell r="F317">
            <v>8030407</v>
          </cell>
          <cell r="G317" t="str">
            <v>Gastos de comunicación</v>
          </cell>
          <cell r="H317">
            <v>-150587</v>
          </cell>
          <cell r="I317">
            <v>-20609022</v>
          </cell>
        </row>
        <row r="318">
          <cell r="F318">
            <v>8030408</v>
          </cell>
          <cell r="G318" t="str">
            <v>Alquileres</v>
          </cell>
          <cell r="H318">
            <v>-66138781</v>
          </cell>
          <cell r="I318">
            <v>0</v>
          </cell>
        </row>
        <row r="319">
          <cell r="F319">
            <v>8030409</v>
          </cell>
          <cell r="G319" t="str">
            <v>Licencia de software</v>
          </cell>
          <cell r="H319">
            <v>-30187948</v>
          </cell>
          <cell r="I319">
            <v>-3503520</v>
          </cell>
        </row>
        <row r="320">
          <cell r="F320">
            <v>8030501</v>
          </cell>
          <cell r="G320" t="str">
            <v>Seguro de Vehiculos</v>
          </cell>
          <cell r="H320">
            <v>0</v>
          </cell>
          <cell r="I320">
            <v>-18029471</v>
          </cell>
        </row>
        <row r="321">
          <cell r="F321">
            <v>8030502</v>
          </cell>
          <cell r="G321" t="str">
            <v>Seguro Embarcaciones</v>
          </cell>
          <cell r="H321">
            <v>0</v>
          </cell>
          <cell r="I321">
            <v>0</v>
          </cell>
        </row>
        <row r="322">
          <cell r="F322">
            <v>8030503</v>
          </cell>
          <cell r="G322" t="str">
            <v>Seguro Dragas</v>
          </cell>
          <cell r="H322">
            <v>0</v>
          </cell>
          <cell r="I322">
            <v>0</v>
          </cell>
        </row>
        <row r="323">
          <cell r="F323">
            <v>8030504</v>
          </cell>
          <cell r="G323" t="str">
            <v>Seguro Edificios</v>
          </cell>
          <cell r="H323">
            <v>0</v>
          </cell>
          <cell r="I323">
            <v>0</v>
          </cell>
        </row>
        <row r="324">
          <cell r="F324">
            <v>8030505</v>
          </cell>
          <cell r="G324" t="str">
            <v>Seguro Aeronave</v>
          </cell>
          <cell r="H324">
            <v>0</v>
          </cell>
          <cell r="I324">
            <v>0</v>
          </cell>
        </row>
        <row r="325">
          <cell r="F325">
            <v>8030506</v>
          </cell>
          <cell r="G325" t="str">
            <v>Seguro Mercaderías</v>
          </cell>
          <cell r="H325">
            <v>-2268630</v>
          </cell>
          <cell r="I325">
            <v>0</v>
          </cell>
        </row>
        <row r="326">
          <cell r="F326">
            <v>8030507</v>
          </cell>
          <cell r="G326" t="str">
            <v>Seguro riesgos varios</v>
          </cell>
          <cell r="H326">
            <v>-1390898305</v>
          </cell>
          <cell r="I326">
            <v>590857</v>
          </cell>
        </row>
        <row r="327">
          <cell r="F327">
            <v>8030601</v>
          </cell>
          <cell r="G327" t="str">
            <v>Mantenimiento y reparaciones edilicias</v>
          </cell>
          <cell r="H327">
            <v>-144387565</v>
          </cell>
          <cell r="I327">
            <v>-598541763</v>
          </cell>
        </row>
        <row r="328">
          <cell r="F328">
            <v>8030602</v>
          </cell>
          <cell r="G328" t="str">
            <v>Mantenimiento y reparaciones de rodados</v>
          </cell>
          <cell r="H328">
            <v>-41396954</v>
          </cell>
          <cell r="I328">
            <v>-53910906</v>
          </cell>
        </row>
        <row r="329">
          <cell r="F329">
            <v>8030603</v>
          </cell>
          <cell r="G329" t="str">
            <v>Mantenimiento y reparaciones de maquinarias</v>
          </cell>
          <cell r="H329">
            <v>-336364</v>
          </cell>
          <cell r="I329">
            <v>-17545682</v>
          </cell>
        </row>
        <row r="330">
          <cell r="F330">
            <v>8030604</v>
          </cell>
          <cell r="G330" t="str">
            <v>Mantenimiento y reparaciones de mobiliarios</v>
          </cell>
          <cell r="H330">
            <v>0</v>
          </cell>
          <cell r="I330">
            <v>0</v>
          </cell>
        </row>
        <row r="331">
          <cell r="F331">
            <v>8030605</v>
          </cell>
          <cell r="G331" t="str">
            <v>Mantenimiento de Remolcadores</v>
          </cell>
          <cell r="H331">
            <v>0</v>
          </cell>
          <cell r="I331">
            <v>0</v>
          </cell>
        </row>
        <row r="332">
          <cell r="F332">
            <v>8030606</v>
          </cell>
          <cell r="G332" t="str">
            <v>Mantenimiento de Barcazas</v>
          </cell>
          <cell r="H332">
            <v>0</v>
          </cell>
          <cell r="I332">
            <v>0</v>
          </cell>
        </row>
        <row r="333">
          <cell r="F333">
            <v>8030607</v>
          </cell>
          <cell r="G333" t="str">
            <v>Reparación de Remolcadores</v>
          </cell>
          <cell r="H333">
            <v>0</v>
          </cell>
          <cell r="I333">
            <v>0</v>
          </cell>
        </row>
        <row r="334">
          <cell r="F334">
            <v>8030608</v>
          </cell>
          <cell r="G334" t="str">
            <v>Reparación de Barcazas</v>
          </cell>
          <cell r="H334">
            <v>-100190776</v>
          </cell>
          <cell r="I334">
            <v>0</v>
          </cell>
        </row>
        <row r="335">
          <cell r="F335">
            <v>8030609</v>
          </cell>
          <cell r="G335" t="str">
            <v>Mantenimiento y reparaciones de Imagen en ES</v>
          </cell>
          <cell r="H335">
            <v>-732994938</v>
          </cell>
          <cell r="I335">
            <v>-45469999</v>
          </cell>
        </row>
        <row r="336">
          <cell r="F336">
            <v>8070101</v>
          </cell>
          <cell r="G336" t="str">
            <v>Remuneraciones personal superior</v>
          </cell>
          <cell r="H336">
            <v>-798403386</v>
          </cell>
          <cell r="I336">
            <v>-210785976</v>
          </cell>
        </row>
        <row r="337">
          <cell r="F337">
            <v>8070102</v>
          </cell>
          <cell r="G337" t="str">
            <v>Sueldos y Jornales</v>
          </cell>
          <cell r="H337">
            <v>-410548577</v>
          </cell>
          <cell r="I337">
            <v>-240640920</v>
          </cell>
        </row>
        <row r="338">
          <cell r="F338">
            <v>8070103</v>
          </cell>
          <cell r="G338" t="str">
            <v>Honorarios Profesionales</v>
          </cell>
          <cell r="H338">
            <v>0</v>
          </cell>
          <cell r="I338">
            <v>-573000000</v>
          </cell>
        </row>
        <row r="339">
          <cell r="F339">
            <v>8070104</v>
          </cell>
          <cell r="G339" t="str">
            <v>Comisiones pagadas</v>
          </cell>
          <cell r="H339">
            <v>-3737916</v>
          </cell>
          <cell r="I339">
            <v>0</v>
          </cell>
        </row>
        <row r="340">
          <cell r="F340">
            <v>8070105</v>
          </cell>
          <cell r="G340" t="str">
            <v>Vacaciones</v>
          </cell>
          <cell r="H340">
            <v>-47700520</v>
          </cell>
          <cell r="I340">
            <v>79947</v>
          </cell>
        </row>
        <row r="341">
          <cell r="F341">
            <v>8070106</v>
          </cell>
          <cell r="G341" t="str">
            <v>Aguinaldos</v>
          </cell>
          <cell r="H341">
            <v>-114679783</v>
          </cell>
          <cell r="I341">
            <v>-23635889</v>
          </cell>
        </row>
        <row r="342">
          <cell r="F342">
            <v>8070107</v>
          </cell>
          <cell r="G342" t="str">
            <v>Aporte Patronal</v>
          </cell>
          <cell r="H342">
            <v>0</v>
          </cell>
          <cell r="I342">
            <v>-46386561</v>
          </cell>
        </row>
        <row r="343">
          <cell r="F343">
            <v>8070108</v>
          </cell>
          <cell r="G343" t="str">
            <v>Bonificación Familiar</v>
          </cell>
          <cell r="H343">
            <v>-77508333</v>
          </cell>
          <cell r="I343">
            <v>0</v>
          </cell>
        </row>
        <row r="344">
          <cell r="F344">
            <v>8070109</v>
          </cell>
          <cell r="G344" t="str">
            <v>Indemnizaciones y pre-avisos</v>
          </cell>
          <cell r="H344">
            <v>0</v>
          </cell>
          <cell r="I344">
            <v>0</v>
          </cell>
        </row>
        <row r="345">
          <cell r="F345">
            <v>8070110</v>
          </cell>
          <cell r="G345" t="str">
            <v>Gratificaciones y bonificaciones</v>
          </cell>
          <cell r="H345">
            <v>0</v>
          </cell>
          <cell r="I345">
            <v>0</v>
          </cell>
        </row>
        <row r="346">
          <cell r="F346">
            <v>8070111</v>
          </cell>
          <cell r="G346" t="str">
            <v>Uniformes pagados</v>
          </cell>
          <cell r="H346">
            <v>0</v>
          </cell>
          <cell r="I346">
            <v>0</v>
          </cell>
        </row>
        <row r="347">
          <cell r="F347">
            <v>8070112</v>
          </cell>
          <cell r="G347" t="str">
            <v>Equipos de seguridad</v>
          </cell>
          <cell r="H347">
            <v>-386350</v>
          </cell>
          <cell r="I347">
            <v>0</v>
          </cell>
        </row>
        <row r="348">
          <cell r="F348">
            <v>8070113</v>
          </cell>
          <cell r="G348" t="str">
            <v>Seguros pagados</v>
          </cell>
          <cell r="H348">
            <v>-5804585</v>
          </cell>
          <cell r="I348">
            <v>-231739</v>
          </cell>
        </row>
        <row r="349">
          <cell r="F349">
            <v>8070114</v>
          </cell>
          <cell r="G349" t="str">
            <v>Otros beneficios al personal</v>
          </cell>
          <cell r="H349">
            <v>-188014241</v>
          </cell>
          <cell r="I349">
            <v>-2407688</v>
          </cell>
        </row>
        <row r="350">
          <cell r="F350">
            <v>8070201</v>
          </cell>
          <cell r="G350" t="str">
            <v>Honorarios de Auditoria</v>
          </cell>
          <cell r="H350">
            <v>-143978851</v>
          </cell>
          <cell r="I350">
            <v>-195420571</v>
          </cell>
        </row>
        <row r="351">
          <cell r="F351">
            <v>8070202</v>
          </cell>
          <cell r="G351" t="str">
            <v>Honorarios Legales</v>
          </cell>
          <cell r="H351">
            <v>0</v>
          </cell>
          <cell r="I351">
            <v>-143743851</v>
          </cell>
        </row>
        <row r="352">
          <cell r="F352">
            <v>8070203</v>
          </cell>
          <cell r="G352" t="str">
            <v>Juicios y Gastos Judiciales</v>
          </cell>
          <cell r="H352">
            <v>-103825000</v>
          </cell>
          <cell r="I352">
            <v>0</v>
          </cell>
        </row>
        <row r="353">
          <cell r="F353">
            <v>8070204</v>
          </cell>
          <cell r="G353" t="str">
            <v>Honorarios Tecnicos</v>
          </cell>
          <cell r="H353">
            <v>-71108799</v>
          </cell>
          <cell r="I353">
            <v>-57250000</v>
          </cell>
        </row>
        <row r="354">
          <cell r="F354">
            <v>8070205</v>
          </cell>
          <cell r="G354" t="str">
            <v>Honorarios Generales (escribanía, tasaciones)</v>
          </cell>
          <cell r="H354">
            <v>0</v>
          </cell>
          <cell r="I354">
            <v>-218342709</v>
          </cell>
        </row>
        <row r="355">
          <cell r="F355">
            <v>8070206</v>
          </cell>
          <cell r="G355" t="str">
            <v>Servicios de seguridad</v>
          </cell>
          <cell r="H355">
            <v>0</v>
          </cell>
          <cell r="I355">
            <v>0</v>
          </cell>
        </row>
        <row r="356">
          <cell r="F356">
            <v>8070207</v>
          </cell>
          <cell r="G356" t="str">
            <v>Servicios de Limpieza</v>
          </cell>
          <cell r="H356">
            <v>0</v>
          </cell>
          <cell r="I356">
            <v>0</v>
          </cell>
        </row>
        <row r="357">
          <cell r="F357">
            <v>8070208</v>
          </cell>
          <cell r="G357" t="str">
            <v>Registro de marca y productos</v>
          </cell>
          <cell r="H357">
            <v>-32299332</v>
          </cell>
          <cell r="I357">
            <v>0</v>
          </cell>
        </row>
        <row r="358">
          <cell r="F358">
            <v>8070209</v>
          </cell>
          <cell r="G358" t="str">
            <v>Donaciones y Contribuciones</v>
          </cell>
          <cell r="H358">
            <v>-2879813</v>
          </cell>
          <cell r="I358">
            <v>-22843200</v>
          </cell>
        </row>
        <row r="359">
          <cell r="F359">
            <v>8070301</v>
          </cell>
          <cell r="G359" t="str">
            <v>Gastos de Viaje, Viáticos y Pasajes</v>
          </cell>
          <cell r="H359">
            <v>-3061813</v>
          </cell>
          <cell r="I359">
            <v>-2503926</v>
          </cell>
        </row>
        <row r="360">
          <cell r="F360">
            <v>8070302</v>
          </cell>
          <cell r="G360" t="str">
            <v>Estadía y alimentación</v>
          </cell>
          <cell r="H360">
            <v>-38287451</v>
          </cell>
          <cell r="I360">
            <v>-4294089</v>
          </cell>
        </row>
        <row r="361">
          <cell r="F361">
            <v>8070303</v>
          </cell>
          <cell r="G361" t="str">
            <v>Consumo de combustible y lubricantes</v>
          </cell>
          <cell r="H361">
            <v>-189000</v>
          </cell>
          <cell r="I361">
            <v>-20601854</v>
          </cell>
        </row>
        <row r="362">
          <cell r="F362">
            <v>8070304</v>
          </cell>
          <cell r="G362" t="str">
            <v>Gastos de representación en el exterior</v>
          </cell>
          <cell r="H362">
            <v>0</v>
          </cell>
          <cell r="I362">
            <v>0</v>
          </cell>
        </row>
        <row r="363">
          <cell r="F363">
            <v>8070305</v>
          </cell>
          <cell r="G363" t="str">
            <v>Propaganda y publicidad</v>
          </cell>
          <cell r="H363">
            <v>-2298669</v>
          </cell>
          <cell r="I363">
            <v>0</v>
          </cell>
        </row>
        <row r="364">
          <cell r="F364">
            <v>8070306</v>
          </cell>
          <cell r="G364" t="str">
            <v>Gastos de Representación Local</v>
          </cell>
          <cell r="H364">
            <v>-19847742</v>
          </cell>
          <cell r="I364">
            <v>-57641304</v>
          </cell>
        </row>
        <row r="365">
          <cell r="F365">
            <v>8070401</v>
          </cell>
          <cell r="G365" t="str">
            <v>Papeleria, útiles de Oficina y suscripciones</v>
          </cell>
          <cell r="H365">
            <v>-11127556</v>
          </cell>
          <cell r="I365">
            <v>-5454860</v>
          </cell>
        </row>
        <row r="366">
          <cell r="F366">
            <v>8070402</v>
          </cell>
          <cell r="G366" t="str">
            <v>Gastos de movilidad y gestoría</v>
          </cell>
          <cell r="H366">
            <v>0</v>
          </cell>
          <cell r="I366">
            <v>-4744743</v>
          </cell>
        </row>
        <row r="367">
          <cell r="F367">
            <v>8070403</v>
          </cell>
          <cell r="G367" t="str">
            <v>Gastos de Cafeteria</v>
          </cell>
          <cell r="H367">
            <v>0</v>
          </cell>
          <cell r="I367">
            <v>-22182</v>
          </cell>
        </row>
        <row r="368">
          <cell r="F368">
            <v>8070404</v>
          </cell>
          <cell r="G368" t="str">
            <v>Insumos de limpieza</v>
          </cell>
          <cell r="H368">
            <v>0</v>
          </cell>
          <cell r="I368">
            <v>0</v>
          </cell>
        </row>
        <row r="369">
          <cell r="F369">
            <v>8070405</v>
          </cell>
          <cell r="G369" t="str">
            <v>Insumos de equipos informáticos</v>
          </cell>
          <cell r="H369">
            <v>-71513063</v>
          </cell>
          <cell r="I369">
            <v>0</v>
          </cell>
        </row>
        <row r="370">
          <cell r="F370">
            <v>8070406</v>
          </cell>
          <cell r="G370" t="str">
            <v>Agua y Energía Eléctrica</v>
          </cell>
          <cell r="H370">
            <v>-23711628</v>
          </cell>
          <cell r="I370">
            <v>-4267909</v>
          </cell>
        </row>
        <row r="371">
          <cell r="F371">
            <v>8070407</v>
          </cell>
          <cell r="G371" t="str">
            <v>Gastos de comunicación</v>
          </cell>
          <cell r="H371">
            <v>-288278964</v>
          </cell>
          <cell r="I371">
            <v>-8434745</v>
          </cell>
        </row>
        <row r="372">
          <cell r="F372">
            <v>8070408</v>
          </cell>
          <cell r="G372" t="str">
            <v>Alquileres</v>
          </cell>
          <cell r="H372">
            <v>-8358089</v>
          </cell>
          <cell r="I372">
            <v>-151979135</v>
          </cell>
        </row>
        <row r="373">
          <cell r="F373">
            <v>8070409</v>
          </cell>
          <cell r="G373" t="str">
            <v>Licencia de software</v>
          </cell>
          <cell r="H373">
            <v>0</v>
          </cell>
          <cell r="I373">
            <v>-607982</v>
          </cell>
        </row>
        <row r="374">
          <cell r="F374">
            <v>8070501</v>
          </cell>
          <cell r="G374" t="str">
            <v>Seguro de Vehiculos</v>
          </cell>
          <cell r="H374">
            <v>0</v>
          </cell>
          <cell r="I374">
            <v>0</v>
          </cell>
        </row>
        <row r="375">
          <cell r="F375">
            <v>8070502</v>
          </cell>
          <cell r="G375" t="str">
            <v>Seguro Embarcaciones</v>
          </cell>
          <cell r="H375">
            <v>0</v>
          </cell>
          <cell r="I375">
            <v>0</v>
          </cell>
        </row>
        <row r="376">
          <cell r="F376">
            <v>8070503</v>
          </cell>
          <cell r="G376" t="str">
            <v>Seguro Dragas</v>
          </cell>
          <cell r="H376">
            <v>0</v>
          </cell>
          <cell r="I376">
            <v>0</v>
          </cell>
        </row>
        <row r="377">
          <cell r="F377">
            <v>8070504</v>
          </cell>
          <cell r="G377" t="str">
            <v>Seguro Edificios</v>
          </cell>
          <cell r="H377">
            <v>0</v>
          </cell>
          <cell r="I377">
            <v>0</v>
          </cell>
        </row>
        <row r="378">
          <cell r="F378">
            <v>8070505</v>
          </cell>
          <cell r="G378" t="str">
            <v>Seguro Aeronave</v>
          </cell>
          <cell r="H378">
            <v>0</v>
          </cell>
          <cell r="I378">
            <v>0</v>
          </cell>
        </row>
        <row r="379">
          <cell r="F379">
            <v>8070506</v>
          </cell>
          <cell r="G379" t="str">
            <v>Seguro Mercaderías</v>
          </cell>
          <cell r="H379">
            <v>-3836857</v>
          </cell>
          <cell r="I379">
            <v>0</v>
          </cell>
        </row>
        <row r="380">
          <cell r="F380">
            <v>8070507</v>
          </cell>
          <cell r="G380" t="str">
            <v>Seguro riesgos varios</v>
          </cell>
          <cell r="H380">
            <v>-1790909</v>
          </cell>
          <cell r="I380">
            <v>-2562509</v>
          </cell>
        </row>
        <row r="381">
          <cell r="F381">
            <v>8070601</v>
          </cell>
          <cell r="G381" t="str">
            <v>Mantenimiento y reparaciones edilicias</v>
          </cell>
          <cell r="H381">
            <v>-2312724</v>
          </cell>
          <cell r="I381">
            <v>-4176364</v>
          </cell>
        </row>
        <row r="382">
          <cell r="F382">
            <v>8070602</v>
          </cell>
          <cell r="G382" t="str">
            <v>Mantenimiento y reparaciones de rodados</v>
          </cell>
          <cell r="H382">
            <v>0</v>
          </cell>
          <cell r="I382">
            <v>0</v>
          </cell>
        </row>
        <row r="383">
          <cell r="F383">
            <v>8070603</v>
          </cell>
          <cell r="G383" t="str">
            <v>Mantenimiento y reparaciones de maquinarias</v>
          </cell>
          <cell r="H383">
            <v>0</v>
          </cell>
          <cell r="I383">
            <v>-2716632</v>
          </cell>
        </row>
        <row r="384">
          <cell r="F384">
            <v>8070604</v>
          </cell>
          <cell r="G384" t="str">
            <v>Mantenimiento y reparaciones de mobiliarios</v>
          </cell>
          <cell r="H384">
            <v>0</v>
          </cell>
          <cell r="I384">
            <v>0</v>
          </cell>
        </row>
        <row r="385">
          <cell r="F385">
            <v>8070605</v>
          </cell>
          <cell r="G385" t="str">
            <v>Mantenimiento de Remolcadores</v>
          </cell>
          <cell r="H385">
            <v>0</v>
          </cell>
          <cell r="I385">
            <v>0</v>
          </cell>
        </row>
        <row r="386">
          <cell r="F386">
            <v>8070606</v>
          </cell>
          <cell r="G386" t="str">
            <v>Mantenimiento de Barcazas</v>
          </cell>
          <cell r="H386">
            <v>0</v>
          </cell>
          <cell r="I386">
            <v>0</v>
          </cell>
        </row>
        <row r="387">
          <cell r="F387">
            <v>8070607</v>
          </cell>
          <cell r="G387" t="str">
            <v>Reparación de Remolcadores</v>
          </cell>
          <cell r="H387">
            <v>0</v>
          </cell>
          <cell r="I387">
            <v>0</v>
          </cell>
        </row>
        <row r="388">
          <cell r="F388">
            <v>8070608</v>
          </cell>
          <cell r="G388" t="str">
            <v>Reparación de Barcazas</v>
          </cell>
          <cell r="H388">
            <v>-24239633</v>
          </cell>
          <cell r="I388">
            <v>0</v>
          </cell>
        </row>
        <row r="389">
          <cell r="F389">
            <v>8040101</v>
          </cell>
          <cell r="G389" t="str">
            <v>Depreciaciones del Ejercicio</v>
          </cell>
          <cell r="H389">
            <v>-30360263.923268709</v>
          </cell>
          <cell r="I389">
            <v>-8859822</v>
          </cell>
        </row>
        <row r="390">
          <cell r="F390">
            <v>8040109</v>
          </cell>
          <cell r="G390" t="str">
            <v>Depreciaciones de Maquinarias, Herramientas y Equipos</v>
          </cell>
          <cell r="H390">
            <v>-342814017.00263184</v>
          </cell>
          <cell r="I390">
            <v>-21045564</v>
          </cell>
        </row>
        <row r="391">
          <cell r="F391">
            <v>8040110</v>
          </cell>
          <cell r="G391" t="str">
            <v>Depreciaciones de Transporte Terrestre y Aéreo</v>
          </cell>
          <cell r="H391">
            <v>0</v>
          </cell>
          <cell r="I391">
            <v>-133119450</v>
          </cell>
        </row>
        <row r="392">
          <cell r="F392">
            <v>8040111</v>
          </cell>
          <cell r="G392" t="str">
            <v>Depreciaciones de Transporte Maritimo y Fluvial</v>
          </cell>
          <cell r="H392">
            <v>-7498314.1732068369</v>
          </cell>
          <cell r="I392">
            <v>0</v>
          </cell>
        </row>
        <row r="393">
          <cell r="F393">
            <v>8040112</v>
          </cell>
          <cell r="G393" t="str">
            <v>Depreciaciones de Edificios e Instalaciones</v>
          </cell>
          <cell r="H393">
            <v>0</v>
          </cell>
          <cell r="I393">
            <v>-4436634</v>
          </cell>
        </row>
        <row r="394">
          <cell r="F394">
            <v>8040113</v>
          </cell>
          <cell r="G394" t="str">
            <v>Depreciaciones de Mejoras en Predio de terceros</v>
          </cell>
          <cell r="H394">
            <v>-5066286328.2941818</v>
          </cell>
          <cell r="I394">
            <v>-1360920</v>
          </cell>
        </row>
        <row r="395">
          <cell r="F395">
            <v>8040114</v>
          </cell>
          <cell r="G395" t="str">
            <v>Depreciaciones de Obras Civiles y electromecanicas</v>
          </cell>
          <cell r="H395">
            <v>-2307730649.5358791</v>
          </cell>
          <cell r="I395">
            <v>-3017600136</v>
          </cell>
        </row>
        <row r="396">
          <cell r="F396">
            <v>8040115</v>
          </cell>
          <cell r="G396" t="str">
            <v>Depreciaciones de Carteleria e imagen</v>
          </cell>
          <cell r="H396">
            <v>-823805237.70049202</v>
          </cell>
          <cell r="I396">
            <v>-1342515888</v>
          </cell>
        </row>
        <row r="397">
          <cell r="F397">
            <v>8040116</v>
          </cell>
          <cell r="G397" t="str">
            <v>Depreciaciones de Tanques</v>
          </cell>
          <cell r="H397">
            <v>-1192267029.9114075</v>
          </cell>
          <cell r="I397">
            <v>-515096412</v>
          </cell>
        </row>
        <row r="398">
          <cell r="F398">
            <v>8040117</v>
          </cell>
          <cell r="G398" t="str">
            <v>Depreciaciones de Expendedores</v>
          </cell>
          <cell r="H398">
            <v>-247097271.14698386</v>
          </cell>
          <cell r="I398">
            <v>-765564630</v>
          </cell>
        </row>
        <row r="399">
          <cell r="F399">
            <v>8040118</v>
          </cell>
          <cell r="G399" t="str">
            <v>Depreciaciones de Filtros</v>
          </cell>
          <cell r="H399">
            <v>-50599398.443247437</v>
          </cell>
          <cell r="I399">
            <v>-160488924</v>
          </cell>
        </row>
        <row r="400">
          <cell r="F400">
            <v>8040119</v>
          </cell>
          <cell r="G400" t="str">
            <v>Depreciaciones de Muebles de tienda</v>
          </cell>
          <cell r="H400">
            <v>0</v>
          </cell>
          <cell r="I400">
            <v>-37590390</v>
          </cell>
        </row>
        <row r="401">
          <cell r="F401">
            <v>8040102</v>
          </cell>
          <cell r="G401" t="str">
            <v>Depreciacion Leasing</v>
          </cell>
          <cell r="H401">
            <v>-116972124</v>
          </cell>
          <cell r="I401">
            <v>0</v>
          </cell>
        </row>
        <row r="402">
          <cell r="F402">
            <v>8040103</v>
          </cell>
          <cell r="G402" t="str">
            <v>Amortizaciones Intangibles</v>
          </cell>
          <cell r="H402">
            <v>-115830866</v>
          </cell>
          <cell r="I402">
            <v>-68964784</v>
          </cell>
        </row>
        <row r="403">
          <cell r="F403">
            <v>8040104</v>
          </cell>
          <cell r="G403" t="str">
            <v>Tasas, impuestos, patentes y contribuciones</v>
          </cell>
          <cell r="H403">
            <v>-2099949958</v>
          </cell>
          <cell r="I403">
            <v>-61418854</v>
          </cell>
        </row>
        <row r="404">
          <cell r="F404">
            <v>8040105</v>
          </cell>
          <cell r="G404" t="str">
            <v>IVA Costo</v>
          </cell>
          <cell r="H404">
            <v>-192429882.89139056</v>
          </cell>
          <cell r="I404">
            <v>-1151946069</v>
          </cell>
        </row>
        <row r="405">
          <cell r="F405">
            <v>8040106</v>
          </cell>
          <cell r="G405" t="str">
            <v>Impuesto a la Renta</v>
          </cell>
          <cell r="H405">
            <v>-6129970155</v>
          </cell>
          <cell r="I405">
            <v>0</v>
          </cell>
        </row>
        <row r="406">
          <cell r="F406">
            <v>8040120</v>
          </cell>
          <cell r="G406" t="str">
            <v>Amortizacion aportes exclusividad</v>
          </cell>
          <cell r="H406">
            <v>-123946132</v>
          </cell>
          <cell r="I406">
            <v>-3203723948</v>
          </cell>
        </row>
        <row r="407">
          <cell r="F407">
            <v>8040121</v>
          </cell>
          <cell r="G407" t="str">
            <v>Amortizacion Gtos de Organizacion</v>
          </cell>
          <cell r="H407">
            <v>-135583323.90918785</v>
          </cell>
          <cell r="I407">
            <v>-25210842</v>
          </cell>
        </row>
        <row r="408">
          <cell r="F408">
            <v>8040122</v>
          </cell>
          <cell r="G408" t="str">
            <v>Depreciacion Obras - Carteleria Estaciones propias</v>
          </cell>
          <cell r="H408">
            <v>-1486550140</v>
          </cell>
          <cell r="I408">
            <v>-85951560</v>
          </cell>
        </row>
        <row r="409">
          <cell r="F409" t="str">
            <v>AMORT DERECHO DE USO</v>
          </cell>
          <cell r="G409" t="str">
            <v>AMORT DERECHO DE USO</v>
          </cell>
          <cell r="H409">
            <v>0</v>
          </cell>
          <cell r="I409">
            <v>0</v>
          </cell>
        </row>
        <row r="410">
          <cell r="F410">
            <v>8040123</v>
          </cell>
          <cell r="G410" t="str">
            <v>Perdidas por Baja de Contratos</v>
          </cell>
          <cell r="H410">
            <v>0</v>
          </cell>
          <cell r="I410">
            <v>0</v>
          </cell>
        </row>
        <row r="411">
          <cell r="F411">
            <v>8040124</v>
          </cell>
          <cell r="G411" t="str">
            <v>Reserva Legal del periodo</v>
          </cell>
          <cell r="H411">
            <v>0</v>
          </cell>
          <cell r="I411">
            <v>0</v>
          </cell>
        </row>
        <row r="412">
          <cell r="F412">
            <v>8010405</v>
          </cell>
          <cell r="G412" t="str">
            <v>IVA Costo</v>
          </cell>
          <cell r="H412">
            <v>0</v>
          </cell>
          <cell r="I412">
            <v>0</v>
          </cell>
        </row>
        <row r="413">
          <cell r="F413">
            <v>8010406</v>
          </cell>
          <cell r="G413" t="str">
            <v>Impuesto a la Renta</v>
          </cell>
          <cell r="H413">
            <v>-26987250</v>
          </cell>
          <cell r="I413">
            <v>0</v>
          </cell>
        </row>
        <row r="414">
          <cell r="F414">
            <v>8040107</v>
          </cell>
          <cell r="G414" t="str">
            <v>Multas y sanciones</v>
          </cell>
          <cell r="H414">
            <v>0</v>
          </cell>
          <cell r="I414">
            <v>-1251128</v>
          </cell>
        </row>
        <row r="415">
          <cell r="F415">
            <v>8010408</v>
          </cell>
          <cell r="G415" t="str">
            <v>Gastos No Deducibles</v>
          </cell>
          <cell r="H415">
            <v>-7880668097</v>
          </cell>
          <cell r="I415">
            <v>0</v>
          </cell>
        </row>
        <row r="416">
          <cell r="F416">
            <v>8050101</v>
          </cell>
          <cell r="G416" t="str">
            <v>Intereses Pagados a Bancos y Financieras</v>
          </cell>
          <cell r="H416">
            <v>-9617748</v>
          </cell>
          <cell r="I416">
            <v>-4590162287</v>
          </cell>
        </row>
        <row r="417">
          <cell r="F417">
            <v>8050102</v>
          </cell>
          <cell r="G417" t="str">
            <v>Intereses Pagados a Terceros</v>
          </cell>
          <cell r="H417">
            <v>-322663562</v>
          </cell>
          <cell r="I417">
            <v>-876712</v>
          </cell>
        </row>
        <row r="418">
          <cell r="F418">
            <v>8050103</v>
          </cell>
          <cell r="G418" t="str">
            <v>Intereses Pagados Intercompany</v>
          </cell>
          <cell r="H418">
            <v>-623015617</v>
          </cell>
          <cell r="I418">
            <v>0</v>
          </cell>
        </row>
        <row r="419">
          <cell r="F419">
            <v>8050104</v>
          </cell>
          <cell r="G419" t="str">
            <v>Comisiones y gastos bancarios</v>
          </cell>
          <cell r="H419">
            <v>0</v>
          </cell>
          <cell r="I419">
            <v>-476959660</v>
          </cell>
        </row>
        <row r="420">
          <cell r="F420">
            <v>8050106</v>
          </cell>
          <cell r="G420" t="str">
            <v>Intereses Pagados a Relacionadas</v>
          </cell>
          <cell r="H420">
            <v>-695909537</v>
          </cell>
          <cell r="I420">
            <v>0</v>
          </cell>
        </row>
        <row r="421">
          <cell r="F421" t="str">
            <v>intereses por lease</v>
          </cell>
          <cell r="G421" t="str">
            <v>intereses por lease</v>
          </cell>
          <cell r="H421">
            <v>-1326571312</v>
          </cell>
          <cell r="I421">
            <v>0</v>
          </cell>
        </row>
        <row r="422">
          <cell r="F422">
            <v>8050105</v>
          </cell>
          <cell r="G422" t="str">
            <v>Resultado por Diferencia de Cambio</v>
          </cell>
          <cell r="H422">
            <v>-2232913040</v>
          </cell>
          <cell r="I422">
            <v>122713256</v>
          </cell>
        </row>
        <row r="423">
          <cell r="F423">
            <v>8050107</v>
          </cell>
          <cell r="G423" t="str">
            <v>Resultados por Diferencia de Cambio No Realizado</v>
          </cell>
          <cell r="H423">
            <v>-3764336</v>
          </cell>
          <cell r="I423">
            <v>-1293473583</v>
          </cell>
        </row>
        <row r="424">
          <cell r="F424">
            <v>8060101</v>
          </cell>
          <cell r="G424" t="str">
            <v>Utilidad/Pérdida en Venta de Activo Fijo</v>
          </cell>
          <cell r="H424">
            <v>0</v>
          </cell>
          <cell r="I424">
            <v>0</v>
          </cell>
        </row>
        <row r="425">
          <cell r="F425">
            <v>8060102</v>
          </cell>
          <cell r="G425" t="str">
            <v>Utilidad/Pérdida por Inversiones en Otras Empresas</v>
          </cell>
          <cell r="H425">
            <v>-6102184716.8207588</v>
          </cell>
          <cell r="I425">
            <v>0</v>
          </cell>
        </row>
        <row r="426">
          <cell r="F426">
            <v>8060103</v>
          </cell>
          <cell r="G426" t="str">
            <v>Previsión por créditos incobrables</v>
          </cell>
          <cell r="H426">
            <v>0</v>
          </cell>
          <cell r="I426">
            <v>-308105168</v>
          </cell>
        </row>
        <row r="427">
          <cell r="F427">
            <v>8060104</v>
          </cell>
          <cell r="G427" t="str">
            <v>Previsiones varias</v>
          </cell>
          <cell r="H427">
            <v>-18841</v>
          </cell>
          <cell r="I427">
            <v>0</v>
          </cell>
        </row>
        <row r="428">
          <cell r="F428">
            <v>8060105</v>
          </cell>
          <cell r="G428" t="str">
            <v>Otros gastos no operativos</v>
          </cell>
          <cell r="H428">
            <v>0</v>
          </cell>
          <cell r="I428">
            <v>-67110</v>
          </cell>
        </row>
        <row r="429">
          <cell r="F429">
            <v>8060106</v>
          </cell>
          <cell r="G429" t="str">
            <v>Resultado por Siniestros ocurridos</v>
          </cell>
          <cell r="I429">
            <v>0</v>
          </cell>
        </row>
        <row r="430">
          <cell r="I43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BG"/>
      <sheetName val="Armado EERR 09"/>
      <sheetName val="PN03"/>
      <sheetName val="EERR imperial09"/>
      <sheetName val="EERR imperial"/>
      <sheetName val="EFE09"/>
      <sheetName val="Balance imperial09"/>
      <sheetName val="Balance imperial"/>
      <sheetName val="Hoja1"/>
      <sheetName val="Flujo 09"/>
      <sheetName val="Flujo  (2)03"/>
      <sheetName val="Armado EERR"/>
      <sheetName val="BG (2)"/>
      <sheetName val="PN"/>
      <sheetName val="Flujo "/>
      <sheetName val="Hoja2"/>
      <sheetName val="Armado BG09"/>
      <sheetName val="Caratula "/>
      <sheetName val="Indice"/>
      <sheetName val="BG"/>
      <sheetName val="ER"/>
      <sheetName val="EFE "/>
      <sheetName val="EVPN"/>
      <sheetName val="Nota1"/>
      <sheetName val="Nota 2"/>
      <sheetName val="Nota 3"/>
      <sheetName val="Nota 4 "/>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C1" t="str">
            <v>IMPERIAL COMPAÑÍA DISTRIBUIDORA DE PETRÓLEO Y DERIVADOS S.A.E</v>
          </cell>
        </row>
      </sheetData>
      <sheetData sheetId="19">
        <row r="14">
          <cell r="F14">
            <v>7743966593</v>
          </cell>
        </row>
        <row r="24">
          <cell r="G24">
            <v>92471278207</v>
          </cell>
        </row>
      </sheetData>
      <sheetData sheetId="20">
        <row r="1">
          <cell r="B1" t="str">
            <v>IMPERIAL COMPAÑÍA DISTRIBUIDORA DE PETRÓLEO Y DERIVADOS S.A.E</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0">
          <cell r="C10">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9"/>
      <sheetName val="Notas"/>
      <sheetName val="Otros CA"/>
      <sheetName val="Lead"/>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F2" t="str">
            <v>31.12.2009</v>
          </cell>
          <cell r="H2" t="str">
            <v>AJE</v>
          </cell>
          <cell r="I2" t="str">
            <v>Saldos Ajustados</v>
          </cell>
          <cell r="J2" t="str">
            <v>RJE</v>
          </cell>
          <cell r="K2" t="str">
            <v>31.12.2009</v>
          </cell>
          <cell r="M2" t="str">
            <v>31.12.2008</v>
          </cell>
          <cell r="N2">
            <v>0</v>
          </cell>
          <cell r="O2">
            <v>0</v>
          </cell>
        </row>
        <row r="4">
          <cell r="F4">
            <v>0</v>
          </cell>
          <cell r="H4">
            <v>0</v>
          </cell>
          <cell r="I4">
            <v>0</v>
          </cell>
          <cell r="J4">
            <v>0</v>
          </cell>
          <cell r="K4">
            <v>0</v>
          </cell>
          <cell r="M4">
            <v>0</v>
          </cell>
        </row>
        <row r="5">
          <cell r="F5">
            <v>5000001</v>
          </cell>
          <cell r="H5">
            <v>0</v>
          </cell>
          <cell r="I5">
            <v>5000001</v>
          </cell>
          <cell r="J5">
            <v>0</v>
          </cell>
          <cell r="K5">
            <v>5000001</v>
          </cell>
          <cell r="M5">
            <v>5000001</v>
          </cell>
        </row>
        <row r="6">
          <cell r="F6">
            <v>5000000</v>
          </cell>
          <cell r="H6">
            <v>0</v>
          </cell>
          <cell r="I6">
            <v>5000000</v>
          </cell>
          <cell r="J6">
            <v>0</v>
          </cell>
          <cell r="K6">
            <v>5000000</v>
          </cell>
          <cell r="M6">
            <v>5000000</v>
          </cell>
        </row>
        <row r="7">
          <cell r="F7">
            <v>4650000</v>
          </cell>
          <cell r="H7">
            <v>0</v>
          </cell>
          <cell r="I7">
            <v>4650000</v>
          </cell>
          <cell r="J7">
            <v>0</v>
          </cell>
          <cell r="K7">
            <v>4650000</v>
          </cell>
          <cell r="M7">
            <v>4650000</v>
          </cell>
        </row>
        <row r="8">
          <cell r="F8">
            <v>0</v>
          </cell>
          <cell r="H8">
            <v>0</v>
          </cell>
          <cell r="I8">
            <v>0</v>
          </cell>
          <cell r="J8">
            <v>0</v>
          </cell>
          <cell r="K8">
            <v>0</v>
          </cell>
          <cell r="M8">
            <v>0</v>
          </cell>
        </row>
        <row r="9">
          <cell r="F9">
            <v>29973558</v>
          </cell>
          <cell r="H9">
            <v>0</v>
          </cell>
          <cell r="I9">
            <v>29973558</v>
          </cell>
          <cell r="J9">
            <v>0</v>
          </cell>
          <cell r="K9">
            <v>29973558</v>
          </cell>
          <cell r="M9">
            <v>9868837</v>
          </cell>
        </row>
        <row r="10">
          <cell r="F10">
            <v>216515854</v>
          </cell>
          <cell r="H10">
            <v>0</v>
          </cell>
          <cell r="I10">
            <v>216515854</v>
          </cell>
          <cell r="J10">
            <v>0</v>
          </cell>
          <cell r="K10">
            <v>216515854</v>
          </cell>
          <cell r="M10">
            <v>37110215</v>
          </cell>
        </row>
        <row r="11">
          <cell r="F11">
            <v>25297862</v>
          </cell>
          <cell r="H11">
            <v>0</v>
          </cell>
          <cell r="I11">
            <v>25297862</v>
          </cell>
          <cell r="J11">
            <v>0</v>
          </cell>
          <cell r="K11">
            <v>25297862</v>
          </cell>
          <cell r="M11">
            <v>25297862</v>
          </cell>
        </row>
        <row r="12">
          <cell r="F12">
            <v>2619092965</v>
          </cell>
          <cell r="H12">
            <v>0</v>
          </cell>
          <cell r="I12">
            <v>2619092965</v>
          </cell>
          <cell r="J12">
            <v>0</v>
          </cell>
          <cell r="K12">
            <v>2619092965</v>
          </cell>
          <cell r="M12">
            <v>2428849389</v>
          </cell>
        </row>
        <row r="13">
          <cell r="F13">
            <v>951395598</v>
          </cell>
          <cell r="H13">
            <v>0</v>
          </cell>
          <cell r="I13">
            <v>951395598</v>
          </cell>
          <cell r="J13">
            <v>0</v>
          </cell>
          <cell r="K13">
            <v>951395598</v>
          </cell>
          <cell r="M13">
            <v>1893655802</v>
          </cell>
        </row>
        <row r="14">
          <cell r="F14">
            <v>1000000</v>
          </cell>
          <cell r="H14">
            <v>0</v>
          </cell>
          <cell r="I14">
            <v>1000000</v>
          </cell>
          <cell r="J14">
            <v>0</v>
          </cell>
          <cell r="K14">
            <v>1000000</v>
          </cell>
          <cell r="M14">
            <v>1000000</v>
          </cell>
        </row>
        <row r="15">
          <cell r="F15">
            <v>8000000</v>
          </cell>
          <cell r="H15">
            <v>0</v>
          </cell>
          <cell r="I15">
            <v>8000000</v>
          </cell>
          <cell r="J15">
            <v>0</v>
          </cell>
          <cell r="K15">
            <v>8000000</v>
          </cell>
          <cell r="M15">
            <v>8000000</v>
          </cell>
        </row>
        <row r="16">
          <cell r="F16">
            <v>469500000</v>
          </cell>
          <cell r="H16">
            <v>0</v>
          </cell>
          <cell r="I16">
            <v>469500000</v>
          </cell>
          <cell r="J16">
            <v>0</v>
          </cell>
          <cell r="K16">
            <v>469500000</v>
          </cell>
          <cell r="M16">
            <v>0</v>
          </cell>
        </row>
        <row r="17">
          <cell r="F17">
            <v>96248392</v>
          </cell>
          <cell r="H17">
            <v>0</v>
          </cell>
          <cell r="I17">
            <v>96248392</v>
          </cell>
          <cell r="J17">
            <v>0</v>
          </cell>
          <cell r="K17">
            <v>96248392</v>
          </cell>
          <cell r="M17">
            <v>0</v>
          </cell>
        </row>
        <row r="18">
          <cell r="F18">
            <v>4431674230</v>
          </cell>
          <cell r="H18">
            <v>0</v>
          </cell>
          <cell r="I18">
            <v>4431674230</v>
          </cell>
          <cell r="J18">
            <v>0</v>
          </cell>
          <cell r="K18">
            <v>4431674230</v>
          </cell>
          <cell r="M18">
            <v>4418432106</v>
          </cell>
        </row>
        <row r="20">
          <cell r="F20">
            <v>2500000</v>
          </cell>
          <cell r="H20">
            <v>0</v>
          </cell>
          <cell r="I20">
            <v>2500000</v>
          </cell>
          <cell r="J20">
            <v>0</v>
          </cell>
          <cell r="K20">
            <v>2500000</v>
          </cell>
          <cell r="M20">
            <v>2500000</v>
          </cell>
        </row>
        <row r="21">
          <cell r="F21">
            <v>2500000</v>
          </cell>
          <cell r="H21">
            <v>0</v>
          </cell>
          <cell r="I21">
            <v>2500000</v>
          </cell>
          <cell r="J21">
            <v>0</v>
          </cell>
          <cell r="K21">
            <v>2500000</v>
          </cell>
          <cell r="M21">
            <v>2500000</v>
          </cell>
        </row>
        <row r="23">
          <cell r="F23">
            <v>492975000</v>
          </cell>
          <cell r="H23">
            <v>0</v>
          </cell>
          <cell r="I23">
            <v>492975000</v>
          </cell>
          <cell r="J23">
            <v>0</v>
          </cell>
          <cell r="K23">
            <v>492975000</v>
          </cell>
          <cell r="M23">
            <v>876965162</v>
          </cell>
        </row>
        <row r="24">
          <cell r="F24">
            <v>0</v>
          </cell>
          <cell r="H24">
            <v>0</v>
          </cell>
          <cell r="I24">
            <v>0</v>
          </cell>
          <cell r="J24">
            <v>0</v>
          </cell>
          <cell r="K24">
            <v>0</v>
          </cell>
          <cell r="M24">
            <v>0</v>
          </cell>
        </row>
        <row r="25">
          <cell r="F25">
            <v>-46</v>
          </cell>
          <cell r="H25">
            <v>0</v>
          </cell>
          <cell r="I25">
            <v>-46</v>
          </cell>
          <cell r="J25">
            <v>0</v>
          </cell>
          <cell r="K25">
            <v>-46</v>
          </cell>
          <cell r="M25">
            <v>49</v>
          </cell>
        </row>
        <row r="26">
          <cell r="F26">
            <v>289943105</v>
          </cell>
          <cell r="H26">
            <v>0</v>
          </cell>
          <cell r="I26">
            <v>289943105</v>
          </cell>
          <cell r="J26">
            <v>0</v>
          </cell>
          <cell r="K26">
            <v>289943105</v>
          </cell>
          <cell r="M26">
            <v>1201687500</v>
          </cell>
        </row>
        <row r="27">
          <cell r="F27">
            <v>23475000</v>
          </cell>
          <cell r="H27">
            <v>0</v>
          </cell>
          <cell r="I27">
            <v>23475000</v>
          </cell>
          <cell r="J27">
            <v>0</v>
          </cell>
          <cell r="K27">
            <v>23475000</v>
          </cell>
          <cell r="M27">
            <v>1044474582</v>
          </cell>
        </row>
        <row r="28">
          <cell r="F28">
            <v>13435000</v>
          </cell>
          <cell r="H28">
            <v>0</v>
          </cell>
          <cell r="I28">
            <v>13435000</v>
          </cell>
          <cell r="J28">
            <v>0</v>
          </cell>
          <cell r="K28">
            <v>13435000</v>
          </cell>
          <cell r="M28">
            <v>12693000</v>
          </cell>
        </row>
        <row r="29">
          <cell r="F29">
            <v>0</v>
          </cell>
          <cell r="H29">
            <v>0</v>
          </cell>
          <cell r="I29">
            <v>0</v>
          </cell>
          <cell r="J29">
            <v>0</v>
          </cell>
          <cell r="K29">
            <v>0</v>
          </cell>
          <cell r="M29">
            <v>-186000000</v>
          </cell>
        </row>
        <row r="30">
          <cell r="F30">
            <v>819828059</v>
          </cell>
          <cell r="H30">
            <v>0</v>
          </cell>
          <cell r="I30">
            <v>819828059</v>
          </cell>
          <cell r="J30">
            <v>0</v>
          </cell>
          <cell r="K30">
            <v>819828059</v>
          </cell>
          <cell r="M30">
            <v>2949820293</v>
          </cell>
        </row>
        <row r="32">
          <cell r="F32">
            <v>1143702000</v>
          </cell>
          <cell r="H32">
            <v>0</v>
          </cell>
          <cell r="I32">
            <v>1143702000</v>
          </cell>
          <cell r="J32">
            <v>0</v>
          </cell>
          <cell r="K32">
            <v>1143702000</v>
          </cell>
          <cell r="M32">
            <v>1200947999</v>
          </cell>
        </row>
        <row r="33">
          <cell r="F33">
            <v>110810759</v>
          </cell>
          <cell r="H33">
            <v>0</v>
          </cell>
          <cell r="I33">
            <v>110810759</v>
          </cell>
          <cell r="J33">
            <v>0</v>
          </cell>
          <cell r="K33">
            <v>110810759</v>
          </cell>
          <cell r="M33">
            <v>176000000</v>
          </cell>
        </row>
        <row r="34">
          <cell r="F34">
            <v>10679000</v>
          </cell>
          <cell r="H34">
            <v>0</v>
          </cell>
          <cell r="I34">
            <v>10679000</v>
          </cell>
          <cell r="J34">
            <v>0</v>
          </cell>
          <cell r="K34">
            <v>10679000</v>
          </cell>
          <cell r="M34">
            <v>0</v>
          </cell>
        </row>
        <row r="35">
          <cell r="F35">
            <v>97946241</v>
          </cell>
          <cell r="H35">
            <v>0</v>
          </cell>
          <cell r="I35">
            <v>97946241</v>
          </cell>
          <cell r="J35">
            <v>0</v>
          </cell>
          <cell r="K35">
            <v>97946241</v>
          </cell>
          <cell r="M35">
            <v>20792905</v>
          </cell>
        </row>
        <row r="36">
          <cell r="F36">
            <v>9390000</v>
          </cell>
          <cell r="H36">
            <v>0</v>
          </cell>
          <cell r="I36">
            <v>9390000</v>
          </cell>
          <cell r="J36">
            <v>0</v>
          </cell>
          <cell r="K36">
            <v>9390000</v>
          </cell>
          <cell r="M36">
            <v>24874315</v>
          </cell>
        </row>
        <row r="37">
          <cell r="F37">
            <v>14960402</v>
          </cell>
          <cell r="H37">
            <v>0</v>
          </cell>
          <cell r="I37">
            <v>14960402</v>
          </cell>
          <cell r="J37">
            <v>0</v>
          </cell>
          <cell r="K37">
            <v>14960402</v>
          </cell>
          <cell r="M37">
            <v>14960402</v>
          </cell>
        </row>
        <row r="38">
          <cell r="F38">
            <v>57072266</v>
          </cell>
          <cell r="H38">
            <v>0</v>
          </cell>
          <cell r="I38">
            <v>57072266</v>
          </cell>
          <cell r="J38">
            <v>0</v>
          </cell>
          <cell r="K38">
            <v>57072266</v>
          </cell>
          <cell r="M38">
            <v>57072266</v>
          </cell>
        </row>
        <row r="39">
          <cell r="F39">
            <v>230880783</v>
          </cell>
          <cell r="H39">
            <v>0</v>
          </cell>
          <cell r="I39">
            <v>230880783</v>
          </cell>
          <cell r="J39">
            <v>0</v>
          </cell>
          <cell r="K39">
            <v>230880783</v>
          </cell>
          <cell r="M39">
            <v>482476826</v>
          </cell>
        </row>
        <row r="40">
          <cell r="F40">
            <v>-57883437</v>
          </cell>
          <cell r="H40">
            <v>0</v>
          </cell>
          <cell r="I40">
            <v>-57883437</v>
          </cell>
          <cell r="J40">
            <v>0</v>
          </cell>
          <cell r="K40">
            <v>-57883437</v>
          </cell>
          <cell r="M40">
            <v>-57883437</v>
          </cell>
        </row>
        <row r="41">
          <cell r="F41">
            <v>798150000</v>
          </cell>
          <cell r="H41">
            <v>0</v>
          </cell>
          <cell r="I41">
            <v>798150000</v>
          </cell>
          <cell r="J41">
            <v>0</v>
          </cell>
          <cell r="K41">
            <v>798150000</v>
          </cell>
          <cell r="M41">
            <v>0</v>
          </cell>
        </row>
        <row r="42">
          <cell r="F42">
            <v>0</v>
          </cell>
          <cell r="H42">
            <v>0</v>
          </cell>
          <cell r="I42">
            <v>0</v>
          </cell>
          <cell r="J42">
            <v>0</v>
          </cell>
          <cell r="K42">
            <v>0</v>
          </cell>
          <cell r="M42">
            <v>147900000</v>
          </cell>
        </row>
        <row r="43">
          <cell r="F43">
            <v>0</v>
          </cell>
          <cell r="H43">
            <v>0</v>
          </cell>
          <cell r="I43">
            <v>0</v>
          </cell>
          <cell r="J43">
            <v>0</v>
          </cell>
          <cell r="K43">
            <v>0</v>
          </cell>
          <cell r="M43">
            <v>0</v>
          </cell>
        </row>
        <row r="44">
          <cell r="F44">
            <v>-1</v>
          </cell>
          <cell r="H44">
            <v>0</v>
          </cell>
          <cell r="I44">
            <v>-1</v>
          </cell>
          <cell r="J44">
            <v>0</v>
          </cell>
          <cell r="K44">
            <v>-1</v>
          </cell>
          <cell r="M44">
            <v>-1</v>
          </cell>
        </row>
        <row r="45">
          <cell r="F45">
            <v>0</v>
          </cell>
          <cell r="H45">
            <v>0</v>
          </cell>
          <cell r="I45">
            <v>0</v>
          </cell>
          <cell r="J45">
            <v>0</v>
          </cell>
          <cell r="K45">
            <v>0</v>
          </cell>
          <cell r="M45">
            <v>0</v>
          </cell>
        </row>
        <row r="46">
          <cell r="F46">
            <v>2415708013</v>
          </cell>
          <cell r="H46">
            <v>0</v>
          </cell>
          <cell r="I46">
            <v>2415708013</v>
          </cell>
          <cell r="J46">
            <v>0</v>
          </cell>
          <cell r="K46">
            <v>2415708013</v>
          </cell>
          <cell r="M46">
            <v>2067141275</v>
          </cell>
        </row>
        <row r="48">
          <cell r="F48">
            <v>4283583863</v>
          </cell>
          <cell r="H48">
            <v>0</v>
          </cell>
          <cell r="I48">
            <v>4283583863</v>
          </cell>
          <cell r="J48">
            <v>0</v>
          </cell>
          <cell r="K48">
            <v>4283583863</v>
          </cell>
          <cell r="M48">
            <v>4609550000</v>
          </cell>
        </row>
        <row r="49">
          <cell r="F49">
            <v>2894280455</v>
          </cell>
          <cell r="H49">
            <v>0</v>
          </cell>
          <cell r="I49">
            <v>2894280455</v>
          </cell>
          <cell r="J49">
            <v>0</v>
          </cell>
          <cell r="K49">
            <v>2894280455</v>
          </cell>
          <cell r="M49">
            <v>2894280455</v>
          </cell>
        </row>
        <row r="50">
          <cell r="F50">
            <v>143609943</v>
          </cell>
          <cell r="H50">
            <v>0</v>
          </cell>
          <cell r="I50">
            <v>143609943</v>
          </cell>
          <cell r="J50">
            <v>0</v>
          </cell>
          <cell r="K50">
            <v>143609943</v>
          </cell>
          <cell r="M50">
            <v>143609943</v>
          </cell>
        </row>
        <row r="51">
          <cell r="F51">
            <v>903289923</v>
          </cell>
          <cell r="H51">
            <v>0</v>
          </cell>
          <cell r="I51">
            <v>903289923</v>
          </cell>
          <cell r="J51">
            <v>0</v>
          </cell>
          <cell r="K51">
            <v>903289923</v>
          </cell>
          <cell r="M51">
            <v>948502518</v>
          </cell>
        </row>
        <row r="52">
          <cell r="F52">
            <v>2522154000</v>
          </cell>
          <cell r="H52">
            <v>0</v>
          </cell>
          <cell r="I52">
            <v>2522154000</v>
          </cell>
          <cell r="J52">
            <v>0</v>
          </cell>
          <cell r="K52">
            <v>2522154000</v>
          </cell>
          <cell r="M52">
            <v>3849344000</v>
          </cell>
        </row>
        <row r="53">
          <cell r="F53">
            <v>10746918184</v>
          </cell>
          <cell r="H53">
            <v>0</v>
          </cell>
          <cell r="I53">
            <v>10746918184</v>
          </cell>
          <cell r="J53">
            <v>0</v>
          </cell>
          <cell r="K53">
            <v>10746918184</v>
          </cell>
          <cell r="M53">
            <v>12445286916</v>
          </cell>
        </row>
        <row r="55">
          <cell r="F55">
            <v>1</v>
          </cell>
          <cell r="H55">
            <v>0</v>
          </cell>
          <cell r="I55">
            <v>1</v>
          </cell>
          <cell r="J55">
            <v>0</v>
          </cell>
          <cell r="K55">
            <v>1</v>
          </cell>
          <cell r="M55">
            <v>1</v>
          </cell>
        </row>
        <row r="56">
          <cell r="F56">
            <v>1</v>
          </cell>
          <cell r="H56">
            <v>0</v>
          </cell>
          <cell r="I56">
            <v>1</v>
          </cell>
          <cell r="J56">
            <v>0</v>
          </cell>
          <cell r="K56">
            <v>1</v>
          </cell>
          <cell r="M56">
            <v>1</v>
          </cell>
        </row>
        <row r="57">
          <cell r="F57">
            <v>-4</v>
          </cell>
          <cell r="H57">
            <v>0</v>
          </cell>
          <cell r="I57">
            <v>-4</v>
          </cell>
          <cell r="J57">
            <v>0</v>
          </cell>
          <cell r="K57">
            <v>-4</v>
          </cell>
          <cell r="M57">
            <v>-4</v>
          </cell>
        </row>
        <row r="58">
          <cell r="F58">
            <v>1</v>
          </cell>
          <cell r="H58">
            <v>0</v>
          </cell>
          <cell r="I58">
            <v>1</v>
          </cell>
          <cell r="J58">
            <v>0</v>
          </cell>
          <cell r="K58">
            <v>1</v>
          </cell>
          <cell r="M58">
            <v>1</v>
          </cell>
        </row>
        <row r="59">
          <cell r="F59">
            <v>0</v>
          </cell>
          <cell r="H59">
            <v>0</v>
          </cell>
          <cell r="I59">
            <v>0</v>
          </cell>
          <cell r="J59">
            <v>0</v>
          </cell>
          <cell r="K59">
            <v>0</v>
          </cell>
          <cell r="M59">
            <v>0</v>
          </cell>
        </row>
        <row r="60">
          <cell r="F60">
            <v>0</v>
          </cell>
          <cell r="H60">
            <v>0</v>
          </cell>
          <cell r="I60">
            <v>0</v>
          </cell>
          <cell r="J60">
            <v>0</v>
          </cell>
          <cell r="K60">
            <v>0</v>
          </cell>
          <cell r="M60">
            <v>1466833511</v>
          </cell>
        </row>
        <row r="61">
          <cell r="F61">
            <v>1327374545</v>
          </cell>
          <cell r="H61">
            <v>0</v>
          </cell>
          <cell r="I61">
            <v>1327374545</v>
          </cell>
          <cell r="J61">
            <v>0</v>
          </cell>
          <cell r="K61">
            <v>1327374545</v>
          </cell>
          <cell r="M61">
            <v>0</v>
          </cell>
        </row>
        <row r="62">
          <cell r="F62">
            <v>-437106731</v>
          </cell>
          <cell r="H62">
            <v>0</v>
          </cell>
          <cell r="I62">
            <v>-437106731</v>
          </cell>
          <cell r="J62">
            <v>0</v>
          </cell>
          <cell r="K62">
            <v>-437106731</v>
          </cell>
          <cell r="M62">
            <v>0</v>
          </cell>
        </row>
        <row r="63">
          <cell r="F63">
            <v>890267813</v>
          </cell>
          <cell r="H63">
            <v>0</v>
          </cell>
          <cell r="I63">
            <v>1327374544</v>
          </cell>
          <cell r="J63">
            <v>0</v>
          </cell>
          <cell r="K63">
            <v>890267813</v>
          </cell>
          <cell r="M63">
            <v>1466833510</v>
          </cell>
        </row>
        <row r="65">
          <cell r="F65">
            <v>329971440</v>
          </cell>
          <cell r="H65">
            <v>0</v>
          </cell>
          <cell r="I65">
            <v>329971440</v>
          </cell>
          <cell r="J65">
            <v>0</v>
          </cell>
          <cell r="K65">
            <v>329971440</v>
          </cell>
          <cell r="M65">
            <v>237275018</v>
          </cell>
        </row>
        <row r="66">
          <cell r="F66">
            <v>204251131</v>
          </cell>
          <cell r="H66">
            <v>0</v>
          </cell>
          <cell r="I66">
            <v>204251131</v>
          </cell>
          <cell r="J66">
            <v>0</v>
          </cell>
          <cell r="K66">
            <v>204251131</v>
          </cell>
          <cell r="M66">
            <v>173317110</v>
          </cell>
        </row>
        <row r="67">
          <cell r="F67">
            <v>296293077</v>
          </cell>
          <cell r="H67">
            <v>0</v>
          </cell>
          <cell r="I67">
            <v>296293077</v>
          </cell>
          <cell r="J67">
            <v>0</v>
          </cell>
          <cell r="K67">
            <v>296293077</v>
          </cell>
          <cell r="M67">
            <v>255427959</v>
          </cell>
        </row>
        <row r="68">
          <cell r="F68">
            <v>350337360</v>
          </cell>
          <cell r="H68">
            <v>0</v>
          </cell>
          <cell r="I68">
            <v>350337360</v>
          </cell>
          <cell r="J68">
            <v>0</v>
          </cell>
          <cell r="K68">
            <v>350337360</v>
          </cell>
          <cell r="M68">
            <v>272723306</v>
          </cell>
        </row>
        <row r="69">
          <cell r="F69">
            <v>0</v>
          </cell>
          <cell r="H69">
            <v>0</v>
          </cell>
          <cell r="I69">
            <v>0</v>
          </cell>
          <cell r="J69">
            <v>0</v>
          </cell>
          <cell r="K69">
            <v>0</v>
          </cell>
          <cell r="M69">
            <v>0</v>
          </cell>
        </row>
        <row r="70">
          <cell r="F70">
            <v>337485645</v>
          </cell>
          <cell r="H70">
            <v>0</v>
          </cell>
          <cell r="I70">
            <v>337485645</v>
          </cell>
          <cell r="J70">
            <v>0</v>
          </cell>
          <cell r="K70">
            <v>337485645</v>
          </cell>
          <cell r="M70">
            <v>292030806</v>
          </cell>
        </row>
        <row r="71">
          <cell r="F71">
            <v>214235706</v>
          </cell>
          <cell r="H71">
            <v>0</v>
          </cell>
          <cell r="I71">
            <v>214235706</v>
          </cell>
          <cell r="J71">
            <v>0</v>
          </cell>
          <cell r="K71">
            <v>214235706</v>
          </cell>
          <cell r="M71">
            <v>259975712</v>
          </cell>
        </row>
        <row r="72">
          <cell r="F72">
            <v>340241586</v>
          </cell>
          <cell r="H72">
            <v>0</v>
          </cell>
          <cell r="I72">
            <v>340241586</v>
          </cell>
          <cell r="J72">
            <v>0</v>
          </cell>
          <cell r="K72">
            <v>340241586</v>
          </cell>
          <cell r="M72">
            <v>259626788</v>
          </cell>
        </row>
        <row r="73">
          <cell r="F73">
            <v>366302454</v>
          </cell>
          <cell r="H73">
            <v>0</v>
          </cell>
          <cell r="I73">
            <v>366302454</v>
          </cell>
          <cell r="J73">
            <v>0</v>
          </cell>
          <cell r="K73">
            <v>366302454</v>
          </cell>
          <cell r="M73">
            <v>343254659</v>
          </cell>
        </row>
        <row r="74">
          <cell r="F74">
            <v>119898554</v>
          </cell>
          <cell r="H74">
            <v>0</v>
          </cell>
          <cell r="I74">
            <v>119898554</v>
          </cell>
          <cell r="J74">
            <v>0</v>
          </cell>
          <cell r="K74">
            <v>119898554</v>
          </cell>
          <cell r="M74">
            <v>0</v>
          </cell>
        </row>
        <row r="75">
          <cell r="F75">
            <v>-1378163945</v>
          </cell>
          <cell r="H75">
            <v>0</v>
          </cell>
          <cell r="I75">
            <v>-1378163945</v>
          </cell>
          <cell r="J75">
            <v>0</v>
          </cell>
          <cell r="K75">
            <v>-1378163945</v>
          </cell>
          <cell r="M75">
            <v>-1154887965</v>
          </cell>
        </row>
        <row r="76">
          <cell r="F76">
            <v>88678116</v>
          </cell>
          <cell r="H76">
            <v>0</v>
          </cell>
          <cell r="I76">
            <v>88678116</v>
          </cell>
          <cell r="J76">
            <v>0</v>
          </cell>
          <cell r="K76">
            <v>88678116</v>
          </cell>
          <cell r="M76">
            <v>0</v>
          </cell>
        </row>
        <row r="77">
          <cell r="F77">
            <v>-1269531124</v>
          </cell>
          <cell r="H77">
            <v>0</v>
          </cell>
          <cell r="I77">
            <v>-1269531124</v>
          </cell>
          <cell r="J77">
            <v>0</v>
          </cell>
          <cell r="K77">
            <v>-1269531124</v>
          </cell>
          <cell r="M77">
            <v>-938743393</v>
          </cell>
        </row>
        <row r="78">
          <cell r="F78">
            <v>0</v>
          </cell>
          <cell r="H78">
            <v>0</v>
          </cell>
          <cell r="I78">
            <v>0</v>
          </cell>
          <cell r="J78">
            <v>0</v>
          </cell>
          <cell r="K78">
            <v>0</v>
          </cell>
          <cell r="M78">
            <v>503172405</v>
          </cell>
        </row>
        <row r="79">
          <cell r="F79">
            <v>0</v>
          </cell>
          <cell r="H79">
            <v>0</v>
          </cell>
          <cell r="I79">
            <v>0</v>
          </cell>
          <cell r="J79">
            <v>0</v>
          </cell>
          <cell r="K79">
            <v>0</v>
          </cell>
          <cell r="M79">
            <v>286273218</v>
          </cell>
        </row>
        <row r="80">
          <cell r="F80">
            <v>0</v>
          </cell>
          <cell r="H80">
            <v>0</v>
          </cell>
          <cell r="I80">
            <v>0</v>
          </cell>
          <cell r="J80">
            <v>0</v>
          </cell>
          <cell r="K80">
            <v>0</v>
          </cell>
          <cell r="M80">
            <v>598735431</v>
          </cell>
        </row>
        <row r="81">
          <cell r="F81">
            <v>0</v>
          </cell>
          <cell r="H81">
            <v>0</v>
          </cell>
          <cell r="I81">
            <v>0</v>
          </cell>
          <cell r="J81">
            <v>0</v>
          </cell>
          <cell r="K81">
            <v>0</v>
          </cell>
          <cell r="M81">
            <v>436173021</v>
          </cell>
        </row>
        <row r="82">
          <cell r="F82">
            <v>0</v>
          </cell>
          <cell r="H82">
            <v>0</v>
          </cell>
          <cell r="I82">
            <v>0</v>
          </cell>
          <cell r="J82">
            <v>0</v>
          </cell>
          <cell r="K82">
            <v>0</v>
          </cell>
          <cell r="M82">
            <v>-1824354075</v>
          </cell>
        </row>
        <row r="83">
          <cell r="F83">
            <v>111436173</v>
          </cell>
          <cell r="H83">
            <v>0</v>
          </cell>
          <cell r="I83">
            <v>111436173</v>
          </cell>
          <cell r="J83">
            <v>0</v>
          </cell>
          <cell r="K83">
            <v>111436173</v>
          </cell>
          <cell r="M83">
            <v>41896478</v>
          </cell>
        </row>
        <row r="84">
          <cell r="F84">
            <v>82880838</v>
          </cell>
          <cell r="H84">
            <v>0</v>
          </cell>
          <cell r="I84">
            <v>82880838</v>
          </cell>
          <cell r="J84">
            <v>0</v>
          </cell>
          <cell r="K84">
            <v>82880838</v>
          </cell>
          <cell r="M84">
            <v>33996842</v>
          </cell>
        </row>
        <row r="85">
          <cell r="F85">
            <v>86806084</v>
          </cell>
          <cell r="H85">
            <v>0</v>
          </cell>
          <cell r="I85">
            <v>86806084</v>
          </cell>
          <cell r="J85">
            <v>0</v>
          </cell>
          <cell r="K85">
            <v>86806084</v>
          </cell>
          <cell r="M85">
            <v>40762406</v>
          </cell>
        </row>
        <row r="86">
          <cell r="F86">
            <v>109375681</v>
          </cell>
          <cell r="H86">
            <v>0</v>
          </cell>
          <cell r="I86">
            <v>109375681</v>
          </cell>
          <cell r="J86">
            <v>0</v>
          </cell>
          <cell r="K86">
            <v>109375681</v>
          </cell>
          <cell r="M86">
            <v>52749882</v>
          </cell>
        </row>
        <row r="87">
          <cell r="F87">
            <v>33407299</v>
          </cell>
          <cell r="H87">
            <v>0</v>
          </cell>
          <cell r="I87">
            <v>33407299</v>
          </cell>
          <cell r="J87">
            <v>0</v>
          </cell>
          <cell r="K87">
            <v>33407299</v>
          </cell>
          <cell r="M87">
            <v>0</v>
          </cell>
        </row>
        <row r="88">
          <cell r="F88">
            <v>-423906075</v>
          </cell>
          <cell r="H88">
            <v>0</v>
          </cell>
          <cell r="I88">
            <v>-423906075</v>
          </cell>
          <cell r="J88">
            <v>0</v>
          </cell>
          <cell r="K88">
            <v>-423906075</v>
          </cell>
          <cell r="M88">
            <v>-169405608</v>
          </cell>
        </row>
        <row r="89">
          <cell r="F89">
            <v>436837307</v>
          </cell>
          <cell r="H89">
            <v>0</v>
          </cell>
          <cell r="I89">
            <v>436837307</v>
          </cell>
          <cell r="J89">
            <v>0</v>
          </cell>
          <cell r="K89">
            <v>436837307</v>
          </cell>
          <cell r="M89">
            <v>418964646</v>
          </cell>
        </row>
        <row r="90">
          <cell r="F90">
            <v>311787006</v>
          </cell>
          <cell r="H90">
            <v>0</v>
          </cell>
          <cell r="I90">
            <v>311787006</v>
          </cell>
          <cell r="J90">
            <v>0</v>
          </cell>
          <cell r="K90">
            <v>311787006</v>
          </cell>
          <cell r="M90">
            <v>356999960</v>
          </cell>
        </row>
        <row r="91">
          <cell r="F91">
            <v>518046159</v>
          </cell>
          <cell r="H91">
            <v>0</v>
          </cell>
          <cell r="I91">
            <v>518046159</v>
          </cell>
          <cell r="J91">
            <v>0</v>
          </cell>
          <cell r="K91">
            <v>518046159</v>
          </cell>
          <cell r="M91">
            <v>201018665</v>
          </cell>
        </row>
        <row r="92">
          <cell r="F92">
            <v>541148000</v>
          </cell>
          <cell r="H92">
            <v>0</v>
          </cell>
          <cell r="I92">
            <v>541148000</v>
          </cell>
          <cell r="J92">
            <v>0</v>
          </cell>
          <cell r="K92">
            <v>541148000</v>
          </cell>
          <cell r="M92">
            <v>466230992</v>
          </cell>
        </row>
        <row r="93">
          <cell r="F93">
            <v>168946085</v>
          </cell>
          <cell r="H93">
            <v>0</v>
          </cell>
          <cell r="I93">
            <v>168946085</v>
          </cell>
          <cell r="J93">
            <v>0</v>
          </cell>
          <cell r="K93">
            <v>168946085</v>
          </cell>
          <cell r="M93">
            <v>0</v>
          </cell>
        </row>
        <row r="94">
          <cell r="F94">
            <v>-1976764557</v>
          </cell>
          <cell r="H94">
            <v>0</v>
          </cell>
          <cell r="I94">
            <v>-1976764557</v>
          </cell>
          <cell r="J94">
            <v>0</v>
          </cell>
          <cell r="K94">
            <v>-1976764557</v>
          </cell>
          <cell r="M94">
            <v>-1443214263</v>
          </cell>
        </row>
        <row r="95">
          <cell r="F95">
            <v>0</v>
          </cell>
          <cell r="H95">
            <v>0</v>
          </cell>
          <cell r="I95">
            <v>0</v>
          </cell>
          <cell r="J95">
            <v>0</v>
          </cell>
          <cell r="K95">
            <v>0</v>
          </cell>
          <cell r="M95">
            <v>0</v>
          </cell>
        </row>
        <row r="97">
          <cell r="F97">
            <v>96898770</v>
          </cell>
          <cell r="H97">
            <v>0</v>
          </cell>
          <cell r="I97">
            <v>96898770</v>
          </cell>
          <cell r="J97">
            <v>0</v>
          </cell>
          <cell r="K97">
            <v>96898770</v>
          </cell>
          <cell r="M97">
            <v>191886105</v>
          </cell>
        </row>
        <row r="98">
          <cell r="F98">
            <v>130021696</v>
          </cell>
          <cell r="H98">
            <v>0</v>
          </cell>
          <cell r="I98">
            <v>130021696</v>
          </cell>
          <cell r="J98">
            <v>0</v>
          </cell>
          <cell r="K98">
            <v>130021696</v>
          </cell>
          <cell r="M98">
            <v>234397947</v>
          </cell>
        </row>
        <row r="99">
          <cell r="F99">
            <v>138597290</v>
          </cell>
          <cell r="H99">
            <v>0</v>
          </cell>
          <cell r="I99">
            <v>138597290</v>
          </cell>
          <cell r="J99">
            <v>0</v>
          </cell>
          <cell r="K99">
            <v>138597290</v>
          </cell>
          <cell r="M99">
            <v>227831696</v>
          </cell>
        </row>
        <row r="100">
          <cell r="F100">
            <v>168573822</v>
          </cell>
          <cell r="H100">
            <v>0</v>
          </cell>
          <cell r="I100">
            <v>168573822</v>
          </cell>
          <cell r="J100">
            <v>0</v>
          </cell>
          <cell r="K100">
            <v>168573822</v>
          </cell>
          <cell r="M100">
            <v>235063185</v>
          </cell>
        </row>
        <row r="101">
          <cell r="F101">
            <v>0</v>
          </cell>
          <cell r="H101">
            <v>0</v>
          </cell>
          <cell r="I101">
            <v>0</v>
          </cell>
          <cell r="J101">
            <v>0</v>
          </cell>
          <cell r="K101">
            <v>0</v>
          </cell>
          <cell r="M101">
            <v>0</v>
          </cell>
        </row>
        <row r="102">
          <cell r="F102">
            <v>8277725</v>
          </cell>
          <cell r="H102">
            <v>0</v>
          </cell>
          <cell r="I102">
            <v>8277725</v>
          </cell>
          <cell r="J102">
            <v>0</v>
          </cell>
          <cell r="K102">
            <v>8277725</v>
          </cell>
          <cell r="M102">
            <v>0</v>
          </cell>
        </row>
        <row r="103">
          <cell r="F103">
            <v>-542369303</v>
          </cell>
          <cell r="H103">
            <v>0</v>
          </cell>
          <cell r="I103">
            <v>-542369303</v>
          </cell>
          <cell r="J103">
            <v>0</v>
          </cell>
          <cell r="K103">
            <v>-542369303</v>
          </cell>
          <cell r="M103">
            <v>-889178933</v>
          </cell>
        </row>
        <row r="104">
          <cell r="F104">
            <v>183331620</v>
          </cell>
          <cell r="H104">
            <v>0</v>
          </cell>
          <cell r="I104">
            <v>183331620</v>
          </cell>
          <cell r="J104">
            <v>0</v>
          </cell>
          <cell r="K104">
            <v>183331620</v>
          </cell>
          <cell r="M104">
            <v>82740995</v>
          </cell>
        </row>
        <row r="105">
          <cell r="F105">
            <v>281312110</v>
          </cell>
          <cell r="H105">
            <v>0</v>
          </cell>
          <cell r="I105">
            <v>281312110</v>
          </cell>
          <cell r="J105">
            <v>0</v>
          </cell>
          <cell r="K105">
            <v>281312110</v>
          </cell>
          <cell r="M105">
            <v>94157881</v>
          </cell>
        </row>
        <row r="106">
          <cell r="F106">
            <v>318835336</v>
          </cell>
          <cell r="H106">
            <v>0</v>
          </cell>
          <cell r="I106">
            <v>318835336</v>
          </cell>
          <cell r="J106">
            <v>0</v>
          </cell>
          <cell r="K106">
            <v>318835336</v>
          </cell>
          <cell r="M106">
            <v>83141448</v>
          </cell>
        </row>
        <row r="107">
          <cell r="F107">
            <v>364192886</v>
          </cell>
          <cell r="H107">
            <v>0</v>
          </cell>
          <cell r="I107">
            <v>364192886</v>
          </cell>
          <cell r="J107">
            <v>0</v>
          </cell>
          <cell r="K107">
            <v>364192886</v>
          </cell>
          <cell r="M107">
            <v>106490018</v>
          </cell>
        </row>
        <row r="108">
          <cell r="F108">
            <v>32999373</v>
          </cell>
          <cell r="H108">
            <v>0</v>
          </cell>
          <cell r="I108">
            <v>32999373</v>
          </cell>
          <cell r="J108">
            <v>0</v>
          </cell>
          <cell r="K108">
            <v>32999373</v>
          </cell>
          <cell r="M108">
            <v>0</v>
          </cell>
        </row>
        <row r="109">
          <cell r="F109">
            <v>-1180671325</v>
          </cell>
          <cell r="H109">
            <v>0</v>
          </cell>
          <cell r="I109">
            <v>-1180671325</v>
          </cell>
          <cell r="J109">
            <v>0</v>
          </cell>
          <cell r="K109">
            <v>-1180671325</v>
          </cell>
          <cell r="M109">
            <v>-366530342</v>
          </cell>
        </row>
        <row r="110">
          <cell r="F110">
            <v>277754810</v>
          </cell>
          <cell r="H110">
            <v>0</v>
          </cell>
          <cell r="I110">
            <v>277754810</v>
          </cell>
          <cell r="J110">
            <v>0</v>
          </cell>
          <cell r="K110">
            <v>277754810</v>
          </cell>
          <cell r="M110">
            <v>284337091</v>
          </cell>
        </row>
        <row r="111">
          <cell r="F111">
            <v>457415981</v>
          </cell>
          <cell r="H111">
            <v>0</v>
          </cell>
          <cell r="I111">
            <v>457415981</v>
          </cell>
          <cell r="J111">
            <v>0</v>
          </cell>
          <cell r="K111">
            <v>457415981</v>
          </cell>
          <cell r="M111">
            <v>259166209</v>
          </cell>
        </row>
        <row r="112">
          <cell r="F112">
            <v>514468361</v>
          </cell>
          <cell r="H112">
            <v>0</v>
          </cell>
          <cell r="I112">
            <v>514468361</v>
          </cell>
          <cell r="J112">
            <v>0</v>
          </cell>
          <cell r="K112">
            <v>514468361</v>
          </cell>
          <cell r="M112">
            <v>437239737</v>
          </cell>
        </row>
        <row r="113">
          <cell r="F113">
            <v>550830854</v>
          </cell>
          <cell r="H113">
            <v>0</v>
          </cell>
          <cell r="I113">
            <v>550830854</v>
          </cell>
          <cell r="J113">
            <v>0</v>
          </cell>
          <cell r="K113">
            <v>550830854</v>
          </cell>
          <cell r="M113">
            <v>429686313</v>
          </cell>
        </row>
        <row r="114">
          <cell r="F114">
            <v>52018757</v>
          </cell>
          <cell r="H114">
            <v>0</v>
          </cell>
          <cell r="I114">
            <v>52018757</v>
          </cell>
          <cell r="J114">
            <v>0</v>
          </cell>
          <cell r="K114">
            <v>52018757</v>
          </cell>
          <cell r="M114">
            <v>0</v>
          </cell>
        </row>
        <row r="115">
          <cell r="F115">
            <v>-1852488763</v>
          </cell>
          <cell r="H115">
            <v>0</v>
          </cell>
          <cell r="I115">
            <v>-1852488763</v>
          </cell>
          <cell r="J115">
            <v>0</v>
          </cell>
          <cell r="K115">
            <v>-1852488763</v>
          </cell>
          <cell r="M115">
            <v>-1410429350</v>
          </cell>
        </row>
        <row r="116">
          <cell r="F116">
            <v>0</v>
          </cell>
          <cell r="H116">
            <v>0</v>
          </cell>
          <cell r="I116">
            <v>0</v>
          </cell>
          <cell r="J116">
            <v>0</v>
          </cell>
          <cell r="K116">
            <v>0</v>
          </cell>
          <cell r="M116">
            <v>63369883</v>
          </cell>
        </row>
        <row r="117">
          <cell r="F117">
            <v>0</v>
          </cell>
          <cell r="H117">
            <v>0</v>
          </cell>
          <cell r="I117">
            <v>0</v>
          </cell>
          <cell r="J117">
            <v>0</v>
          </cell>
          <cell r="K117">
            <v>0</v>
          </cell>
          <cell r="M117">
            <v>97126788</v>
          </cell>
        </row>
        <row r="118">
          <cell r="F118">
            <v>0</v>
          </cell>
          <cell r="H118">
            <v>0</v>
          </cell>
          <cell r="I118">
            <v>0</v>
          </cell>
          <cell r="J118">
            <v>0</v>
          </cell>
          <cell r="K118">
            <v>0</v>
          </cell>
          <cell r="M118">
            <v>92793966</v>
          </cell>
        </row>
        <row r="119">
          <cell r="F119">
            <v>0</v>
          </cell>
          <cell r="H119">
            <v>0</v>
          </cell>
          <cell r="I119">
            <v>0</v>
          </cell>
          <cell r="J119">
            <v>0</v>
          </cell>
          <cell r="K119">
            <v>0</v>
          </cell>
          <cell r="M119">
            <v>98385394</v>
          </cell>
        </row>
        <row r="120">
          <cell r="F120">
            <v>0</v>
          </cell>
          <cell r="H120">
            <v>0</v>
          </cell>
          <cell r="I120">
            <v>0</v>
          </cell>
          <cell r="J120">
            <v>0</v>
          </cell>
          <cell r="K120">
            <v>0</v>
          </cell>
          <cell r="M120">
            <v>-351676031</v>
          </cell>
        </row>
        <row r="121">
          <cell r="F121">
            <v>0</v>
          </cell>
          <cell r="H121">
            <v>0</v>
          </cell>
          <cell r="I121">
            <v>0</v>
          </cell>
          <cell r="J121">
            <v>0</v>
          </cell>
          <cell r="K121">
            <v>0</v>
          </cell>
          <cell r="M121">
            <v>28131926</v>
          </cell>
        </row>
        <row r="122">
          <cell r="F122">
            <v>0</v>
          </cell>
          <cell r="H122">
            <v>0</v>
          </cell>
          <cell r="I122">
            <v>0</v>
          </cell>
          <cell r="J122">
            <v>0</v>
          </cell>
          <cell r="K122">
            <v>0</v>
          </cell>
          <cell r="M122">
            <v>33996842</v>
          </cell>
        </row>
        <row r="123">
          <cell r="F123">
            <v>0</v>
          </cell>
          <cell r="H123">
            <v>0</v>
          </cell>
          <cell r="I123">
            <v>0</v>
          </cell>
          <cell r="J123">
            <v>0</v>
          </cell>
          <cell r="K123">
            <v>0</v>
          </cell>
          <cell r="M123">
            <v>24505456</v>
          </cell>
        </row>
        <row r="124">
          <cell r="F124">
            <v>0</v>
          </cell>
          <cell r="H124">
            <v>0</v>
          </cell>
          <cell r="I124">
            <v>0</v>
          </cell>
          <cell r="J124">
            <v>0</v>
          </cell>
          <cell r="K124">
            <v>0</v>
          </cell>
          <cell r="M124">
            <v>-86634224</v>
          </cell>
        </row>
        <row r="125">
          <cell r="F125">
            <v>0</v>
          </cell>
          <cell r="H125">
            <v>0</v>
          </cell>
          <cell r="I125">
            <v>0</v>
          </cell>
          <cell r="J125">
            <v>0</v>
          </cell>
          <cell r="K125">
            <v>0</v>
          </cell>
          <cell r="M125">
            <v>0</v>
          </cell>
        </row>
        <row r="127">
          <cell r="F127">
            <v>606885725</v>
          </cell>
          <cell r="H127">
            <v>0</v>
          </cell>
          <cell r="I127">
            <v>606885725</v>
          </cell>
          <cell r="J127">
            <v>0</v>
          </cell>
          <cell r="K127">
            <v>606885725</v>
          </cell>
          <cell r="M127">
            <v>676722089</v>
          </cell>
        </row>
        <row r="128">
          <cell r="F128">
            <v>1322208673</v>
          </cell>
          <cell r="H128">
            <v>0</v>
          </cell>
          <cell r="I128">
            <v>1322208673</v>
          </cell>
          <cell r="J128">
            <v>0</v>
          </cell>
          <cell r="K128">
            <v>1322208673</v>
          </cell>
          <cell r="M128">
            <v>1514181750</v>
          </cell>
        </row>
        <row r="129">
          <cell r="F129">
            <v>1018007551</v>
          </cell>
          <cell r="H129">
            <v>0</v>
          </cell>
          <cell r="I129">
            <v>1018007551</v>
          </cell>
          <cell r="J129">
            <v>0</v>
          </cell>
          <cell r="K129">
            <v>1018007551</v>
          </cell>
          <cell r="M129">
            <v>1542935678</v>
          </cell>
        </row>
        <row r="130">
          <cell r="F130">
            <v>0</v>
          </cell>
          <cell r="H130">
            <v>0</v>
          </cell>
          <cell r="I130">
            <v>0</v>
          </cell>
          <cell r="J130">
            <v>0</v>
          </cell>
          <cell r="K130">
            <v>0</v>
          </cell>
          <cell r="M130">
            <v>0</v>
          </cell>
        </row>
        <row r="131">
          <cell r="F131">
            <v>614086952</v>
          </cell>
          <cell r="H131">
            <v>0</v>
          </cell>
          <cell r="I131">
            <v>614086952</v>
          </cell>
          <cell r="J131">
            <v>0</v>
          </cell>
          <cell r="K131">
            <v>614086952</v>
          </cell>
          <cell r="M131">
            <v>658310148</v>
          </cell>
        </row>
        <row r="132">
          <cell r="F132">
            <v>0</v>
          </cell>
          <cell r="H132">
            <v>0</v>
          </cell>
          <cell r="I132">
            <v>0</v>
          </cell>
          <cell r="J132">
            <v>0</v>
          </cell>
          <cell r="K132">
            <v>0</v>
          </cell>
          <cell r="M132">
            <v>0</v>
          </cell>
        </row>
        <row r="133">
          <cell r="F133">
            <v>0</v>
          </cell>
          <cell r="H133">
            <v>0</v>
          </cell>
          <cell r="I133">
            <v>0</v>
          </cell>
          <cell r="J133">
            <v>0</v>
          </cell>
          <cell r="K133">
            <v>0</v>
          </cell>
          <cell r="M133">
            <v>390247227</v>
          </cell>
        </row>
        <row r="134">
          <cell r="F134">
            <v>0</v>
          </cell>
          <cell r="H134">
            <v>0</v>
          </cell>
          <cell r="I134">
            <v>0</v>
          </cell>
          <cell r="J134">
            <v>0</v>
          </cell>
          <cell r="K134">
            <v>0</v>
          </cell>
          <cell r="M134">
            <v>0</v>
          </cell>
        </row>
        <row r="135">
          <cell r="F135">
            <v>452496379</v>
          </cell>
          <cell r="H135">
            <v>0</v>
          </cell>
          <cell r="I135">
            <v>452496379</v>
          </cell>
          <cell r="J135">
            <v>0</v>
          </cell>
          <cell r="K135">
            <v>452496379</v>
          </cell>
          <cell r="M135">
            <v>402188773</v>
          </cell>
        </row>
        <row r="136">
          <cell r="F136">
            <v>707185725</v>
          </cell>
          <cell r="H136">
            <v>0</v>
          </cell>
          <cell r="I136">
            <v>707185725</v>
          </cell>
          <cell r="J136">
            <v>0</v>
          </cell>
          <cell r="K136">
            <v>707185725</v>
          </cell>
          <cell r="M136">
            <v>987191462</v>
          </cell>
        </row>
        <row r="137">
          <cell r="F137">
            <v>553467530</v>
          </cell>
          <cell r="H137">
            <v>0</v>
          </cell>
          <cell r="I137">
            <v>553467530</v>
          </cell>
          <cell r="J137">
            <v>0</v>
          </cell>
          <cell r="K137">
            <v>553467530</v>
          </cell>
          <cell r="M137">
            <v>918875679</v>
          </cell>
        </row>
        <row r="138">
          <cell r="F138">
            <v>427297720</v>
          </cell>
          <cell r="H138">
            <v>0</v>
          </cell>
          <cell r="I138">
            <v>427297720</v>
          </cell>
          <cell r="J138">
            <v>0</v>
          </cell>
          <cell r="K138">
            <v>427297720</v>
          </cell>
          <cell r="M138">
            <v>359648780</v>
          </cell>
        </row>
        <row r="139">
          <cell r="F139">
            <v>0</v>
          </cell>
          <cell r="H139">
            <v>0</v>
          </cell>
          <cell r="I139">
            <v>0</v>
          </cell>
          <cell r="J139">
            <v>0</v>
          </cell>
          <cell r="K139">
            <v>0</v>
          </cell>
          <cell r="M139">
            <v>0</v>
          </cell>
        </row>
        <row r="140">
          <cell r="F140">
            <v>0</v>
          </cell>
          <cell r="H140">
            <v>0</v>
          </cell>
          <cell r="I140">
            <v>0</v>
          </cell>
          <cell r="J140">
            <v>0</v>
          </cell>
          <cell r="K140">
            <v>0</v>
          </cell>
          <cell r="M140">
            <v>97464468</v>
          </cell>
        </row>
        <row r="141">
          <cell r="F141">
            <v>953095902</v>
          </cell>
          <cell r="H141">
            <v>0</v>
          </cell>
          <cell r="I141">
            <v>953095902</v>
          </cell>
          <cell r="J141">
            <v>0</v>
          </cell>
          <cell r="K141">
            <v>953095902</v>
          </cell>
          <cell r="M141">
            <v>767804297</v>
          </cell>
        </row>
        <row r="142">
          <cell r="F142">
            <v>1951199185</v>
          </cell>
          <cell r="H142">
            <v>0</v>
          </cell>
          <cell r="I142">
            <v>1951199185</v>
          </cell>
          <cell r="J142">
            <v>0</v>
          </cell>
          <cell r="K142">
            <v>1951199185</v>
          </cell>
          <cell r="M142">
            <v>1716545588</v>
          </cell>
        </row>
        <row r="143">
          <cell r="F143">
            <v>1315693582</v>
          </cell>
          <cell r="H143">
            <v>0</v>
          </cell>
          <cell r="I143">
            <v>1315693582</v>
          </cell>
          <cell r="J143">
            <v>0</v>
          </cell>
          <cell r="K143">
            <v>1315693582</v>
          </cell>
          <cell r="M143">
            <v>2780139159</v>
          </cell>
        </row>
        <row r="144">
          <cell r="F144">
            <v>913644926</v>
          </cell>
          <cell r="H144">
            <v>0</v>
          </cell>
          <cell r="I144">
            <v>913644926</v>
          </cell>
          <cell r="J144">
            <v>0</v>
          </cell>
          <cell r="K144">
            <v>913644926</v>
          </cell>
          <cell r="M144">
            <v>829646463</v>
          </cell>
        </row>
        <row r="145">
          <cell r="F145">
            <v>0</v>
          </cell>
          <cell r="H145">
            <v>0</v>
          </cell>
          <cell r="I145">
            <v>0</v>
          </cell>
          <cell r="J145">
            <v>0</v>
          </cell>
          <cell r="K145">
            <v>0</v>
          </cell>
          <cell r="M145">
            <v>0</v>
          </cell>
        </row>
        <row r="146">
          <cell r="F146">
            <v>0</v>
          </cell>
          <cell r="H146">
            <v>0</v>
          </cell>
          <cell r="I146">
            <v>0</v>
          </cell>
          <cell r="J146">
            <v>0</v>
          </cell>
          <cell r="K146">
            <v>0</v>
          </cell>
          <cell r="M146">
            <v>335948125</v>
          </cell>
        </row>
        <row r="147">
          <cell r="F147">
            <v>0</v>
          </cell>
          <cell r="H147">
            <v>0</v>
          </cell>
          <cell r="I147">
            <v>0</v>
          </cell>
          <cell r="J147">
            <v>0</v>
          </cell>
          <cell r="K147">
            <v>0</v>
          </cell>
          <cell r="M147">
            <v>0</v>
          </cell>
        </row>
        <row r="148">
          <cell r="F148">
            <v>98154917</v>
          </cell>
          <cell r="H148">
            <v>0</v>
          </cell>
          <cell r="I148">
            <v>98154917</v>
          </cell>
          <cell r="J148">
            <v>0</v>
          </cell>
          <cell r="K148">
            <v>98154917</v>
          </cell>
          <cell r="M148">
            <v>64958458</v>
          </cell>
        </row>
        <row r="149">
          <cell r="F149">
            <v>104418321</v>
          </cell>
          <cell r="H149">
            <v>0</v>
          </cell>
          <cell r="I149">
            <v>104418321</v>
          </cell>
          <cell r="J149">
            <v>0</v>
          </cell>
          <cell r="K149">
            <v>104418321</v>
          </cell>
          <cell r="M149">
            <v>158748726</v>
          </cell>
        </row>
        <row r="150">
          <cell r="F150">
            <v>127453988</v>
          </cell>
          <cell r="H150">
            <v>0</v>
          </cell>
          <cell r="I150">
            <v>127453988</v>
          </cell>
          <cell r="J150">
            <v>0</v>
          </cell>
          <cell r="K150">
            <v>127453988</v>
          </cell>
          <cell r="M150">
            <v>165674211</v>
          </cell>
        </row>
        <row r="151">
          <cell r="F151">
            <v>82799935</v>
          </cell>
          <cell r="H151">
            <v>0</v>
          </cell>
          <cell r="I151">
            <v>82799935</v>
          </cell>
          <cell r="J151">
            <v>0</v>
          </cell>
          <cell r="K151">
            <v>82799935</v>
          </cell>
          <cell r="M151">
            <v>66163791</v>
          </cell>
        </row>
        <row r="152">
          <cell r="F152">
            <v>0</v>
          </cell>
          <cell r="H152">
            <v>0</v>
          </cell>
          <cell r="I152">
            <v>0</v>
          </cell>
          <cell r="J152">
            <v>0</v>
          </cell>
          <cell r="K152">
            <v>0</v>
          </cell>
          <cell r="M152">
            <v>0</v>
          </cell>
        </row>
        <row r="153">
          <cell r="F153">
            <v>43936527</v>
          </cell>
          <cell r="H153">
            <v>0</v>
          </cell>
          <cell r="I153">
            <v>43936527</v>
          </cell>
          <cell r="J153">
            <v>0</v>
          </cell>
          <cell r="K153">
            <v>43936527</v>
          </cell>
          <cell r="M153">
            <v>-1</v>
          </cell>
        </row>
        <row r="154">
          <cell r="F154">
            <v>41597402</v>
          </cell>
          <cell r="H154">
            <v>0</v>
          </cell>
          <cell r="I154">
            <v>41597402</v>
          </cell>
          <cell r="J154">
            <v>0</v>
          </cell>
          <cell r="K154">
            <v>41597402</v>
          </cell>
          <cell r="M154">
            <v>0</v>
          </cell>
        </row>
        <row r="155">
          <cell r="F155">
            <v>83776842</v>
          </cell>
          <cell r="H155">
            <v>0</v>
          </cell>
          <cell r="I155">
            <v>83776842</v>
          </cell>
          <cell r="J155">
            <v>0</v>
          </cell>
          <cell r="K155">
            <v>83776842</v>
          </cell>
          <cell r="M155">
            <v>0</v>
          </cell>
        </row>
        <row r="156">
          <cell r="F156">
            <v>0</v>
          </cell>
          <cell r="H156">
            <v>0</v>
          </cell>
          <cell r="I156">
            <v>0</v>
          </cell>
          <cell r="J156">
            <v>0</v>
          </cell>
          <cell r="K156">
            <v>0</v>
          </cell>
          <cell r="M156">
            <v>0</v>
          </cell>
        </row>
        <row r="157">
          <cell r="F157">
            <v>24922668</v>
          </cell>
          <cell r="H157">
            <v>0</v>
          </cell>
          <cell r="I157">
            <v>24922668</v>
          </cell>
          <cell r="J157">
            <v>0</v>
          </cell>
          <cell r="K157">
            <v>24922668</v>
          </cell>
          <cell r="M157">
            <v>0</v>
          </cell>
        </row>
        <row r="158">
          <cell r="F158">
            <v>88239572</v>
          </cell>
          <cell r="H158">
            <v>0</v>
          </cell>
          <cell r="I158">
            <v>88239572</v>
          </cell>
          <cell r="J158">
            <v>0</v>
          </cell>
          <cell r="K158">
            <v>88239572</v>
          </cell>
          <cell r="M158">
            <v>0</v>
          </cell>
        </row>
        <row r="159">
          <cell r="F159">
            <v>85038745</v>
          </cell>
          <cell r="H159">
            <v>0</v>
          </cell>
          <cell r="I159">
            <v>85038745</v>
          </cell>
          <cell r="J159">
            <v>0</v>
          </cell>
          <cell r="K159">
            <v>85038745</v>
          </cell>
          <cell r="M159">
            <v>0</v>
          </cell>
        </row>
        <row r="160">
          <cell r="F160">
            <v>0</v>
          </cell>
          <cell r="H160">
            <v>0</v>
          </cell>
          <cell r="I160">
            <v>0</v>
          </cell>
          <cell r="J160">
            <v>0</v>
          </cell>
          <cell r="K160">
            <v>0</v>
          </cell>
          <cell r="M160">
            <v>0</v>
          </cell>
        </row>
        <row r="161">
          <cell r="F161">
            <v>86361030</v>
          </cell>
          <cell r="H161">
            <v>0</v>
          </cell>
          <cell r="I161">
            <v>86361030</v>
          </cell>
          <cell r="J161">
            <v>0</v>
          </cell>
          <cell r="K161">
            <v>86361030</v>
          </cell>
          <cell r="M161">
            <v>0</v>
          </cell>
        </row>
        <row r="162">
          <cell r="F162">
            <v>193430314</v>
          </cell>
          <cell r="H162">
            <v>0</v>
          </cell>
          <cell r="I162">
            <v>193430314</v>
          </cell>
          <cell r="J162">
            <v>0</v>
          </cell>
          <cell r="K162">
            <v>193430314</v>
          </cell>
          <cell r="M162">
            <v>0</v>
          </cell>
        </row>
        <row r="163">
          <cell r="F163">
            <v>0</v>
          </cell>
          <cell r="H163">
            <v>0</v>
          </cell>
          <cell r="I163">
            <v>0</v>
          </cell>
          <cell r="J163">
            <v>0</v>
          </cell>
          <cell r="K163">
            <v>0</v>
          </cell>
          <cell r="M163">
            <v>0</v>
          </cell>
        </row>
        <row r="164">
          <cell r="F164">
            <v>0</v>
          </cell>
          <cell r="H164">
            <v>0</v>
          </cell>
          <cell r="I164">
            <v>0</v>
          </cell>
          <cell r="J164">
            <v>0</v>
          </cell>
          <cell r="K164">
            <v>0</v>
          </cell>
          <cell r="M164">
            <v>0</v>
          </cell>
        </row>
        <row r="165">
          <cell r="F165">
            <v>0</v>
          </cell>
          <cell r="H165">
            <v>0</v>
          </cell>
          <cell r="I165">
            <v>0</v>
          </cell>
          <cell r="J165">
            <v>0</v>
          </cell>
          <cell r="K165">
            <v>0</v>
          </cell>
          <cell r="M165">
            <v>18264936</v>
          </cell>
        </row>
        <row r="166">
          <cell r="F166">
            <v>0</v>
          </cell>
          <cell r="H166">
            <v>0</v>
          </cell>
          <cell r="I166">
            <v>0</v>
          </cell>
          <cell r="J166">
            <v>0</v>
          </cell>
          <cell r="K166">
            <v>0</v>
          </cell>
          <cell r="M166">
            <v>235425673</v>
          </cell>
        </row>
        <row r="167">
          <cell r="F167">
            <v>0</v>
          </cell>
          <cell r="H167">
            <v>0</v>
          </cell>
          <cell r="I167">
            <v>0</v>
          </cell>
          <cell r="J167">
            <v>0</v>
          </cell>
          <cell r="K167">
            <v>0</v>
          </cell>
          <cell r="M167">
            <v>581175106</v>
          </cell>
        </row>
        <row r="168">
          <cell r="F168">
            <v>0</v>
          </cell>
          <cell r="H168">
            <v>0</v>
          </cell>
          <cell r="I168">
            <v>0</v>
          </cell>
          <cell r="J168">
            <v>0</v>
          </cell>
          <cell r="K168">
            <v>0</v>
          </cell>
          <cell r="M168">
            <v>183509693</v>
          </cell>
        </row>
        <row r="169">
          <cell r="F169">
            <v>0</v>
          </cell>
          <cell r="H169">
            <v>0</v>
          </cell>
          <cell r="I169">
            <v>0</v>
          </cell>
          <cell r="J169">
            <v>0</v>
          </cell>
          <cell r="K169">
            <v>0</v>
          </cell>
          <cell r="M169">
            <v>35909353</v>
          </cell>
        </row>
        <row r="170">
          <cell r="F170">
            <v>234735585</v>
          </cell>
          <cell r="H170">
            <v>0</v>
          </cell>
          <cell r="I170">
            <v>234735585</v>
          </cell>
          <cell r="J170">
            <v>0</v>
          </cell>
          <cell r="K170">
            <v>234735585</v>
          </cell>
          <cell r="M170">
            <v>0</v>
          </cell>
        </row>
        <row r="171">
          <cell r="F171">
            <v>4778752</v>
          </cell>
          <cell r="H171">
            <v>0</v>
          </cell>
          <cell r="I171">
            <v>4778752</v>
          </cell>
          <cell r="J171">
            <v>0</v>
          </cell>
          <cell r="K171">
            <v>4778752</v>
          </cell>
          <cell r="M171">
            <v>0</v>
          </cell>
        </row>
        <row r="172">
          <cell r="F172">
            <v>2641336</v>
          </cell>
          <cell r="H172">
            <v>0</v>
          </cell>
          <cell r="I172">
            <v>2641336</v>
          </cell>
          <cell r="J172">
            <v>0</v>
          </cell>
          <cell r="K172">
            <v>2641336</v>
          </cell>
          <cell r="M172">
            <v>0</v>
          </cell>
        </row>
        <row r="173">
          <cell r="F173">
            <v>11826322</v>
          </cell>
          <cell r="H173">
            <v>0</v>
          </cell>
          <cell r="I173">
            <v>11826322</v>
          </cell>
          <cell r="J173">
            <v>0</v>
          </cell>
          <cell r="K173">
            <v>11826322</v>
          </cell>
          <cell r="M173">
            <v>0</v>
          </cell>
        </row>
        <row r="174">
          <cell r="F174">
            <v>0</v>
          </cell>
          <cell r="H174">
            <v>0</v>
          </cell>
          <cell r="I174">
            <v>0</v>
          </cell>
          <cell r="J174">
            <v>0</v>
          </cell>
          <cell r="K174">
            <v>0</v>
          </cell>
          <cell r="M174">
            <v>0</v>
          </cell>
        </row>
        <row r="175">
          <cell r="F175">
            <v>0</v>
          </cell>
          <cell r="H175">
            <v>0</v>
          </cell>
          <cell r="I175">
            <v>0</v>
          </cell>
          <cell r="J175">
            <v>0</v>
          </cell>
          <cell r="K175">
            <v>0</v>
          </cell>
          <cell r="M175">
            <v>0</v>
          </cell>
        </row>
        <row r="176">
          <cell r="F176">
            <v>0</v>
          </cell>
          <cell r="H176">
            <v>0</v>
          </cell>
          <cell r="I176">
            <v>0</v>
          </cell>
          <cell r="J176">
            <v>0</v>
          </cell>
          <cell r="K176">
            <v>0</v>
          </cell>
          <cell r="M176">
            <v>0</v>
          </cell>
        </row>
        <row r="177">
          <cell r="F177">
            <v>1</v>
          </cell>
          <cell r="H177">
            <v>0</v>
          </cell>
          <cell r="I177">
            <v>1</v>
          </cell>
          <cell r="J177">
            <v>0</v>
          </cell>
          <cell r="K177">
            <v>1</v>
          </cell>
          <cell r="M177">
            <v>1</v>
          </cell>
        </row>
        <row r="178">
          <cell r="F178">
            <v>12149382107</v>
          </cell>
          <cell r="H178">
            <v>0</v>
          </cell>
          <cell r="I178">
            <v>12149382107</v>
          </cell>
          <cell r="J178">
            <v>0</v>
          </cell>
          <cell r="K178">
            <v>12149382107</v>
          </cell>
          <cell r="M178">
            <v>15487679633</v>
          </cell>
        </row>
        <row r="180">
          <cell r="F180">
            <v>0</v>
          </cell>
          <cell r="H180">
            <v>0</v>
          </cell>
          <cell r="I180">
            <v>0</v>
          </cell>
          <cell r="J180">
            <v>0</v>
          </cell>
          <cell r="K180">
            <v>0</v>
          </cell>
          <cell r="M180">
            <v>0</v>
          </cell>
        </row>
        <row r="181">
          <cell r="F181">
            <v>227718522</v>
          </cell>
          <cell r="H181">
            <v>0</v>
          </cell>
          <cell r="I181">
            <v>227718522</v>
          </cell>
          <cell r="J181">
            <v>0</v>
          </cell>
          <cell r="K181">
            <v>227718522</v>
          </cell>
          <cell r="M181">
            <v>1051578524</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283298580</v>
          </cell>
          <cell r="H184">
            <v>0</v>
          </cell>
          <cell r="I184">
            <v>283298580</v>
          </cell>
          <cell r="J184">
            <v>0</v>
          </cell>
          <cell r="K184">
            <v>283298580</v>
          </cell>
          <cell r="M184">
            <v>5067427</v>
          </cell>
        </row>
        <row r="185">
          <cell r="F185">
            <v>0</v>
          </cell>
          <cell r="H185">
            <v>0</v>
          </cell>
          <cell r="I185">
            <v>0</v>
          </cell>
          <cell r="J185">
            <v>0</v>
          </cell>
          <cell r="K185">
            <v>0</v>
          </cell>
          <cell r="M185">
            <v>162390913</v>
          </cell>
        </row>
        <row r="186">
          <cell r="F186">
            <v>0</v>
          </cell>
          <cell r="H186">
            <v>0</v>
          </cell>
          <cell r="I186">
            <v>0</v>
          </cell>
          <cell r="J186">
            <v>0</v>
          </cell>
          <cell r="K186">
            <v>0</v>
          </cell>
          <cell r="M186">
            <v>2488811</v>
          </cell>
        </row>
        <row r="187">
          <cell r="F187">
            <v>0</v>
          </cell>
          <cell r="H187">
            <v>0</v>
          </cell>
          <cell r="I187">
            <v>0</v>
          </cell>
          <cell r="J187">
            <v>0</v>
          </cell>
          <cell r="K187">
            <v>0</v>
          </cell>
          <cell r="M187">
            <v>0</v>
          </cell>
        </row>
        <row r="188">
          <cell r="F188">
            <v>263127874</v>
          </cell>
          <cell r="H188">
            <v>0</v>
          </cell>
          <cell r="I188">
            <v>263127874</v>
          </cell>
          <cell r="J188">
            <v>0</v>
          </cell>
          <cell r="K188">
            <v>263127874</v>
          </cell>
          <cell r="M188">
            <v>0</v>
          </cell>
        </row>
        <row r="189">
          <cell r="F189">
            <v>0</v>
          </cell>
          <cell r="H189">
            <v>0</v>
          </cell>
          <cell r="I189">
            <v>0</v>
          </cell>
          <cell r="J189">
            <v>0</v>
          </cell>
          <cell r="K189">
            <v>0</v>
          </cell>
          <cell r="M189">
            <v>16863682</v>
          </cell>
        </row>
        <row r="190">
          <cell r="F190">
            <v>42618914</v>
          </cell>
          <cell r="H190">
            <v>0</v>
          </cell>
          <cell r="I190">
            <v>42618914</v>
          </cell>
          <cell r="J190">
            <v>0</v>
          </cell>
          <cell r="K190">
            <v>42618914</v>
          </cell>
          <cell r="M190">
            <v>0</v>
          </cell>
        </row>
        <row r="191">
          <cell r="F191">
            <v>19775528</v>
          </cell>
          <cell r="H191">
            <v>0</v>
          </cell>
          <cell r="I191">
            <v>19775528</v>
          </cell>
          <cell r="J191">
            <v>0</v>
          </cell>
          <cell r="K191">
            <v>19775528</v>
          </cell>
          <cell r="M191">
            <v>33900909</v>
          </cell>
        </row>
        <row r="192">
          <cell r="F192">
            <v>836539418</v>
          </cell>
          <cell r="H192">
            <v>0</v>
          </cell>
          <cell r="I192">
            <v>836539418</v>
          </cell>
          <cell r="J192">
            <v>0</v>
          </cell>
          <cell r="K192">
            <v>836539418</v>
          </cell>
          <cell r="M192">
            <v>1272290266</v>
          </cell>
        </row>
        <row r="194">
          <cell r="F194">
            <v>0</v>
          </cell>
          <cell r="H194">
            <v>0</v>
          </cell>
          <cell r="I194">
            <v>0</v>
          </cell>
          <cell r="J194">
            <v>0</v>
          </cell>
          <cell r="K194">
            <v>0</v>
          </cell>
          <cell r="M194">
            <v>539112632</v>
          </cell>
        </row>
        <row r="195">
          <cell r="F195">
            <v>0</v>
          </cell>
          <cell r="H195">
            <v>0</v>
          </cell>
          <cell r="I195">
            <v>0</v>
          </cell>
          <cell r="J195">
            <v>0</v>
          </cell>
          <cell r="K195">
            <v>0</v>
          </cell>
          <cell r="M195">
            <v>0</v>
          </cell>
        </row>
        <row r="196">
          <cell r="F196">
            <v>0</v>
          </cell>
          <cell r="H196">
            <v>0</v>
          </cell>
          <cell r="I196">
            <v>0</v>
          </cell>
          <cell r="J196">
            <v>0</v>
          </cell>
          <cell r="K196">
            <v>0</v>
          </cell>
          <cell r="M196">
            <v>0</v>
          </cell>
        </row>
        <row r="197">
          <cell r="F197">
            <v>0</v>
          </cell>
          <cell r="H197">
            <v>0</v>
          </cell>
          <cell r="I197">
            <v>0</v>
          </cell>
          <cell r="J197">
            <v>0</v>
          </cell>
          <cell r="K197">
            <v>0</v>
          </cell>
          <cell r="M197">
            <v>0</v>
          </cell>
        </row>
        <row r="198">
          <cell r="F198">
            <v>65347652</v>
          </cell>
          <cell r="H198">
            <v>0</v>
          </cell>
          <cell r="I198">
            <v>65347652</v>
          </cell>
          <cell r="J198">
            <v>0</v>
          </cell>
          <cell r="K198">
            <v>65347652</v>
          </cell>
          <cell r="M198">
            <v>11238071</v>
          </cell>
        </row>
        <row r="199">
          <cell r="F199">
            <v>65347652</v>
          </cell>
          <cell r="H199">
            <v>0</v>
          </cell>
          <cell r="I199">
            <v>65347652</v>
          </cell>
          <cell r="J199">
            <v>0</v>
          </cell>
          <cell r="K199">
            <v>65347652</v>
          </cell>
          <cell r="M199">
            <v>550350703</v>
          </cell>
        </row>
        <row r="201">
          <cell r="F201">
            <v>680695667</v>
          </cell>
          <cell r="H201">
            <v>14947900</v>
          </cell>
          <cell r="I201">
            <v>695643567</v>
          </cell>
          <cell r="J201">
            <v>0</v>
          </cell>
          <cell r="K201">
            <v>695643567</v>
          </cell>
          <cell r="M201">
            <v>538907477</v>
          </cell>
        </row>
        <row r="202">
          <cell r="F202">
            <v>141109533</v>
          </cell>
          <cell r="H202">
            <v>0</v>
          </cell>
          <cell r="I202">
            <v>141109533</v>
          </cell>
          <cell r="J202">
            <v>0</v>
          </cell>
          <cell r="K202">
            <v>141109533</v>
          </cell>
          <cell r="M202">
            <v>141109533</v>
          </cell>
        </row>
        <row r="203">
          <cell r="F203">
            <v>0</v>
          </cell>
          <cell r="H203">
            <v>0</v>
          </cell>
          <cell r="I203">
            <v>0</v>
          </cell>
          <cell r="J203">
            <v>0</v>
          </cell>
          <cell r="K203">
            <v>0</v>
          </cell>
          <cell r="M203">
            <v>3689514</v>
          </cell>
        </row>
        <row r="204">
          <cell r="F204">
            <v>78543825</v>
          </cell>
          <cell r="H204">
            <v>0</v>
          </cell>
          <cell r="I204">
            <v>78543825</v>
          </cell>
          <cell r="J204">
            <v>0</v>
          </cell>
          <cell r="K204">
            <v>78543825</v>
          </cell>
          <cell r="M204">
            <v>78543825</v>
          </cell>
        </row>
        <row r="205">
          <cell r="F205">
            <v>278257551</v>
          </cell>
          <cell r="H205">
            <v>0</v>
          </cell>
          <cell r="I205">
            <v>278257551</v>
          </cell>
          <cell r="J205">
            <v>0</v>
          </cell>
          <cell r="K205">
            <v>278257551</v>
          </cell>
          <cell r="M205">
            <v>273176469</v>
          </cell>
        </row>
        <row r="206">
          <cell r="F206">
            <v>29247959761</v>
          </cell>
          <cell r="H206">
            <v>0</v>
          </cell>
          <cell r="I206">
            <v>29247959761</v>
          </cell>
          <cell r="J206">
            <v>0</v>
          </cell>
          <cell r="K206">
            <v>29247959761</v>
          </cell>
          <cell r="M206">
            <v>28713881564</v>
          </cell>
        </row>
        <row r="207">
          <cell r="F207">
            <v>7399080</v>
          </cell>
          <cell r="H207">
            <v>0</v>
          </cell>
          <cell r="I207">
            <v>7399080</v>
          </cell>
          <cell r="J207">
            <v>0</v>
          </cell>
          <cell r="K207">
            <v>7399080</v>
          </cell>
          <cell r="M207">
            <v>81697828</v>
          </cell>
        </row>
        <row r="208">
          <cell r="F208">
            <v>3132988</v>
          </cell>
          <cell r="H208">
            <v>0</v>
          </cell>
          <cell r="I208">
            <v>3132988</v>
          </cell>
          <cell r="J208">
            <v>0</v>
          </cell>
          <cell r="K208">
            <v>3132988</v>
          </cell>
          <cell r="M208">
            <v>3075779</v>
          </cell>
        </row>
        <row r="209">
          <cell r="F209">
            <v>8026770</v>
          </cell>
          <cell r="H209">
            <v>0</v>
          </cell>
          <cell r="I209">
            <v>8026770</v>
          </cell>
          <cell r="J209">
            <v>0</v>
          </cell>
          <cell r="K209">
            <v>8026770</v>
          </cell>
          <cell r="M209">
            <v>7880198</v>
          </cell>
        </row>
        <row r="210">
          <cell r="F210">
            <v>113304171</v>
          </cell>
          <cell r="H210">
            <v>0</v>
          </cell>
          <cell r="I210">
            <v>113304171</v>
          </cell>
          <cell r="J210">
            <v>0</v>
          </cell>
          <cell r="K210">
            <v>113304171</v>
          </cell>
          <cell r="M210">
            <v>111235196</v>
          </cell>
        </row>
        <row r="211">
          <cell r="F211">
            <v>2468986785</v>
          </cell>
          <cell r="H211">
            <v>0</v>
          </cell>
          <cell r="I211">
            <v>2468986785</v>
          </cell>
          <cell r="J211">
            <v>0</v>
          </cell>
          <cell r="K211">
            <v>2468986785</v>
          </cell>
          <cell r="M211">
            <v>1654556742</v>
          </cell>
        </row>
        <row r="212">
          <cell r="F212">
            <v>980295746</v>
          </cell>
          <cell r="H212">
            <v>0</v>
          </cell>
          <cell r="I212">
            <v>980295746</v>
          </cell>
          <cell r="J212">
            <v>0</v>
          </cell>
          <cell r="K212">
            <v>980295746</v>
          </cell>
          <cell r="M212">
            <v>956753130</v>
          </cell>
        </row>
        <row r="213">
          <cell r="F213">
            <v>992501893</v>
          </cell>
          <cell r="H213">
            <v>0</v>
          </cell>
          <cell r="I213">
            <v>992501893</v>
          </cell>
          <cell r="J213">
            <v>0</v>
          </cell>
          <cell r="K213">
            <v>992501893</v>
          </cell>
          <cell r="M213">
            <v>974381391</v>
          </cell>
        </row>
        <row r="214">
          <cell r="F214">
            <v>362381929</v>
          </cell>
          <cell r="H214">
            <v>0</v>
          </cell>
          <cell r="I214">
            <v>362381929</v>
          </cell>
          <cell r="J214">
            <v>0</v>
          </cell>
          <cell r="K214">
            <v>362381929</v>
          </cell>
          <cell r="M214">
            <v>355764705</v>
          </cell>
        </row>
        <row r="215">
          <cell r="F215">
            <v>30148022700</v>
          </cell>
          <cell r="H215">
            <v>0</v>
          </cell>
          <cell r="I215">
            <v>30148022700</v>
          </cell>
          <cell r="J215">
            <v>0</v>
          </cell>
          <cell r="K215">
            <v>30148022700</v>
          </cell>
          <cell r="M215">
            <v>29597509032</v>
          </cell>
        </row>
        <row r="216">
          <cell r="F216">
            <v>105481201</v>
          </cell>
          <cell r="H216">
            <v>0</v>
          </cell>
          <cell r="I216">
            <v>105481201</v>
          </cell>
          <cell r="J216">
            <v>0</v>
          </cell>
          <cell r="K216">
            <v>105481201</v>
          </cell>
          <cell r="M216">
            <v>103555075</v>
          </cell>
        </row>
        <row r="217">
          <cell r="F217">
            <v>8915318</v>
          </cell>
          <cell r="H217">
            <v>0</v>
          </cell>
          <cell r="I217">
            <v>8915318</v>
          </cell>
          <cell r="J217">
            <v>0</v>
          </cell>
          <cell r="K217">
            <v>8915318</v>
          </cell>
          <cell r="M217">
            <v>8752521</v>
          </cell>
        </row>
        <row r="218">
          <cell r="F218">
            <v>114534730</v>
          </cell>
          <cell r="H218">
            <v>0</v>
          </cell>
          <cell r="I218">
            <v>114534730</v>
          </cell>
          <cell r="J218">
            <v>0</v>
          </cell>
          <cell r="K218">
            <v>114534730</v>
          </cell>
          <cell r="M218">
            <v>112443285</v>
          </cell>
        </row>
        <row r="219">
          <cell r="F219">
            <v>782579051</v>
          </cell>
          <cell r="H219">
            <v>0</v>
          </cell>
          <cell r="I219">
            <v>782579051</v>
          </cell>
          <cell r="J219">
            <v>0</v>
          </cell>
          <cell r="K219">
            <v>782579051</v>
          </cell>
          <cell r="M219">
            <v>735060485</v>
          </cell>
        </row>
        <row r="220">
          <cell r="F220">
            <v>3901000</v>
          </cell>
          <cell r="H220">
            <v>0</v>
          </cell>
          <cell r="I220">
            <v>3901000</v>
          </cell>
          <cell r="J220">
            <v>0</v>
          </cell>
          <cell r="K220">
            <v>3901000</v>
          </cell>
          <cell r="M220">
            <v>0</v>
          </cell>
        </row>
        <row r="221">
          <cell r="F221">
            <v>847215687</v>
          </cell>
          <cell r="H221">
            <v>0</v>
          </cell>
          <cell r="I221">
            <v>847215687</v>
          </cell>
          <cell r="J221">
            <v>0</v>
          </cell>
          <cell r="K221">
            <v>847215687</v>
          </cell>
          <cell r="M221">
            <v>831745226</v>
          </cell>
        </row>
        <row r="222">
          <cell r="F222">
            <v>298289804</v>
          </cell>
          <cell r="H222">
            <v>0</v>
          </cell>
          <cell r="I222">
            <v>298289804</v>
          </cell>
          <cell r="J222">
            <v>0</v>
          </cell>
          <cell r="K222">
            <v>298289804</v>
          </cell>
          <cell r="M222">
            <v>292842926</v>
          </cell>
        </row>
        <row r="223">
          <cell r="F223">
            <v>1378016586</v>
          </cell>
          <cell r="H223">
            <v>0</v>
          </cell>
          <cell r="I223">
            <v>1378016586</v>
          </cell>
          <cell r="J223">
            <v>0</v>
          </cell>
          <cell r="K223">
            <v>1378016586</v>
          </cell>
          <cell r="M223">
            <v>984249360</v>
          </cell>
        </row>
        <row r="224">
          <cell r="F224">
            <v>33921332439</v>
          </cell>
          <cell r="H224">
            <v>0</v>
          </cell>
          <cell r="I224">
            <v>33921332439</v>
          </cell>
          <cell r="J224">
            <v>0</v>
          </cell>
          <cell r="K224">
            <v>33921332439</v>
          </cell>
          <cell r="M224">
            <v>33301916787</v>
          </cell>
        </row>
        <row r="225">
          <cell r="F225">
            <v>271309317</v>
          </cell>
          <cell r="H225">
            <v>0</v>
          </cell>
          <cell r="I225">
            <v>271309317</v>
          </cell>
          <cell r="J225">
            <v>0</v>
          </cell>
          <cell r="K225">
            <v>271309317</v>
          </cell>
          <cell r="M225">
            <v>166724112</v>
          </cell>
        </row>
        <row r="226">
          <cell r="F226">
            <v>62031228</v>
          </cell>
          <cell r="H226">
            <v>0</v>
          </cell>
          <cell r="I226">
            <v>62031228</v>
          </cell>
          <cell r="J226">
            <v>0</v>
          </cell>
          <cell r="K226">
            <v>62031228</v>
          </cell>
          <cell r="M226">
            <v>58542340</v>
          </cell>
        </row>
        <row r="227">
          <cell r="F227">
            <v>17946228</v>
          </cell>
          <cell r="H227">
            <v>0</v>
          </cell>
          <cell r="I227">
            <v>17946228</v>
          </cell>
          <cell r="J227">
            <v>0</v>
          </cell>
          <cell r="K227">
            <v>17946228</v>
          </cell>
          <cell r="M227">
            <v>17618523</v>
          </cell>
        </row>
        <row r="228">
          <cell r="F228">
            <v>1345868898</v>
          </cell>
          <cell r="H228">
            <v>0</v>
          </cell>
          <cell r="I228">
            <v>1345868898</v>
          </cell>
          <cell r="J228">
            <v>0</v>
          </cell>
          <cell r="K228">
            <v>1345868898</v>
          </cell>
          <cell r="M228">
            <v>628169439</v>
          </cell>
        </row>
        <row r="229">
          <cell r="F229">
            <v>80338493</v>
          </cell>
          <cell r="H229">
            <v>0</v>
          </cell>
          <cell r="I229">
            <v>80338493</v>
          </cell>
          <cell r="J229">
            <v>0</v>
          </cell>
          <cell r="K229">
            <v>80338493</v>
          </cell>
          <cell r="M229">
            <v>78871483</v>
          </cell>
        </row>
        <row r="230">
          <cell r="F230">
            <v>609257069</v>
          </cell>
          <cell r="H230">
            <v>0</v>
          </cell>
          <cell r="I230">
            <v>609257069</v>
          </cell>
          <cell r="J230">
            <v>0</v>
          </cell>
          <cell r="K230">
            <v>609257069</v>
          </cell>
          <cell r="M230">
            <v>598131817</v>
          </cell>
        </row>
        <row r="231">
          <cell r="F231">
            <v>56833953</v>
          </cell>
          <cell r="H231">
            <v>0</v>
          </cell>
          <cell r="I231">
            <v>56833953</v>
          </cell>
          <cell r="J231">
            <v>0</v>
          </cell>
          <cell r="K231">
            <v>56833953</v>
          </cell>
          <cell r="M231">
            <v>55796145</v>
          </cell>
        </row>
        <row r="232">
          <cell r="F232">
            <v>11393960551</v>
          </cell>
          <cell r="H232">
            <v>0</v>
          </cell>
          <cell r="I232">
            <v>11393960551</v>
          </cell>
          <cell r="J232">
            <v>0</v>
          </cell>
          <cell r="K232">
            <v>11393960551</v>
          </cell>
          <cell r="M232">
            <v>11185902760</v>
          </cell>
        </row>
        <row r="233">
          <cell r="F233">
            <v>0</v>
          </cell>
          <cell r="H233">
            <v>0</v>
          </cell>
          <cell r="I233">
            <v>0</v>
          </cell>
          <cell r="J233">
            <v>0</v>
          </cell>
          <cell r="K233">
            <v>0</v>
          </cell>
          <cell r="M233">
            <v>0</v>
          </cell>
        </row>
        <row r="234">
          <cell r="F234">
            <v>368819720</v>
          </cell>
          <cell r="H234">
            <v>0</v>
          </cell>
          <cell r="I234">
            <v>368819720</v>
          </cell>
          <cell r="J234">
            <v>0</v>
          </cell>
          <cell r="K234">
            <v>368819720</v>
          </cell>
          <cell r="M234">
            <v>362084940</v>
          </cell>
        </row>
        <row r="235">
          <cell r="F235">
            <v>8691040470</v>
          </cell>
          <cell r="H235">
            <v>0</v>
          </cell>
          <cell r="I235">
            <v>8691040470</v>
          </cell>
          <cell r="J235">
            <v>0</v>
          </cell>
          <cell r="K235">
            <v>8691040470</v>
          </cell>
          <cell r="M235">
            <v>8532338965</v>
          </cell>
        </row>
        <row r="236">
          <cell r="F236">
            <v>5623353</v>
          </cell>
          <cell r="H236">
            <v>0</v>
          </cell>
          <cell r="I236">
            <v>5623353</v>
          </cell>
          <cell r="J236">
            <v>0</v>
          </cell>
          <cell r="K236">
            <v>5623353</v>
          </cell>
          <cell r="M236">
            <v>5520669</v>
          </cell>
        </row>
        <row r="237">
          <cell r="F237">
            <v>748096466</v>
          </cell>
          <cell r="H237">
            <v>0</v>
          </cell>
          <cell r="I237">
            <v>748096466</v>
          </cell>
          <cell r="J237">
            <v>0</v>
          </cell>
          <cell r="K237">
            <v>748096466</v>
          </cell>
          <cell r="M237">
            <v>734435957</v>
          </cell>
        </row>
        <row r="238">
          <cell r="F238">
            <v>22048223015</v>
          </cell>
          <cell r="H238">
            <v>0</v>
          </cell>
          <cell r="I238">
            <v>22048223015</v>
          </cell>
          <cell r="J238">
            <v>0</v>
          </cell>
          <cell r="K238">
            <v>22048223015</v>
          </cell>
          <cell r="M238">
            <v>21645614584</v>
          </cell>
        </row>
        <row r="239">
          <cell r="F239">
            <v>152135866</v>
          </cell>
          <cell r="H239">
            <v>0</v>
          </cell>
          <cell r="I239">
            <v>152135866</v>
          </cell>
          <cell r="J239">
            <v>0</v>
          </cell>
          <cell r="K239">
            <v>152135866</v>
          </cell>
          <cell r="M239">
            <v>149357811</v>
          </cell>
        </row>
        <row r="240">
          <cell r="F240">
            <v>20404035721</v>
          </cell>
          <cell r="H240">
            <v>0</v>
          </cell>
          <cell r="I240">
            <v>20404035721</v>
          </cell>
          <cell r="J240">
            <v>0</v>
          </cell>
          <cell r="K240">
            <v>20404035721</v>
          </cell>
          <cell r="M240">
            <v>20031450737</v>
          </cell>
        </row>
        <row r="241">
          <cell r="F241">
            <v>117774230</v>
          </cell>
          <cell r="H241">
            <v>0</v>
          </cell>
          <cell r="I241">
            <v>117774230</v>
          </cell>
          <cell r="J241">
            <v>0</v>
          </cell>
          <cell r="K241">
            <v>117774230</v>
          </cell>
          <cell r="M241">
            <v>115623630</v>
          </cell>
        </row>
        <row r="242">
          <cell r="F242">
            <v>24782689131</v>
          </cell>
          <cell r="H242">
            <v>0</v>
          </cell>
          <cell r="I242">
            <v>24782689131</v>
          </cell>
          <cell r="J242">
            <v>0</v>
          </cell>
          <cell r="K242">
            <v>24782689131</v>
          </cell>
          <cell r="M242">
            <v>24330148371</v>
          </cell>
        </row>
        <row r="243">
          <cell r="F243">
            <v>0</v>
          </cell>
          <cell r="H243">
            <v>0</v>
          </cell>
          <cell r="I243">
            <v>0</v>
          </cell>
          <cell r="J243">
            <v>0</v>
          </cell>
          <cell r="K243">
            <v>0</v>
          </cell>
          <cell r="M243">
            <v>0</v>
          </cell>
        </row>
        <row r="244">
          <cell r="F244">
            <v>0</v>
          </cell>
          <cell r="H244">
            <v>0</v>
          </cell>
          <cell r="I244">
            <v>0</v>
          </cell>
          <cell r="J244">
            <v>0</v>
          </cell>
          <cell r="K244">
            <v>0</v>
          </cell>
          <cell r="M244">
            <v>0</v>
          </cell>
        </row>
        <row r="245">
          <cell r="F245">
            <v>0</v>
          </cell>
          <cell r="H245">
            <v>0</v>
          </cell>
          <cell r="I245">
            <v>0</v>
          </cell>
          <cell r="J245">
            <v>0</v>
          </cell>
          <cell r="K245">
            <v>0</v>
          </cell>
          <cell r="M245">
            <v>0</v>
          </cell>
        </row>
        <row r="246">
          <cell r="F246">
            <v>0</v>
          </cell>
          <cell r="H246">
            <v>0</v>
          </cell>
          <cell r="I246">
            <v>0</v>
          </cell>
          <cell r="J246">
            <v>0</v>
          </cell>
          <cell r="K246">
            <v>0</v>
          </cell>
          <cell r="M246">
            <v>0</v>
          </cell>
        </row>
        <row r="247">
          <cell r="F247">
            <v>-231692146</v>
          </cell>
          <cell r="H247">
            <v>0</v>
          </cell>
          <cell r="I247">
            <v>-231692146</v>
          </cell>
          <cell r="J247">
            <v>0</v>
          </cell>
          <cell r="K247">
            <v>-231692146</v>
          </cell>
          <cell r="M247">
            <v>-115381100</v>
          </cell>
        </row>
        <row r="248">
          <cell r="F248">
            <v>-141109533</v>
          </cell>
          <cell r="H248">
            <v>0</v>
          </cell>
          <cell r="I248">
            <v>-141109533</v>
          </cell>
          <cell r="J248">
            <v>0</v>
          </cell>
          <cell r="K248">
            <v>-141109533</v>
          </cell>
          <cell r="M248">
            <v>-141077765</v>
          </cell>
        </row>
        <row r="249">
          <cell r="F249">
            <v>0</v>
          </cell>
          <cell r="H249">
            <v>0</v>
          </cell>
          <cell r="I249">
            <v>0</v>
          </cell>
          <cell r="J249">
            <v>0</v>
          </cell>
          <cell r="K249">
            <v>0</v>
          </cell>
          <cell r="M249">
            <v>0</v>
          </cell>
        </row>
        <row r="250">
          <cell r="F250">
            <v>-78543852</v>
          </cell>
          <cell r="H250">
            <v>0</v>
          </cell>
          <cell r="I250">
            <v>-78543852</v>
          </cell>
          <cell r="J250">
            <v>0</v>
          </cell>
          <cell r="K250">
            <v>-78543852</v>
          </cell>
          <cell r="M250">
            <v>-78543852</v>
          </cell>
        </row>
        <row r="251">
          <cell r="F251">
            <v>-36069717</v>
          </cell>
          <cell r="H251">
            <v>0</v>
          </cell>
          <cell r="I251">
            <v>-36069717</v>
          </cell>
          <cell r="J251">
            <v>0</v>
          </cell>
          <cell r="K251">
            <v>-36069717</v>
          </cell>
          <cell r="M251">
            <v>-24939416</v>
          </cell>
        </row>
        <row r="252">
          <cell r="F252">
            <v>-3276099</v>
          </cell>
          <cell r="H252">
            <v>0</v>
          </cell>
          <cell r="I252">
            <v>-3276099</v>
          </cell>
          <cell r="J252">
            <v>0</v>
          </cell>
          <cell r="K252">
            <v>-3276099</v>
          </cell>
          <cell r="M252">
            <v>-33447111</v>
          </cell>
        </row>
        <row r="253">
          <cell r="F253">
            <v>-1934483</v>
          </cell>
          <cell r="H253">
            <v>0</v>
          </cell>
          <cell r="I253">
            <v>-1934483</v>
          </cell>
          <cell r="J253">
            <v>0</v>
          </cell>
          <cell r="K253">
            <v>-1934483</v>
          </cell>
          <cell r="M253">
            <v>-1307886</v>
          </cell>
        </row>
        <row r="254">
          <cell r="F254">
            <v>-4016797</v>
          </cell>
          <cell r="H254">
            <v>0</v>
          </cell>
          <cell r="I254">
            <v>-4016797</v>
          </cell>
          <cell r="J254">
            <v>0</v>
          </cell>
          <cell r="K254">
            <v>-4016797</v>
          </cell>
          <cell r="M254">
            <v>-2411444</v>
          </cell>
        </row>
        <row r="255">
          <cell r="F255">
            <v>-62941095</v>
          </cell>
          <cell r="H255">
            <v>0</v>
          </cell>
          <cell r="I255">
            <v>-62941095</v>
          </cell>
          <cell r="J255">
            <v>0</v>
          </cell>
          <cell r="K255">
            <v>-62941095</v>
          </cell>
          <cell r="M255">
            <v>-40280262</v>
          </cell>
        </row>
        <row r="256">
          <cell r="F256">
            <v>-816828551</v>
          </cell>
          <cell r="H256">
            <v>0</v>
          </cell>
          <cell r="I256">
            <v>-816828551</v>
          </cell>
          <cell r="J256">
            <v>0</v>
          </cell>
          <cell r="K256">
            <v>-816828551</v>
          </cell>
          <cell r="M256">
            <v>-447933789</v>
          </cell>
        </row>
        <row r="257">
          <cell r="F257">
            <v>-96676339</v>
          </cell>
          <cell r="H257">
            <v>0</v>
          </cell>
          <cell r="I257">
            <v>-96676339</v>
          </cell>
          <cell r="J257">
            <v>0</v>
          </cell>
          <cell r="K257">
            <v>-96676339</v>
          </cell>
          <cell r="M257">
            <v>-57694390</v>
          </cell>
        </row>
        <row r="258">
          <cell r="F258">
            <v>0</v>
          </cell>
          <cell r="H258">
            <v>0</v>
          </cell>
          <cell r="I258">
            <v>0</v>
          </cell>
          <cell r="J258">
            <v>0</v>
          </cell>
          <cell r="K258">
            <v>0</v>
          </cell>
          <cell r="M258">
            <v>0</v>
          </cell>
        </row>
        <row r="259">
          <cell r="F259">
            <v>-30067632</v>
          </cell>
          <cell r="H259">
            <v>0</v>
          </cell>
          <cell r="I259">
            <v>-30067632</v>
          </cell>
          <cell r="J259">
            <v>0</v>
          </cell>
          <cell r="K259">
            <v>-30067632</v>
          </cell>
          <cell r="M259">
            <v>-21008083</v>
          </cell>
        </row>
        <row r="260">
          <cell r="F260">
            <v>-61165637</v>
          </cell>
          <cell r="H260">
            <v>0</v>
          </cell>
          <cell r="I260">
            <v>-61165637</v>
          </cell>
          <cell r="J260">
            <v>0</v>
          </cell>
          <cell r="K260">
            <v>-61165637</v>
          </cell>
          <cell r="M260">
            <v>-40069380</v>
          </cell>
        </row>
        <row r="261">
          <cell r="F261">
            <v>-55688362</v>
          </cell>
          <cell r="H261">
            <v>0</v>
          </cell>
          <cell r="I261">
            <v>-55688362</v>
          </cell>
          <cell r="J261">
            <v>0</v>
          </cell>
          <cell r="K261">
            <v>-55688362</v>
          </cell>
          <cell r="M261">
            <v>-32781417</v>
          </cell>
        </row>
        <row r="262">
          <cell r="F262">
            <v>-278176601</v>
          </cell>
          <cell r="H262">
            <v>0</v>
          </cell>
          <cell r="I262">
            <v>-278176601</v>
          </cell>
          <cell r="J262">
            <v>0</v>
          </cell>
          <cell r="K262">
            <v>-278176601</v>
          </cell>
          <cell r="M262">
            <v>-125992184</v>
          </cell>
        </row>
        <row r="263">
          <cell r="F263">
            <v>-80569521</v>
          </cell>
          <cell r="H263">
            <v>0</v>
          </cell>
          <cell r="I263">
            <v>-80569521</v>
          </cell>
          <cell r="J263">
            <v>0</v>
          </cell>
          <cell r="K263">
            <v>-80569521</v>
          </cell>
          <cell r="M263">
            <v>-46680895</v>
          </cell>
        </row>
        <row r="264">
          <cell r="F264">
            <v>0</v>
          </cell>
          <cell r="H264">
            <v>0</v>
          </cell>
          <cell r="I264">
            <v>0</v>
          </cell>
          <cell r="J264">
            <v>0</v>
          </cell>
          <cell r="K264">
            <v>0</v>
          </cell>
          <cell r="M264">
            <v>0</v>
          </cell>
        </row>
        <row r="265">
          <cell r="F265">
            <v>-134516448</v>
          </cell>
          <cell r="H265">
            <v>0</v>
          </cell>
          <cell r="I265">
            <v>-134516448</v>
          </cell>
          <cell r="J265">
            <v>0</v>
          </cell>
          <cell r="K265">
            <v>-134516448</v>
          </cell>
          <cell r="M265">
            <v>-83027653</v>
          </cell>
        </row>
        <row r="266">
          <cell r="F266">
            <v>-88993378</v>
          </cell>
          <cell r="H266">
            <v>0</v>
          </cell>
          <cell r="I266">
            <v>-88993378</v>
          </cell>
          <cell r="J266">
            <v>0</v>
          </cell>
          <cell r="K266">
            <v>-88993378</v>
          </cell>
          <cell r="M266">
            <v>-44947834</v>
          </cell>
        </row>
        <row r="267">
          <cell r="F267">
            <v>-17827239</v>
          </cell>
          <cell r="H267">
            <v>0</v>
          </cell>
          <cell r="I267">
            <v>-17827239</v>
          </cell>
          <cell r="J267">
            <v>0</v>
          </cell>
          <cell r="K267">
            <v>-17827239</v>
          </cell>
          <cell r="M267">
            <v>-5900993</v>
          </cell>
        </row>
        <row r="268">
          <cell r="F268">
            <v>-8248075</v>
          </cell>
          <cell r="H268">
            <v>0</v>
          </cell>
          <cell r="I268">
            <v>-8248075</v>
          </cell>
          <cell r="J268">
            <v>0</v>
          </cell>
          <cell r="K268">
            <v>-8248075</v>
          </cell>
          <cell r="M268">
            <v>-4658830</v>
          </cell>
        </row>
        <row r="269">
          <cell r="F269">
            <v>-196841543</v>
          </cell>
          <cell r="H269">
            <v>0</v>
          </cell>
          <cell r="I269">
            <v>-196841543</v>
          </cell>
          <cell r="J269">
            <v>0</v>
          </cell>
          <cell r="K269">
            <v>-196841543</v>
          </cell>
          <cell r="M269">
            <v>-38261741</v>
          </cell>
        </row>
        <row r="270">
          <cell r="F270">
            <v>-5712438</v>
          </cell>
          <cell r="H270">
            <v>0</v>
          </cell>
          <cell r="I270">
            <v>-5712438</v>
          </cell>
          <cell r="J270">
            <v>0</v>
          </cell>
          <cell r="K270">
            <v>-5712438</v>
          </cell>
          <cell r="M270">
            <v>-2498897</v>
          </cell>
        </row>
        <row r="271">
          <cell r="F271">
            <v>0</v>
          </cell>
          <cell r="H271">
            <v>0</v>
          </cell>
          <cell r="I271">
            <v>0</v>
          </cell>
          <cell r="J271">
            <v>0</v>
          </cell>
          <cell r="K271">
            <v>0</v>
          </cell>
          <cell r="M271">
            <v>0</v>
          </cell>
        </row>
        <row r="272">
          <cell r="F272">
            <v>-4993415</v>
          </cell>
          <cell r="H272">
            <v>0</v>
          </cell>
          <cell r="I272">
            <v>-4993415</v>
          </cell>
          <cell r="J272">
            <v>0</v>
          </cell>
          <cell r="K272">
            <v>-4993415</v>
          </cell>
          <cell r="M272">
            <v>-2720058</v>
          </cell>
        </row>
        <row r="273">
          <cell r="F273">
            <v>-33901866</v>
          </cell>
          <cell r="H273">
            <v>0</v>
          </cell>
          <cell r="I273">
            <v>-33901866</v>
          </cell>
          <cell r="J273">
            <v>0</v>
          </cell>
          <cell r="K273">
            <v>-33901866</v>
          </cell>
          <cell r="M273">
            <v>-19149078</v>
          </cell>
        </row>
        <row r="274">
          <cell r="F274">
            <v>0</v>
          </cell>
          <cell r="H274">
            <v>0</v>
          </cell>
          <cell r="I274">
            <v>0</v>
          </cell>
          <cell r="J274">
            <v>0</v>
          </cell>
          <cell r="K274">
            <v>0</v>
          </cell>
          <cell r="M274">
            <v>0</v>
          </cell>
        </row>
        <row r="275">
          <cell r="F275">
            <v>-13456067</v>
          </cell>
          <cell r="H275">
            <v>0</v>
          </cell>
          <cell r="I275">
            <v>-13456067</v>
          </cell>
          <cell r="J275">
            <v>0</v>
          </cell>
          <cell r="K275">
            <v>-13456067</v>
          </cell>
          <cell r="M275">
            <v>-7370633</v>
          </cell>
        </row>
        <row r="276">
          <cell r="F276">
            <v>24467751</v>
          </cell>
          <cell r="H276">
            <v>0</v>
          </cell>
          <cell r="I276">
            <v>24467751</v>
          </cell>
          <cell r="J276">
            <v>0</v>
          </cell>
          <cell r="K276">
            <v>24467751</v>
          </cell>
          <cell r="M276">
            <v>24020961</v>
          </cell>
        </row>
        <row r="277">
          <cell r="F277">
            <v>0</v>
          </cell>
          <cell r="H277">
            <v>0</v>
          </cell>
          <cell r="I277">
            <v>0</v>
          </cell>
          <cell r="J277">
            <v>0</v>
          </cell>
          <cell r="K277">
            <v>0</v>
          </cell>
          <cell r="M277">
            <v>0</v>
          </cell>
        </row>
        <row r="278">
          <cell r="F278">
            <v>501537840</v>
          </cell>
          <cell r="H278">
            <v>0</v>
          </cell>
          <cell r="I278">
            <v>501537840</v>
          </cell>
          <cell r="J278">
            <v>0</v>
          </cell>
          <cell r="K278">
            <v>501537840</v>
          </cell>
          <cell r="M278">
            <v>249397160</v>
          </cell>
        </row>
        <row r="279">
          <cell r="F279">
            <v>450620167</v>
          </cell>
          <cell r="H279">
            <v>0</v>
          </cell>
          <cell r="I279">
            <v>450620167</v>
          </cell>
          <cell r="J279">
            <v>0</v>
          </cell>
          <cell r="K279">
            <v>450620167</v>
          </cell>
          <cell r="M279">
            <v>380003392</v>
          </cell>
        </row>
        <row r="280">
          <cell r="F280">
            <v>778524664</v>
          </cell>
          <cell r="H280">
            <v>0</v>
          </cell>
          <cell r="I280">
            <v>778524664</v>
          </cell>
          <cell r="J280">
            <v>0</v>
          </cell>
          <cell r="K280">
            <v>778524664</v>
          </cell>
          <cell r="M280">
            <v>113807500</v>
          </cell>
        </row>
        <row r="281">
          <cell r="F281">
            <v>106047287</v>
          </cell>
          <cell r="H281">
            <v>0</v>
          </cell>
          <cell r="I281">
            <v>106047287</v>
          </cell>
          <cell r="J281">
            <v>0</v>
          </cell>
          <cell r="K281">
            <v>106047287</v>
          </cell>
          <cell r="M281">
            <v>106047287</v>
          </cell>
        </row>
        <row r="282">
          <cell r="F282">
            <v>0</v>
          </cell>
          <cell r="H282">
            <v>0</v>
          </cell>
          <cell r="I282">
            <v>0</v>
          </cell>
          <cell r="J282">
            <v>0</v>
          </cell>
          <cell r="K282">
            <v>0</v>
          </cell>
          <cell r="M282">
            <v>0</v>
          </cell>
        </row>
        <row r="283">
          <cell r="F283">
            <v>3689514</v>
          </cell>
          <cell r="H283">
            <v>0</v>
          </cell>
          <cell r="I283">
            <v>3689514</v>
          </cell>
          <cell r="J283">
            <v>0</v>
          </cell>
          <cell r="K283">
            <v>3689514</v>
          </cell>
          <cell r="M283">
            <v>0</v>
          </cell>
        </row>
        <row r="284">
          <cell r="F284">
            <v>0</v>
          </cell>
          <cell r="H284">
            <v>0</v>
          </cell>
          <cell r="I284">
            <v>0</v>
          </cell>
          <cell r="J284">
            <v>0</v>
          </cell>
          <cell r="K284">
            <v>0</v>
          </cell>
          <cell r="M284">
            <v>5500000</v>
          </cell>
        </row>
        <row r="285">
          <cell r="F285">
            <v>119117688</v>
          </cell>
          <cell r="H285">
            <v>0</v>
          </cell>
          <cell r="I285">
            <v>119117688</v>
          </cell>
          <cell r="J285">
            <v>0</v>
          </cell>
          <cell r="K285">
            <v>119117688</v>
          </cell>
          <cell r="M285">
            <v>116942556</v>
          </cell>
        </row>
        <row r="286">
          <cell r="F286">
            <v>3116610</v>
          </cell>
          <cell r="H286">
            <v>0</v>
          </cell>
          <cell r="I286">
            <v>3116610</v>
          </cell>
          <cell r="J286">
            <v>0</v>
          </cell>
          <cell r="K286">
            <v>3116610</v>
          </cell>
          <cell r="M286">
            <v>3059700</v>
          </cell>
        </row>
        <row r="287">
          <cell r="F287">
            <v>106396429</v>
          </cell>
          <cell r="H287">
            <v>0</v>
          </cell>
          <cell r="I287">
            <v>106396429</v>
          </cell>
          <cell r="J287">
            <v>0</v>
          </cell>
          <cell r="K287">
            <v>106396429</v>
          </cell>
          <cell r="M287">
            <v>104453592</v>
          </cell>
        </row>
        <row r="288">
          <cell r="F288">
            <v>244473216</v>
          </cell>
          <cell r="H288">
            <v>0</v>
          </cell>
          <cell r="I288">
            <v>244473216</v>
          </cell>
          <cell r="J288">
            <v>0</v>
          </cell>
          <cell r="K288">
            <v>244473216</v>
          </cell>
          <cell r="M288">
            <v>240009048</v>
          </cell>
        </row>
        <row r="289">
          <cell r="F289">
            <v>6034901</v>
          </cell>
          <cell r="H289">
            <v>0</v>
          </cell>
          <cell r="I289">
            <v>6034901</v>
          </cell>
          <cell r="J289">
            <v>0</v>
          </cell>
          <cell r="K289">
            <v>6034901</v>
          </cell>
          <cell r="M289">
            <v>5924702</v>
          </cell>
        </row>
        <row r="290">
          <cell r="F290">
            <v>10420000</v>
          </cell>
          <cell r="H290">
            <v>0</v>
          </cell>
          <cell r="I290">
            <v>10420000</v>
          </cell>
          <cell r="J290">
            <v>0</v>
          </cell>
          <cell r="K290">
            <v>10420000</v>
          </cell>
          <cell r="M290">
            <v>0</v>
          </cell>
        </row>
        <row r="291">
          <cell r="F291">
            <v>182797096</v>
          </cell>
          <cell r="H291">
            <v>0</v>
          </cell>
          <cell r="I291">
            <v>182797096</v>
          </cell>
          <cell r="J291">
            <v>0</v>
          </cell>
          <cell r="K291">
            <v>182797096</v>
          </cell>
          <cell r="M291">
            <v>179459156</v>
          </cell>
        </row>
        <row r="292">
          <cell r="F292">
            <v>6648731</v>
          </cell>
          <cell r="H292">
            <v>0</v>
          </cell>
          <cell r="I292">
            <v>6648731</v>
          </cell>
          <cell r="J292">
            <v>0</v>
          </cell>
          <cell r="K292">
            <v>6648731</v>
          </cell>
          <cell r="M292">
            <v>0</v>
          </cell>
        </row>
        <row r="293">
          <cell r="F293">
            <v>10695822</v>
          </cell>
          <cell r="H293">
            <v>0</v>
          </cell>
          <cell r="I293">
            <v>10695822</v>
          </cell>
          <cell r="J293">
            <v>0</v>
          </cell>
          <cell r="K293">
            <v>10695822</v>
          </cell>
          <cell r="M293">
            <v>10500512</v>
          </cell>
        </row>
        <row r="294">
          <cell r="F294">
            <v>0</v>
          </cell>
          <cell r="H294">
            <v>0</v>
          </cell>
          <cell r="I294">
            <v>0</v>
          </cell>
          <cell r="J294">
            <v>0</v>
          </cell>
          <cell r="K294">
            <v>0</v>
          </cell>
          <cell r="M294">
            <v>0</v>
          </cell>
        </row>
        <row r="295">
          <cell r="F295">
            <v>6981307</v>
          </cell>
          <cell r="H295">
            <v>0</v>
          </cell>
          <cell r="I295">
            <v>6981307</v>
          </cell>
          <cell r="J295">
            <v>0</v>
          </cell>
          <cell r="K295">
            <v>6981307</v>
          </cell>
          <cell r="M295">
            <v>6853826</v>
          </cell>
        </row>
        <row r="296">
          <cell r="F296">
            <v>152095729</v>
          </cell>
          <cell r="H296">
            <v>0</v>
          </cell>
          <cell r="I296">
            <v>152095729</v>
          </cell>
          <cell r="J296">
            <v>0</v>
          </cell>
          <cell r="K296">
            <v>152095729</v>
          </cell>
          <cell r="M296">
            <v>149318407</v>
          </cell>
        </row>
        <row r="297">
          <cell r="F297">
            <v>-3696460</v>
          </cell>
          <cell r="H297">
            <v>0</v>
          </cell>
          <cell r="I297">
            <v>-3696460</v>
          </cell>
          <cell r="J297">
            <v>0</v>
          </cell>
          <cell r="K297">
            <v>-3696460</v>
          </cell>
          <cell r="M297">
            <v>-3696460</v>
          </cell>
        </row>
        <row r="298">
          <cell r="F298">
            <v>-106047286</v>
          </cell>
          <cell r="H298">
            <v>0</v>
          </cell>
          <cell r="I298">
            <v>-106047286</v>
          </cell>
          <cell r="J298">
            <v>0</v>
          </cell>
          <cell r="K298">
            <v>-106047286</v>
          </cell>
          <cell r="M298">
            <v>-106047286</v>
          </cell>
        </row>
        <row r="299">
          <cell r="F299">
            <v>-31549244</v>
          </cell>
          <cell r="H299">
            <v>0</v>
          </cell>
          <cell r="I299">
            <v>-31549244</v>
          </cell>
          <cell r="J299">
            <v>0</v>
          </cell>
          <cell r="K299">
            <v>-31549244</v>
          </cell>
          <cell r="M299">
            <v>-7725706</v>
          </cell>
        </row>
        <row r="300">
          <cell r="F300">
            <v>-467632</v>
          </cell>
          <cell r="H300">
            <v>0</v>
          </cell>
          <cell r="I300">
            <v>-467632</v>
          </cell>
          <cell r="J300">
            <v>0</v>
          </cell>
          <cell r="K300">
            <v>-467632</v>
          </cell>
          <cell r="M300">
            <v>-155970</v>
          </cell>
        </row>
        <row r="301">
          <cell r="F301">
            <v>-3655695</v>
          </cell>
          <cell r="H301">
            <v>0</v>
          </cell>
          <cell r="I301">
            <v>-3655695</v>
          </cell>
          <cell r="J301">
            <v>0</v>
          </cell>
          <cell r="K301">
            <v>-3655695</v>
          </cell>
          <cell r="M301">
            <v>-1872632</v>
          </cell>
        </row>
        <row r="302">
          <cell r="F302">
            <v>-35608138</v>
          </cell>
          <cell r="H302">
            <v>0</v>
          </cell>
          <cell r="I302">
            <v>-35608138</v>
          </cell>
          <cell r="J302">
            <v>0</v>
          </cell>
          <cell r="K302">
            <v>-35608138</v>
          </cell>
          <cell r="M302">
            <v>-14328851</v>
          </cell>
        </row>
        <row r="303">
          <cell r="F303">
            <v>-70717540</v>
          </cell>
          <cell r="H303">
            <v>0</v>
          </cell>
          <cell r="I303">
            <v>-70717540</v>
          </cell>
          <cell r="J303">
            <v>0</v>
          </cell>
          <cell r="K303">
            <v>-70717540</v>
          </cell>
          <cell r="M303">
            <v>-21822896</v>
          </cell>
        </row>
        <row r="304">
          <cell r="F304">
            <v>-2142612</v>
          </cell>
          <cell r="H304">
            <v>0</v>
          </cell>
          <cell r="I304">
            <v>-2142612</v>
          </cell>
          <cell r="J304">
            <v>0</v>
          </cell>
          <cell r="K304">
            <v>-2142612</v>
          </cell>
          <cell r="M304">
            <v>-935631</v>
          </cell>
        </row>
        <row r="305">
          <cell r="F305">
            <v>-51111768</v>
          </cell>
          <cell r="H305">
            <v>0</v>
          </cell>
          <cell r="I305">
            <v>-51111768</v>
          </cell>
          <cell r="J305">
            <v>0</v>
          </cell>
          <cell r="K305">
            <v>-51111768</v>
          </cell>
          <cell r="M305">
            <v>-14552348</v>
          </cell>
        </row>
        <row r="306">
          <cell r="F306">
            <v>-886498</v>
          </cell>
          <cell r="H306">
            <v>0</v>
          </cell>
          <cell r="I306">
            <v>-886498</v>
          </cell>
          <cell r="J306">
            <v>0</v>
          </cell>
          <cell r="K306">
            <v>-886498</v>
          </cell>
          <cell r="M306">
            <v>0</v>
          </cell>
        </row>
        <row r="307">
          <cell r="F307">
            <v>-66167419</v>
          </cell>
          <cell r="H307">
            <v>0</v>
          </cell>
          <cell r="I307">
            <v>-66167419</v>
          </cell>
          <cell r="J307">
            <v>0</v>
          </cell>
          <cell r="K307">
            <v>-66167419</v>
          </cell>
          <cell r="M307">
            <v>-36243561</v>
          </cell>
        </row>
        <row r="308">
          <cell r="F308">
            <v>-1885660</v>
          </cell>
          <cell r="H308">
            <v>0</v>
          </cell>
          <cell r="I308">
            <v>-1885660</v>
          </cell>
          <cell r="J308">
            <v>0</v>
          </cell>
          <cell r="K308">
            <v>-1885660</v>
          </cell>
          <cell r="M308">
            <v>-816077</v>
          </cell>
        </row>
        <row r="309">
          <cell r="F309">
            <v>0</v>
          </cell>
          <cell r="H309">
            <v>0</v>
          </cell>
          <cell r="I309">
            <v>0</v>
          </cell>
          <cell r="J309">
            <v>0</v>
          </cell>
          <cell r="K309">
            <v>0</v>
          </cell>
          <cell r="M309">
            <v>0</v>
          </cell>
        </row>
        <row r="310">
          <cell r="F310">
            <v>-6925074</v>
          </cell>
          <cell r="H310">
            <v>0</v>
          </cell>
          <cell r="I310">
            <v>-6925074</v>
          </cell>
          <cell r="J310">
            <v>0</v>
          </cell>
          <cell r="K310">
            <v>-6925074</v>
          </cell>
          <cell r="M310">
            <v>-2031523</v>
          </cell>
        </row>
        <row r="311">
          <cell r="F311">
            <v>-9658584</v>
          </cell>
          <cell r="H311">
            <v>0</v>
          </cell>
          <cell r="I311">
            <v>-9658584</v>
          </cell>
          <cell r="J311">
            <v>0</v>
          </cell>
          <cell r="K311">
            <v>-9658584</v>
          </cell>
          <cell r="M311">
            <v>-4947616</v>
          </cell>
        </row>
        <row r="312">
          <cell r="F312">
            <v>-348434</v>
          </cell>
          <cell r="H312">
            <v>0</v>
          </cell>
          <cell r="I312">
            <v>-348434</v>
          </cell>
          <cell r="J312">
            <v>0</v>
          </cell>
          <cell r="K312">
            <v>-348434</v>
          </cell>
          <cell r="M312">
            <v>-69179</v>
          </cell>
        </row>
        <row r="313">
          <cell r="F313">
            <v>193966417798</v>
          </cell>
          <cell r="H313">
            <v>14947900</v>
          </cell>
          <cell r="I313">
            <v>193981365698</v>
          </cell>
          <cell r="J313">
            <v>0</v>
          </cell>
          <cell r="K313">
            <v>193981365698</v>
          </cell>
          <cell r="M313">
            <v>188621027703</v>
          </cell>
        </row>
        <row r="315">
          <cell r="F315">
            <v>-15409471</v>
          </cell>
          <cell r="H315">
            <v>0</v>
          </cell>
          <cell r="I315">
            <v>-15409471</v>
          </cell>
          <cell r="J315">
            <v>0</v>
          </cell>
          <cell r="K315">
            <v>-15409471</v>
          </cell>
          <cell r="M315">
            <v>-192290192</v>
          </cell>
        </row>
        <row r="316">
          <cell r="F316">
            <v>-63114011</v>
          </cell>
          <cell r="H316">
            <v>0</v>
          </cell>
          <cell r="I316">
            <v>-63114011</v>
          </cell>
          <cell r="J316">
            <v>0</v>
          </cell>
          <cell r="K316">
            <v>-63114011</v>
          </cell>
          <cell r="M316">
            <v>-366201381</v>
          </cell>
        </row>
        <row r="317">
          <cell r="F317">
            <v>-4912478494</v>
          </cell>
          <cell r="H317">
            <v>0</v>
          </cell>
          <cell r="I317">
            <v>-4912478494</v>
          </cell>
          <cell r="J317">
            <v>0</v>
          </cell>
          <cell r="K317">
            <v>-4912478494</v>
          </cell>
          <cell r="M317">
            <v>-8395876654</v>
          </cell>
        </row>
        <row r="318">
          <cell r="F318">
            <v>0</v>
          </cell>
          <cell r="H318">
            <v>0</v>
          </cell>
          <cell r="I318">
            <v>0</v>
          </cell>
          <cell r="J318">
            <v>0</v>
          </cell>
          <cell r="K318">
            <v>0</v>
          </cell>
          <cell r="M318">
            <v>0</v>
          </cell>
        </row>
        <row r="319">
          <cell r="F319">
            <v>0</v>
          </cell>
          <cell r="H319">
            <v>0</v>
          </cell>
          <cell r="I319">
            <v>0</v>
          </cell>
          <cell r="J319">
            <v>0</v>
          </cell>
          <cell r="K319">
            <v>0</v>
          </cell>
          <cell r="M319">
            <v>0</v>
          </cell>
        </row>
        <row r="320">
          <cell r="F320">
            <v>-82904</v>
          </cell>
          <cell r="H320">
            <v>0</v>
          </cell>
          <cell r="I320">
            <v>-82904</v>
          </cell>
          <cell r="J320">
            <v>0</v>
          </cell>
          <cell r="K320">
            <v>-82904</v>
          </cell>
          <cell r="M320">
            <v>49</v>
          </cell>
        </row>
        <row r="321">
          <cell r="F321">
            <v>0</v>
          </cell>
          <cell r="H321">
            <v>0</v>
          </cell>
          <cell r="I321">
            <v>0</v>
          </cell>
          <cell r="J321">
            <v>0</v>
          </cell>
          <cell r="K321">
            <v>0</v>
          </cell>
          <cell r="M321">
            <v>-726181747</v>
          </cell>
        </row>
        <row r="322">
          <cell r="F322">
            <v>-49297500</v>
          </cell>
          <cell r="H322">
            <v>0</v>
          </cell>
          <cell r="I322">
            <v>-49297500</v>
          </cell>
          <cell r="J322">
            <v>0</v>
          </cell>
          <cell r="K322">
            <v>-49297500</v>
          </cell>
          <cell r="M322">
            <v>-64090000</v>
          </cell>
        </row>
        <row r="323">
          <cell r="F323">
            <v>-9720000</v>
          </cell>
          <cell r="H323">
            <v>0</v>
          </cell>
          <cell r="I323">
            <v>-9720000</v>
          </cell>
          <cell r="J323">
            <v>0</v>
          </cell>
          <cell r="K323">
            <v>-9720000</v>
          </cell>
          <cell r="M323">
            <v>0</v>
          </cell>
        </row>
        <row r="324">
          <cell r="F324">
            <v>-5050102380</v>
          </cell>
          <cell r="H324">
            <v>0</v>
          </cell>
          <cell r="I324">
            <v>-5050102380</v>
          </cell>
          <cell r="J324">
            <v>0</v>
          </cell>
          <cell r="K324">
            <v>-5050102380</v>
          </cell>
          <cell r="M324">
            <v>-9744639925</v>
          </cell>
        </row>
        <row r="326">
          <cell r="F326">
            <v>-1244175000</v>
          </cell>
          <cell r="H326">
            <v>0</v>
          </cell>
          <cell r="I326">
            <v>-1244175000</v>
          </cell>
          <cell r="J326">
            <v>0</v>
          </cell>
          <cell r="K326">
            <v>-1244175000</v>
          </cell>
          <cell r="M326">
            <v>-5546250000</v>
          </cell>
        </row>
        <row r="327">
          <cell r="F327">
            <v>0</v>
          </cell>
          <cell r="H327">
            <v>0</v>
          </cell>
          <cell r="I327">
            <v>0</v>
          </cell>
          <cell r="J327">
            <v>0</v>
          </cell>
          <cell r="K327">
            <v>0</v>
          </cell>
          <cell r="M327">
            <v>0</v>
          </cell>
        </row>
        <row r="328">
          <cell r="F328">
            <v>-1244175000</v>
          </cell>
          <cell r="H328">
            <v>0</v>
          </cell>
          <cell r="I328">
            <v>-1244175000</v>
          </cell>
          <cell r="J328">
            <v>0</v>
          </cell>
          <cell r="K328">
            <v>-1244175000</v>
          </cell>
          <cell r="M328">
            <v>-5546250000</v>
          </cell>
        </row>
        <row r="330">
          <cell r="F330">
            <v>-8400191</v>
          </cell>
          <cell r="H330">
            <v>0</v>
          </cell>
          <cell r="I330">
            <v>-8400191</v>
          </cell>
          <cell r="J330">
            <v>0</v>
          </cell>
          <cell r="K330">
            <v>-8400191</v>
          </cell>
          <cell r="M330">
            <v>-2448000</v>
          </cell>
        </row>
        <row r="331">
          <cell r="F331">
            <v>0</v>
          </cell>
          <cell r="H331">
            <v>0</v>
          </cell>
          <cell r="I331">
            <v>0</v>
          </cell>
          <cell r="J331">
            <v>0</v>
          </cell>
          <cell r="K331">
            <v>0</v>
          </cell>
          <cell r="M331">
            <v>-249989</v>
          </cell>
        </row>
        <row r="332">
          <cell r="F332">
            <v>-15400349</v>
          </cell>
          <cell r="H332">
            <v>0</v>
          </cell>
          <cell r="I332">
            <v>-15400349</v>
          </cell>
          <cell r="J332">
            <v>0</v>
          </cell>
          <cell r="K332">
            <v>-15400349</v>
          </cell>
          <cell r="M332">
            <v>-4488000</v>
          </cell>
        </row>
        <row r="333">
          <cell r="F333">
            <v>0</v>
          </cell>
          <cell r="H333">
            <v>0</v>
          </cell>
          <cell r="I333">
            <v>0</v>
          </cell>
          <cell r="J333">
            <v>0</v>
          </cell>
          <cell r="K333">
            <v>0</v>
          </cell>
          <cell r="M333">
            <v>-246500000</v>
          </cell>
        </row>
        <row r="334">
          <cell r="F334">
            <v>-23800540</v>
          </cell>
          <cell r="H334">
            <v>0</v>
          </cell>
          <cell r="I334">
            <v>-460907271</v>
          </cell>
          <cell r="J334">
            <v>0</v>
          </cell>
          <cell r="K334">
            <v>-23800540</v>
          </cell>
          <cell r="M334">
            <v>-253685989</v>
          </cell>
        </row>
        <row r="336">
          <cell r="F336">
            <v>0</v>
          </cell>
          <cell r="H336">
            <v>0</v>
          </cell>
          <cell r="I336">
            <v>0</v>
          </cell>
          <cell r="J336">
            <v>0</v>
          </cell>
          <cell r="K336">
            <v>0</v>
          </cell>
          <cell r="M336">
            <v>0</v>
          </cell>
        </row>
        <row r="338">
          <cell r="F338">
            <v>1202956796</v>
          </cell>
          <cell r="H338">
            <v>0</v>
          </cell>
          <cell r="I338">
            <v>1202956796</v>
          </cell>
          <cell r="J338">
            <v>0</v>
          </cell>
          <cell r="K338">
            <v>1202956796</v>
          </cell>
          <cell r="M338">
            <v>1009273746</v>
          </cell>
        </row>
        <row r="339">
          <cell r="F339">
            <v>-859884226</v>
          </cell>
          <cell r="H339">
            <v>0</v>
          </cell>
          <cell r="I339">
            <v>-859884226</v>
          </cell>
          <cell r="J339">
            <v>0</v>
          </cell>
          <cell r="K339">
            <v>-859884226</v>
          </cell>
          <cell r="M339">
            <v>-902924224</v>
          </cell>
        </row>
        <row r="340">
          <cell r="F340">
            <v>-80197593578</v>
          </cell>
          <cell r="H340">
            <v>0</v>
          </cell>
          <cell r="I340">
            <v>-80197593578</v>
          </cell>
          <cell r="J340">
            <v>0</v>
          </cell>
          <cell r="K340">
            <v>-80197593578</v>
          </cell>
          <cell r="M340">
            <v>-69005014870</v>
          </cell>
        </row>
        <row r="341">
          <cell r="F341">
            <v>-79854521008</v>
          </cell>
          <cell r="H341">
            <v>0</v>
          </cell>
          <cell r="I341">
            <v>-79854521008</v>
          </cell>
          <cell r="J341">
            <v>0</v>
          </cell>
          <cell r="K341">
            <v>-79854521008</v>
          </cell>
          <cell r="M341">
            <v>-68898665348</v>
          </cell>
        </row>
        <row r="343">
          <cell r="F343">
            <v>954539370</v>
          </cell>
          <cell r="H343">
            <v>0</v>
          </cell>
          <cell r="I343">
            <v>954539370</v>
          </cell>
          <cell r="J343">
            <v>0</v>
          </cell>
          <cell r="K343">
            <v>954539370</v>
          </cell>
          <cell r="M343">
            <v>1555793426</v>
          </cell>
        </row>
        <row r="344">
          <cell r="F344">
            <v>0</v>
          </cell>
          <cell r="H344">
            <v>0</v>
          </cell>
          <cell r="I344">
            <v>0</v>
          </cell>
          <cell r="J344">
            <v>0</v>
          </cell>
          <cell r="K344">
            <v>0</v>
          </cell>
          <cell r="M344">
            <v>0</v>
          </cell>
        </row>
        <row r="345">
          <cell r="F345">
            <v>-53235955010</v>
          </cell>
          <cell r="H345">
            <v>27700500000</v>
          </cell>
          <cell r="I345">
            <v>-25535455010</v>
          </cell>
          <cell r="J345">
            <v>0</v>
          </cell>
          <cell r="K345">
            <v>-25535455010</v>
          </cell>
          <cell r="M345">
            <v>-32410689799</v>
          </cell>
        </row>
        <row r="346">
          <cell r="F346">
            <v>-52281415640</v>
          </cell>
          <cell r="H346">
            <v>27700500000</v>
          </cell>
          <cell r="I346">
            <v>-24580915640</v>
          </cell>
          <cell r="J346">
            <v>0</v>
          </cell>
          <cell r="K346">
            <v>-24580915640</v>
          </cell>
          <cell r="M346">
            <v>-30854896373</v>
          </cell>
        </row>
        <row r="348">
          <cell r="F348">
            <v>0</v>
          </cell>
          <cell r="H348">
            <v>-27700500000</v>
          </cell>
          <cell r="I348">
            <v>-27700500000</v>
          </cell>
          <cell r="J348">
            <v>0</v>
          </cell>
          <cell r="K348">
            <v>-27700500000</v>
          </cell>
          <cell r="M348">
            <v>-32373663380</v>
          </cell>
        </row>
        <row r="349">
          <cell r="F349">
            <v>0</v>
          </cell>
          <cell r="H349">
            <v>-27700500000</v>
          </cell>
          <cell r="I349">
            <v>-27700500000</v>
          </cell>
          <cell r="J349">
            <v>0</v>
          </cell>
          <cell r="K349">
            <v>-27700500000</v>
          </cell>
          <cell r="M349">
            <v>-32373663380</v>
          </cell>
        </row>
        <row r="351">
          <cell r="F351">
            <v>0</v>
          </cell>
          <cell r="H351">
            <v>-587284087</v>
          </cell>
          <cell r="I351">
            <v>-587284087</v>
          </cell>
          <cell r="J351">
            <v>0</v>
          </cell>
          <cell r="K351">
            <v>-587284087</v>
          </cell>
          <cell r="M351">
            <v>-241238413</v>
          </cell>
        </row>
        <row r="352">
          <cell r="F352">
            <v>0</v>
          </cell>
          <cell r="H352">
            <v>0</v>
          </cell>
          <cell r="I352">
            <v>0</v>
          </cell>
          <cell r="J352">
            <v>0</v>
          </cell>
          <cell r="K352">
            <v>0</v>
          </cell>
          <cell r="M352">
            <v>0</v>
          </cell>
        </row>
        <row r="353">
          <cell r="F353">
            <v>0</v>
          </cell>
          <cell r="H353">
            <v>-587284087</v>
          </cell>
          <cell r="I353">
            <v>-587284087</v>
          </cell>
          <cell r="J353">
            <v>0</v>
          </cell>
          <cell r="K353">
            <v>-587284087</v>
          </cell>
          <cell r="M353">
            <v>-241238413</v>
          </cell>
        </row>
        <row r="355">
          <cell r="F355">
            <v>-25000000000</v>
          </cell>
          <cell r="H355">
            <v>0</v>
          </cell>
          <cell r="I355">
            <v>-25000000000</v>
          </cell>
          <cell r="J355">
            <v>0</v>
          </cell>
          <cell r="K355">
            <v>-25000000000</v>
          </cell>
          <cell r="M355">
            <v>-10000000001</v>
          </cell>
        </row>
        <row r="356">
          <cell r="F356">
            <v>0</v>
          </cell>
          <cell r="H356">
            <v>0</v>
          </cell>
          <cell r="I356">
            <v>0</v>
          </cell>
          <cell r="J356">
            <v>0</v>
          </cell>
          <cell r="K356">
            <v>0</v>
          </cell>
          <cell r="M356">
            <v>300000001</v>
          </cell>
        </row>
        <row r="357">
          <cell r="F357">
            <v>-25000000000</v>
          </cell>
          <cell r="H357">
            <v>0</v>
          </cell>
          <cell r="I357">
            <v>-25000000000</v>
          </cell>
          <cell r="J357">
            <v>0</v>
          </cell>
          <cell r="K357">
            <v>-25000000000</v>
          </cell>
          <cell r="M357">
            <v>-9700000000</v>
          </cell>
        </row>
        <row r="359">
          <cell r="F359">
            <v>-55915000000</v>
          </cell>
          <cell r="H359">
            <v>0</v>
          </cell>
          <cell r="I359">
            <v>-55915000000</v>
          </cell>
          <cell r="J359">
            <v>0</v>
          </cell>
          <cell r="K359">
            <v>-55915000000</v>
          </cell>
          <cell r="M359">
            <v>-55915000000</v>
          </cell>
        </row>
        <row r="360">
          <cell r="F360">
            <v>-55915000000</v>
          </cell>
          <cell r="H360">
            <v>0</v>
          </cell>
          <cell r="I360">
            <v>-55915000000</v>
          </cell>
          <cell r="J360">
            <v>0</v>
          </cell>
          <cell r="K360">
            <v>-55915000000</v>
          </cell>
          <cell r="M360">
            <v>-55915000000</v>
          </cell>
        </row>
        <row r="362">
          <cell r="F362">
            <v>-20000000</v>
          </cell>
          <cell r="H362">
            <v>0</v>
          </cell>
          <cell r="I362">
            <v>-20000000</v>
          </cell>
          <cell r="J362">
            <v>0</v>
          </cell>
          <cell r="K362">
            <v>-20000000</v>
          </cell>
          <cell r="M362">
            <v>-20000000</v>
          </cell>
        </row>
        <row r="363">
          <cell r="F363">
            <v>-20000000</v>
          </cell>
          <cell r="H363">
            <v>0</v>
          </cell>
          <cell r="I363">
            <v>-20000000</v>
          </cell>
          <cell r="J363">
            <v>0</v>
          </cell>
          <cell r="K363">
            <v>-20000000</v>
          </cell>
          <cell r="M363">
            <v>-20000000</v>
          </cell>
        </row>
        <row r="365">
          <cell r="F365">
            <v>-3542768195</v>
          </cell>
          <cell r="H365">
            <v>0</v>
          </cell>
          <cell r="I365">
            <v>-3542768195</v>
          </cell>
          <cell r="J365">
            <v>0</v>
          </cell>
          <cell r="K365">
            <v>-3542768195</v>
          </cell>
          <cell r="M365">
            <v>-12863397925</v>
          </cell>
        </row>
        <row r="366">
          <cell r="F366">
            <v>1</v>
          </cell>
          <cell r="H366">
            <v>0</v>
          </cell>
          <cell r="I366">
            <v>1</v>
          </cell>
          <cell r="J366">
            <v>0</v>
          </cell>
          <cell r="K366">
            <v>1</v>
          </cell>
          <cell r="M366">
            <v>1</v>
          </cell>
        </row>
        <row r="367">
          <cell r="F367">
            <v>-3542768194</v>
          </cell>
          <cell r="H367">
            <v>0</v>
          </cell>
          <cell r="I367">
            <v>-3542768194</v>
          </cell>
          <cell r="J367">
            <v>0</v>
          </cell>
          <cell r="K367">
            <v>-3542768194</v>
          </cell>
          <cell r="M367">
            <v>-12863397924</v>
          </cell>
        </row>
        <row r="369">
          <cell r="F369">
            <v>-432924955</v>
          </cell>
          <cell r="H369">
            <v>0</v>
          </cell>
          <cell r="I369">
            <v>-432924955</v>
          </cell>
          <cell r="J369">
            <v>0</v>
          </cell>
          <cell r="K369">
            <v>-432924955</v>
          </cell>
          <cell r="M369">
            <v>-43077834</v>
          </cell>
        </row>
        <row r="370">
          <cell r="F370">
            <v>-432924955</v>
          </cell>
          <cell r="H370">
            <v>0</v>
          </cell>
          <cell r="I370">
            <v>-432924955</v>
          </cell>
          <cell r="J370">
            <v>0</v>
          </cell>
          <cell r="K370">
            <v>-432924955</v>
          </cell>
          <cell r="M370">
            <v>-43077834</v>
          </cell>
        </row>
        <row r="372">
          <cell r="F372">
            <v>-33852470575</v>
          </cell>
          <cell r="H372">
            <v>0</v>
          </cell>
          <cell r="I372">
            <v>-33852470575</v>
          </cell>
          <cell r="J372">
            <v>0</v>
          </cell>
          <cell r="K372">
            <v>-33852470575</v>
          </cell>
          <cell r="M372">
            <v>-31361762895</v>
          </cell>
        </row>
        <row r="373">
          <cell r="F373">
            <v>-6206283990</v>
          </cell>
          <cell r="H373">
            <v>0</v>
          </cell>
          <cell r="I373">
            <v>-6206283990</v>
          </cell>
          <cell r="J373">
            <v>0</v>
          </cell>
          <cell r="K373">
            <v>-6206283990</v>
          </cell>
          <cell r="M373">
            <v>-2993785575</v>
          </cell>
        </row>
        <row r="374">
          <cell r="F374">
            <v>-2405777421</v>
          </cell>
          <cell r="H374">
            <v>0</v>
          </cell>
          <cell r="I374">
            <v>-2405777421</v>
          </cell>
          <cell r="J374">
            <v>0</v>
          </cell>
          <cell r="K374">
            <v>-2405777421</v>
          </cell>
          <cell r="M374">
            <v>-4043613169</v>
          </cell>
        </row>
        <row r="375">
          <cell r="F375">
            <v>-19364175</v>
          </cell>
          <cell r="H375">
            <v>0</v>
          </cell>
          <cell r="I375">
            <v>-19364175</v>
          </cell>
          <cell r="J375">
            <v>0</v>
          </cell>
          <cell r="K375">
            <v>-19364175</v>
          </cell>
          <cell r="M375">
            <v>0</v>
          </cell>
        </row>
        <row r="376">
          <cell r="F376">
            <v>0</v>
          </cell>
          <cell r="H376">
            <v>0</v>
          </cell>
          <cell r="I376">
            <v>0</v>
          </cell>
          <cell r="J376">
            <v>0</v>
          </cell>
          <cell r="K376">
            <v>0</v>
          </cell>
          <cell r="M376">
            <v>-400000</v>
          </cell>
        </row>
        <row r="377">
          <cell r="F377">
            <v>-42483896161</v>
          </cell>
          <cell r="H377">
            <v>0</v>
          </cell>
          <cell r="I377">
            <v>-42483896161</v>
          </cell>
          <cell r="J377">
            <v>0</v>
          </cell>
          <cell r="K377">
            <v>-42483896161</v>
          </cell>
          <cell r="M377">
            <v>-38399561639</v>
          </cell>
        </row>
        <row r="379">
          <cell r="F379">
            <v>23393162607</v>
          </cell>
          <cell r="H379">
            <v>0</v>
          </cell>
          <cell r="I379">
            <v>23393162607</v>
          </cell>
          <cell r="J379">
            <v>0</v>
          </cell>
          <cell r="K379">
            <v>23393162607</v>
          </cell>
          <cell r="M379">
            <v>14106186624</v>
          </cell>
        </row>
        <row r="380">
          <cell r="F380">
            <v>6515199212</v>
          </cell>
          <cell r="H380">
            <v>0</v>
          </cell>
          <cell r="I380">
            <v>6515199212</v>
          </cell>
          <cell r="J380">
            <v>0</v>
          </cell>
          <cell r="K380">
            <v>6515199212</v>
          </cell>
          <cell r="M380">
            <v>4063771793</v>
          </cell>
        </row>
        <row r="381">
          <cell r="F381">
            <v>2685261577</v>
          </cell>
          <cell r="H381">
            <v>0</v>
          </cell>
          <cell r="I381">
            <v>2685261577</v>
          </cell>
          <cell r="J381">
            <v>0</v>
          </cell>
          <cell r="K381">
            <v>2685261577</v>
          </cell>
          <cell r="M381">
            <v>3104448880</v>
          </cell>
        </row>
        <row r="382">
          <cell r="F382">
            <v>12889921</v>
          </cell>
          <cell r="H382">
            <v>0</v>
          </cell>
          <cell r="I382">
            <v>12889921</v>
          </cell>
          <cell r="J382">
            <v>0</v>
          </cell>
          <cell r="K382">
            <v>12889921</v>
          </cell>
          <cell r="M382">
            <v>0</v>
          </cell>
        </row>
        <row r="383">
          <cell r="F383">
            <v>405185689</v>
          </cell>
          <cell r="H383">
            <v>0</v>
          </cell>
          <cell r="I383">
            <v>405185689</v>
          </cell>
          <cell r="J383">
            <v>0</v>
          </cell>
          <cell r="K383">
            <v>405185689</v>
          </cell>
          <cell r="M383">
            <v>260035802</v>
          </cell>
        </row>
        <row r="384">
          <cell r="F384">
            <v>33011699006</v>
          </cell>
          <cell r="H384">
            <v>0</v>
          </cell>
          <cell r="I384">
            <v>33011699006</v>
          </cell>
          <cell r="J384">
            <v>0</v>
          </cell>
          <cell r="K384">
            <v>33011699006</v>
          </cell>
          <cell r="M384">
            <v>21534443099</v>
          </cell>
        </row>
        <row r="386">
          <cell r="F386">
            <v>7267500</v>
          </cell>
          <cell r="H386">
            <v>0</v>
          </cell>
          <cell r="I386">
            <v>7267500</v>
          </cell>
          <cell r="J386">
            <v>0</v>
          </cell>
          <cell r="K386">
            <v>7267500</v>
          </cell>
          <cell r="M386">
            <v>0</v>
          </cell>
        </row>
        <row r="387">
          <cell r="F387">
            <v>15575000</v>
          </cell>
          <cell r="H387">
            <v>0</v>
          </cell>
          <cell r="I387">
            <v>15575000</v>
          </cell>
          <cell r="J387">
            <v>0</v>
          </cell>
          <cell r="K387">
            <v>15575000</v>
          </cell>
          <cell r="M387">
            <v>6931204</v>
          </cell>
        </row>
        <row r="388">
          <cell r="F388">
            <v>0</v>
          </cell>
          <cell r="H388">
            <v>0</v>
          </cell>
          <cell r="I388">
            <v>0</v>
          </cell>
          <cell r="J388">
            <v>0</v>
          </cell>
          <cell r="K388">
            <v>0</v>
          </cell>
          <cell r="M388">
            <v>0</v>
          </cell>
        </row>
        <row r="389">
          <cell r="F389">
            <v>9600000</v>
          </cell>
          <cell r="H389">
            <v>0</v>
          </cell>
          <cell r="I389">
            <v>9600000</v>
          </cell>
          <cell r="J389">
            <v>0</v>
          </cell>
          <cell r="K389">
            <v>9600000</v>
          </cell>
          <cell r="M389">
            <v>9600000</v>
          </cell>
        </row>
        <row r="390">
          <cell r="F390">
            <v>0</v>
          </cell>
          <cell r="H390">
            <v>0</v>
          </cell>
          <cell r="I390">
            <v>0</v>
          </cell>
          <cell r="J390">
            <v>0</v>
          </cell>
          <cell r="K390">
            <v>0</v>
          </cell>
          <cell r="M390">
            <v>0</v>
          </cell>
        </row>
        <row r="391">
          <cell r="F391">
            <v>0</v>
          </cell>
          <cell r="H391">
            <v>0</v>
          </cell>
          <cell r="I391">
            <v>0</v>
          </cell>
          <cell r="J391">
            <v>0</v>
          </cell>
          <cell r="K391">
            <v>0</v>
          </cell>
          <cell r="M391">
            <v>0</v>
          </cell>
        </row>
        <row r="392">
          <cell r="F392">
            <v>3927519</v>
          </cell>
          <cell r="H392">
            <v>0</v>
          </cell>
          <cell r="I392">
            <v>3927519</v>
          </cell>
          <cell r="J392">
            <v>0</v>
          </cell>
          <cell r="K392">
            <v>3927519</v>
          </cell>
          <cell r="M392">
            <v>3196682</v>
          </cell>
        </row>
        <row r="393">
          <cell r="F393">
            <v>1231400</v>
          </cell>
          <cell r="H393">
            <v>0</v>
          </cell>
          <cell r="I393">
            <v>1231400</v>
          </cell>
          <cell r="J393">
            <v>0</v>
          </cell>
          <cell r="K393">
            <v>1231400</v>
          </cell>
          <cell r="M393">
            <v>1320546</v>
          </cell>
        </row>
        <row r="394">
          <cell r="F394">
            <v>8596500</v>
          </cell>
          <cell r="H394">
            <v>0</v>
          </cell>
          <cell r="I394">
            <v>8596500</v>
          </cell>
          <cell r="J394">
            <v>0</v>
          </cell>
          <cell r="K394">
            <v>8596500</v>
          </cell>
          <cell r="M394">
            <v>24170000</v>
          </cell>
        </row>
        <row r="395">
          <cell r="F395">
            <v>10549000</v>
          </cell>
          <cell r="H395">
            <v>0</v>
          </cell>
          <cell r="I395">
            <v>10549000</v>
          </cell>
          <cell r="J395">
            <v>0</v>
          </cell>
          <cell r="K395">
            <v>10549000</v>
          </cell>
          <cell r="M395">
            <v>13196272</v>
          </cell>
        </row>
        <row r="396">
          <cell r="F396">
            <v>87749031</v>
          </cell>
          <cell r="H396">
            <v>0</v>
          </cell>
          <cell r="I396">
            <v>87749031</v>
          </cell>
          <cell r="J396">
            <v>0</v>
          </cell>
          <cell r="K396">
            <v>87749031</v>
          </cell>
          <cell r="M396">
            <v>10179557</v>
          </cell>
        </row>
        <row r="397">
          <cell r="F397">
            <v>18166754</v>
          </cell>
          <cell r="H397">
            <v>0</v>
          </cell>
          <cell r="I397">
            <v>18166754</v>
          </cell>
          <cell r="J397">
            <v>0</v>
          </cell>
          <cell r="K397">
            <v>18166754</v>
          </cell>
          <cell r="M397">
            <v>26834804</v>
          </cell>
        </row>
        <row r="398">
          <cell r="F398">
            <v>0</v>
          </cell>
          <cell r="H398">
            <v>0</v>
          </cell>
          <cell r="I398">
            <v>0</v>
          </cell>
          <cell r="J398">
            <v>0</v>
          </cell>
          <cell r="K398">
            <v>0</v>
          </cell>
          <cell r="M398">
            <v>3272727</v>
          </cell>
        </row>
        <row r="399">
          <cell r="F399">
            <v>0</v>
          </cell>
          <cell r="H399">
            <v>0</v>
          </cell>
          <cell r="I399">
            <v>0</v>
          </cell>
          <cell r="J399">
            <v>0</v>
          </cell>
          <cell r="K399">
            <v>0</v>
          </cell>
          <cell r="M399">
            <v>7215000</v>
          </cell>
        </row>
        <row r="400">
          <cell r="F400">
            <v>9562670</v>
          </cell>
          <cell r="H400">
            <v>0</v>
          </cell>
          <cell r="I400">
            <v>9562670</v>
          </cell>
          <cell r="J400">
            <v>0</v>
          </cell>
          <cell r="K400">
            <v>9562670</v>
          </cell>
          <cell r="M400">
            <v>8360429</v>
          </cell>
        </row>
        <row r="401">
          <cell r="F401">
            <v>24181818</v>
          </cell>
          <cell r="H401">
            <v>0</v>
          </cell>
          <cell r="I401">
            <v>24181818</v>
          </cell>
          <cell r="J401">
            <v>0</v>
          </cell>
          <cell r="K401">
            <v>24181818</v>
          </cell>
          <cell r="M401">
            <v>23668184</v>
          </cell>
        </row>
        <row r="402">
          <cell r="F402">
            <v>17175864</v>
          </cell>
          <cell r="H402">
            <v>0</v>
          </cell>
          <cell r="I402">
            <v>17175864</v>
          </cell>
          <cell r="J402">
            <v>0</v>
          </cell>
          <cell r="K402">
            <v>17175864</v>
          </cell>
          <cell r="M402">
            <v>129613599</v>
          </cell>
        </row>
        <row r="403">
          <cell r="F403">
            <v>7267500</v>
          </cell>
          <cell r="H403">
            <v>0</v>
          </cell>
          <cell r="I403">
            <v>7267500</v>
          </cell>
          <cell r="J403">
            <v>0</v>
          </cell>
          <cell r="K403">
            <v>7267500</v>
          </cell>
          <cell r="M403">
            <v>0</v>
          </cell>
        </row>
        <row r="404">
          <cell r="F404">
            <v>10213000</v>
          </cell>
          <cell r="H404">
            <v>0</v>
          </cell>
          <cell r="I404">
            <v>10213000</v>
          </cell>
          <cell r="J404">
            <v>0</v>
          </cell>
          <cell r="K404">
            <v>10213000</v>
          </cell>
          <cell r="M404">
            <v>14206364</v>
          </cell>
        </row>
        <row r="405">
          <cell r="F405">
            <v>0</v>
          </cell>
          <cell r="H405">
            <v>0</v>
          </cell>
          <cell r="I405">
            <v>0</v>
          </cell>
          <cell r="J405">
            <v>0</v>
          </cell>
          <cell r="K405">
            <v>0</v>
          </cell>
          <cell r="M405">
            <v>318182</v>
          </cell>
        </row>
        <row r="406">
          <cell r="F406">
            <v>9600000</v>
          </cell>
          <cell r="H406">
            <v>0</v>
          </cell>
          <cell r="I406">
            <v>9600000</v>
          </cell>
          <cell r="J406">
            <v>0</v>
          </cell>
          <cell r="K406">
            <v>9600000</v>
          </cell>
          <cell r="M406">
            <v>9600000</v>
          </cell>
        </row>
        <row r="407">
          <cell r="F407">
            <v>0</v>
          </cell>
          <cell r="H407">
            <v>0</v>
          </cell>
          <cell r="I407">
            <v>0</v>
          </cell>
          <cell r="J407">
            <v>0</v>
          </cell>
          <cell r="K407">
            <v>0</v>
          </cell>
          <cell r="M407">
            <v>650000</v>
          </cell>
        </row>
        <row r="408">
          <cell r="F408">
            <v>0</v>
          </cell>
          <cell r="H408">
            <v>0</v>
          </cell>
          <cell r="I408">
            <v>0</v>
          </cell>
          <cell r="J408">
            <v>0</v>
          </cell>
          <cell r="K408">
            <v>0</v>
          </cell>
          <cell r="M408">
            <v>0</v>
          </cell>
        </row>
        <row r="409">
          <cell r="F409">
            <v>3587492</v>
          </cell>
          <cell r="H409">
            <v>0</v>
          </cell>
          <cell r="I409">
            <v>3587492</v>
          </cell>
          <cell r="J409">
            <v>0</v>
          </cell>
          <cell r="K409">
            <v>3587492</v>
          </cell>
          <cell r="M409">
            <v>3821765</v>
          </cell>
        </row>
        <row r="410">
          <cell r="F410">
            <v>0</v>
          </cell>
          <cell r="H410">
            <v>0</v>
          </cell>
          <cell r="I410">
            <v>0</v>
          </cell>
          <cell r="J410">
            <v>0</v>
          </cell>
          <cell r="K410">
            <v>0</v>
          </cell>
          <cell r="M410">
            <v>102000</v>
          </cell>
        </row>
        <row r="411">
          <cell r="F411">
            <v>18599000</v>
          </cell>
          <cell r="H411">
            <v>0</v>
          </cell>
          <cell r="I411">
            <v>18599000</v>
          </cell>
          <cell r="J411">
            <v>0</v>
          </cell>
          <cell r="K411">
            <v>18599000</v>
          </cell>
          <cell r="M411">
            <v>17356818</v>
          </cell>
        </row>
        <row r="412">
          <cell r="F412">
            <v>5162150</v>
          </cell>
          <cell r="H412">
            <v>0</v>
          </cell>
          <cell r="I412">
            <v>5162150</v>
          </cell>
          <cell r="J412">
            <v>0</v>
          </cell>
          <cell r="K412">
            <v>5162150</v>
          </cell>
          <cell r="M412">
            <v>16522744</v>
          </cell>
        </row>
        <row r="413">
          <cell r="F413">
            <v>64659860</v>
          </cell>
          <cell r="H413">
            <v>0</v>
          </cell>
          <cell r="I413">
            <v>64659860</v>
          </cell>
          <cell r="J413">
            <v>0</v>
          </cell>
          <cell r="K413">
            <v>64659860</v>
          </cell>
          <cell r="M413">
            <v>23192137</v>
          </cell>
        </row>
        <row r="414">
          <cell r="F414">
            <v>0</v>
          </cell>
          <cell r="H414">
            <v>0</v>
          </cell>
          <cell r="I414">
            <v>0</v>
          </cell>
          <cell r="J414">
            <v>0</v>
          </cell>
          <cell r="K414">
            <v>0</v>
          </cell>
          <cell r="M414">
            <v>330285</v>
          </cell>
        </row>
        <row r="415">
          <cell r="F415">
            <v>6633333</v>
          </cell>
          <cell r="H415">
            <v>0</v>
          </cell>
          <cell r="I415">
            <v>6633333</v>
          </cell>
          <cell r="J415">
            <v>0</v>
          </cell>
          <cell r="K415">
            <v>6633333</v>
          </cell>
          <cell r="M415">
            <v>35320884</v>
          </cell>
        </row>
        <row r="416">
          <cell r="F416">
            <v>0</v>
          </cell>
          <cell r="H416">
            <v>0</v>
          </cell>
          <cell r="I416">
            <v>0</v>
          </cell>
          <cell r="J416">
            <v>0</v>
          </cell>
          <cell r="K416">
            <v>0</v>
          </cell>
          <cell r="M416">
            <v>3000000</v>
          </cell>
        </row>
        <row r="417">
          <cell r="F417">
            <v>0</v>
          </cell>
          <cell r="H417">
            <v>0</v>
          </cell>
          <cell r="I417">
            <v>0</v>
          </cell>
          <cell r="J417">
            <v>0</v>
          </cell>
          <cell r="K417">
            <v>0</v>
          </cell>
          <cell r="M417">
            <v>0</v>
          </cell>
        </row>
        <row r="418">
          <cell r="F418">
            <v>0</v>
          </cell>
          <cell r="H418">
            <v>0</v>
          </cell>
          <cell r="I418">
            <v>0</v>
          </cell>
          <cell r="J418">
            <v>0</v>
          </cell>
          <cell r="K418">
            <v>0</v>
          </cell>
          <cell r="M418">
            <v>150000</v>
          </cell>
        </row>
        <row r="419">
          <cell r="F419">
            <v>5489898</v>
          </cell>
          <cell r="H419">
            <v>0</v>
          </cell>
          <cell r="I419">
            <v>5489898</v>
          </cell>
          <cell r="J419">
            <v>0</v>
          </cell>
          <cell r="K419">
            <v>5489898</v>
          </cell>
          <cell r="M419">
            <v>4811348</v>
          </cell>
        </row>
        <row r="420">
          <cell r="F420">
            <v>0</v>
          </cell>
          <cell r="H420">
            <v>0</v>
          </cell>
          <cell r="I420">
            <v>0</v>
          </cell>
          <cell r="J420">
            <v>0</v>
          </cell>
          <cell r="K420">
            <v>0</v>
          </cell>
          <cell r="M420">
            <v>0</v>
          </cell>
        </row>
        <row r="421">
          <cell r="F421">
            <v>0</v>
          </cell>
          <cell r="H421">
            <v>0</v>
          </cell>
          <cell r="I421">
            <v>0</v>
          </cell>
          <cell r="J421">
            <v>0</v>
          </cell>
          <cell r="K421">
            <v>0</v>
          </cell>
          <cell r="M421">
            <v>0</v>
          </cell>
        </row>
        <row r="422">
          <cell r="F422">
            <v>24181818</v>
          </cell>
          <cell r="H422">
            <v>0</v>
          </cell>
          <cell r="I422">
            <v>24181818</v>
          </cell>
          <cell r="J422">
            <v>0</v>
          </cell>
          <cell r="K422">
            <v>24181818</v>
          </cell>
          <cell r="M422">
            <v>21818184</v>
          </cell>
        </row>
        <row r="423">
          <cell r="F423">
            <v>0</v>
          </cell>
          <cell r="H423">
            <v>0</v>
          </cell>
          <cell r="I423">
            <v>0</v>
          </cell>
          <cell r="J423">
            <v>0</v>
          </cell>
          <cell r="K423">
            <v>0</v>
          </cell>
          <cell r="M423">
            <v>274800</v>
          </cell>
        </row>
        <row r="424">
          <cell r="F424">
            <v>42738610</v>
          </cell>
          <cell r="H424">
            <v>0</v>
          </cell>
          <cell r="I424">
            <v>42738610</v>
          </cell>
          <cell r="J424">
            <v>0</v>
          </cell>
          <cell r="K424">
            <v>42738610</v>
          </cell>
          <cell r="M424">
            <v>119456356</v>
          </cell>
        </row>
        <row r="425">
          <cell r="F425">
            <v>7267500</v>
          </cell>
          <cell r="H425">
            <v>0</v>
          </cell>
          <cell r="I425">
            <v>7267500</v>
          </cell>
          <cell r="J425">
            <v>0</v>
          </cell>
          <cell r="K425">
            <v>7267500</v>
          </cell>
          <cell r="M425">
            <v>0</v>
          </cell>
        </row>
        <row r="426">
          <cell r="F426">
            <v>20614000</v>
          </cell>
          <cell r="H426">
            <v>0</v>
          </cell>
          <cell r="I426">
            <v>20614000</v>
          </cell>
          <cell r="J426">
            <v>0</v>
          </cell>
          <cell r="K426">
            <v>20614000</v>
          </cell>
          <cell r="M426">
            <v>33020147</v>
          </cell>
        </row>
        <row r="427">
          <cell r="F427">
            <v>0</v>
          </cell>
          <cell r="H427">
            <v>0</v>
          </cell>
          <cell r="I427">
            <v>0</v>
          </cell>
          <cell r="J427">
            <v>0</v>
          </cell>
          <cell r="K427">
            <v>0</v>
          </cell>
          <cell r="M427">
            <v>250000</v>
          </cell>
        </row>
        <row r="428">
          <cell r="F428">
            <v>9600000</v>
          </cell>
          <cell r="H428">
            <v>0</v>
          </cell>
          <cell r="I428">
            <v>9600000</v>
          </cell>
          <cell r="J428">
            <v>0</v>
          </cell>
          <cell r="K428">
            <v>9600000</v>
          </cell>
          <cell r="M428">
            <v>14133000</v>
          </cell>
        </row>
        <row r="429">
          <cell r="F429">
            <v>0</v>
          </cell>
          <cell r="H429">
            <v>0</v>
          </cell>
          <cell r="I429">
            <v>0</v>
          </cell>
          <cell r="J429">
            <v>0</v>
          </cell>
          <cell r="K429">
            <v>0</v>
          </cell>
          <cell r="M429">
            <v>0</v>
          </cell>
        </row>
        <row r="430">
          <cell r="F430">
            <v>0</v>
          </cell>
          <cell r="H430">
            <v>0</v>
          </cell>
          <cell r="I430">
            <v>0</v>
          </cell>
          <cell r="J430">
            <v>0</v>
          </cell>
          <cell r="K430">
            <v>0</v>
          </cell>
          <cell r="M430">
            <v>0</v>
          </cell>
        </row>
        <row r="431">
          <cell r="F431">
            <v>5621980</v>
          </cell>
          <cell r="H431">
            <v>0</v>
          </cell>
          <cell r="I431">
            <v>5621980</v>
          </cell>
          <cell r="J431">
            <v>0</v>
          </cell>
          <cell r="K431">
            <v>5621980</v>
          </cell>
          <cell r="M431">
            <v>7377506</v>
          </cell>
        </row>
        <row r="432">
          <cell r="F432">
            <v>0</v>
          </cell>
          <cell r="H432">
            <v>0</v>
          </cell>
          <cell r="I432">
            <v>0</v>
          </cell>
          <cell r="J432">
            <v>0</v>
          </cell>
          <cell r="K432">
            <v>0</v>
          </cell>
          <cell r="M432">
            <v>2207638</v>
          </cell>
        </row>
        <row r="433">
          <cell r="F433">
            <v>31040245</v>
          </cell>
          <cell r="H433">
            <v>0</v>
          </cell>
          <cell r="I433">
            <v>31040245</v>
          </cell>
          <cell r="J433">
            <v>0</v>
          </cell>
          <cell r="K433">
            <v>31040245</v>
          </cell>
          <cell r="M433">
            <v>15366364</v>
          </cell>
        </row>
        <row r="434">
          <cell r="F434">
            <v>19332449</v>
          </cell>
          <cell r="H434">
            <v>0</v>
          </cell>
          <cell r="I434">
            <v>19332449</v>
          </cell>
          <cell r="J434">
            <v>0</v>
          </cell>
          <cell r="K434">
            <v>19332449</v>
          </cell>
          <cell r="M434">
            <v>35938645</v>
          </cell>
        </row>
        <row r="435">
          <cell r="F435">
            <v>164702527</v>
          </cell>
          <cell r="H435">
            <v>0</v>
          </cell>
          <cell r="I435">
            <v>164702527</v>
          </cell>
          <cell r="J435">
            <v>0</v>
          </cell>
          <cell r="K435">
            <v>164702527</v>
          </cell>
          <cell r="M435">
            <v>63371589</v>
          </cell>
        </row>
        <row r="436">
          <cell r="F436">
            <v>25600000</v>
          </cell>
          <cell r="H436">
            <v>0</v>
          </cell>
          <cell r="I436">
            <v>25600000</v>
          </cell>
          <cell r="J436">
            <v>0</v>
          </cell>
          <cell r="K436">
            <v>25600000</v>
          </cell>
          <cell r="M436">
            <v>114774726</v>
          </cell>
        </row>
        <row r="437">
          <cell r="F437">
            <v>0</v>
          </cell>
          <cell r="H437">
            <v>0</v>
          </cell>
          <cell r="I437">
            <v>0</v>
          </cell>
          <cell r="J437">
            <v>0</v>
          </cell>
          <cell r="K437">
            <v>0</v>
          </cell>
          <cell r="M437">
            <v>13036364</v>
          </cell>
        </row>
        <row r="438">
          <cell r="F438">
            <v>0</v>
          </cell>
          <cell r="H438">
            <v>0</v>
          </cell>
          <cell r="I438">
            <v>0</v>
          </cell>
          <cell r="J438">
            <v>0</v>
          </cell>
          <cell r="K438">
            <v>0</v>
          </cell>
          <cell r="M438">
            <v>4575909</v>
          </cell>
        </row>
        <row r="439">
          <cell r="F439">
            <v>286000</v>
          </cell>
          <cell r="H439">
            <v>0</v>
          </cell>
          <cell r="I439">
            <v>286000</v>
          </cell>
          <cell r="J439">
            <v>0</v>
          </cell>
          <cell r="K439">
            <v>286000</v>
          </cell>
          <cell r="M439">
            <v>284429</v>
          </cell>
        </row>
        <row r="440">
          <cell r="F440">
            <v>11095748</v>
          </cell>
          <cell r="H440">
            <v>0</v>
          </cell>
          <cell r="I440">
            <v>11095748</v>
          </cell>
          <cell r="J440">
            <v>0</v>
          </cell>
          <cell r="K440">
            <v>11095748</v>
          </cell>
          <cell r="M440">
            <v>8915125</v>
          </cell>
        </row>
        <row r="441">
          <cell r="F441">
            <v>53454546</v>
          </cell>
          <cell r="H441">
            <v>0</v>
          </cell>
          <cell r="I441">
            <v>53454546</v>
          </cell>
          <cell r="J441">
            <v>0</v>
          </cell>
          <cell r="K441">
            <v>53454546</v>
          </cell>
          <cell r="M441">
            <v>53812186</v>
          </cell>
        </row>
        <row r="442">
          <cell r="F442">
            <v>40933084</v>
          </cell>
          <cell r="H442">
            <v>0</v>
          </cell>
          <cell r="I442">
            <v>40933084</v>
          </cell>
          <cell r="J442">
            <v>0</v>
          </cell>
          <cell r="K442">
            <v>40933084</v>
          </cell>
          <cell r="M442">
            <v>67197378</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9140092</v>
          </cell>
          <cell r="H445">
            <v>0</v>
          </cell>
          <cell r="I445">
            <v>9140092</v>
          </cell>
          <cell r="J445">
            <v>0</v>
          </cell>
          <cell r="K445">
            <v>9140092</v>
          </cell>
          <cell r="M445">
            <v>3808706</v>
          </cell>
        </row>
        <row r="446">
          <cell r="F446">
            <v>462950</v>
          </cell>
          <cell r="H446">
            <v>0</v>
          </cell>
          <cell r="I446">
            <v>462950</v>
          </cell>
          <cell r="J446">
            <v>0</v>
          </cell>
          <cell r="K446">
            <v>462950</v>
          </cell>
          <cell r="M446">
            <v>182255</v>
          </cell>
        </row>
        <row r="447">
          <cell r="F447">
            <v>2835905</v>
          </cell>
          <cell r="H447">
            <v>0</v>
          </cell>
          <cell r="I447">
            <v>2835905</v>
          </cell>
          <cell r="J447">
            <v>0</v>
          </cell>
          <cell r="K447">
            <v>2835905</v>
          </cell>
          <cell r="M447">
            <v>753450</v>
          </cell>
        </row>
        <row r="448">
          <cell r="F448">
            <v>4901013</v>
          </cell>
          <cell r="H448">
            <v>0</v>
          </cell>
          <cell r="I448">
            <v>4901013</v>
          </cell>
          <cell r="J448">
            <v>0</v>
          </cell>
          <cell r="K448">
            <v>4901013</v>
          </cell>
          <cell r="M448">
            <v>15181517</v>
          </cell>
        </row>
        <row r="449">
          <cell r="F449">
            <v>0</v>
          </cell>
          <cell r="H449">
            <v>0</v>
          </cell>
          <cell r="I449">
            <v>0</v>
          </cell>
          <cell r="J449">
            <v>0</v>
          </cell>
          <cell r="K449">
            <v>0</v>
          </cell>
          <cell r="M449">
            <v>909091</v>
          </cell>
        </row>
        <row r="450">
          <cell r="F450">
            <v>0</v>
          </cell>
          <cell r="H450">
            <v>0</v>
          </cell>
          <cell r="I450">
            <v>0</v>
          </cell>
          <cell r="J450">
            <v>0</v>
          </cell>
          <cell r="K450">
            <v>0</v>
          </cell>
          <cell r="M450">
            <v>12210000</v>
          </cell>
        </row>
        <row r="451">
          <cell r="F451">
            <v>0</v>
          </cell>
          <cell r="H451">
            <v>0</v>
          </cell>
          <cell r="I451">
            <v>0</v>
          </cell>
          <cell r="J451">
            <v>0</v>
          </cell>
          <cell r="K451">
            <v>0</v>
          </cell>
          <cell r="M451">
            <v>0</v>
          </cell>
        </row>
        <row r="452">
          <cell r="F452">
            <v>3873000</v>
          </cell>
          <cell r="H452">
            <v>0</v>
          </cell>
          <cell r="I452">
            <v>3873000</v>
          </cell>
          <cell r="J452">
            <v>0</v>
          </cell>
          <cell r="K452">
            <v>3873000</v>
          </cell>
          <cell r="M452">
            <v>50909</v>
          </cell>
        </row>
        <row r="453">
          <cell r="F453">
            <v>9600000</v>
          </cell>
          <cell r="H453">
            <v>0</v>
          </cell>
          <cell r="I453">
            <v>9600000</v>
          </cell>
          <cell r="J453">
            <v>0</v>
          </cell>
          <cell r="K453">
            <v>9600000</v>
          </cell>
          <cell r="M453">
            <v>6400000</v>
          </cell>
        </row>
        <row r="454">
          <cell r="F454">
            <v>717995</v>
          </cell>
          <cell r="H454">
            <v>0</v>
          </cell>
          <cell r="I454">
            <v>717995</v>
          </cell>
          <cell r="J454">
            <v>0</v>
          </cell>
          <cell r="K454">
            <v>717995</v>
          </cell>
          <cell r="M454">
            <v>955735</v>
          </cell>
        </row>
        <row r="455">
          <cell r="F455">
            <v>12388500</v>
          </cell>
          <cell r="H455">
            <v>0</v>
          </cell>
          <cell r="I455">
            <v>12388500</v>
          </cell>
          <cell r="J455">
            <v>0</v>
          </cell>
          <cell r="K455">
            <v>12388500</v>
          </cell>
          <cell r="M455">
            <v>0</v>
          </cell>
        </row>
        <row r="456">
          <cell r="F456">
            <v>0</v>
          </cell>
          <cell r="H456">
            <v>0</v>
          </cell>
          <cell r="I456">
            <v>0</v>
          </cell>
          <cell r="J456">
            <v>0</v>
          </cell>
          <cell r="K456">
            <v>0</v>
          </cell>
          <cell r="M456">
            <v>40342000</v>
          </cell>
        </row>
        <row r="457">
          <cell r="F457">
            <v>4230924</v>
          </cell>
          <cell r="H457">
            <v>0</v>
          </cell>
          <cell r="I457">
            <v>4230924</v>
          </cell>
          <cell r="J457">
            <v>0</v>
          </cell>
          <cell r="K457">
            <v>4230924</v>
          </cell>
          <cell r="M457">
            <v>3306685</v>
          </cell>
        </row>
        <row r="458">
          <cell r="F458">
            <v>775387605</v>
          </cell>
          <cell r="H458">
            <v>0</v>
          </cell>
          <cell r="I458">
            <v>775387605</v>
          </cell>
          <cell r="J458">
            <v>0</v>
          </cell>
          <cell r="K458">
            <v>775387605</v>
          </cell>
          <cell r="M458">
            <v>622060250</v>
          </cell>
        </row>
        <row r="459">
          <cell r="F459">
            <v>615033827</v>
          </cell>
          <cell r="H459">
            <v>0</v>
          </cell>
          <cell r="I459">
            <v>615033827</v>
          </cell>
          <cell r="J459">
            <v>0</v>
          </cell>
          <cell r="K459">
            <v>615033827</v>
          </cell>
          <cell r="M459">
            <v>506689944</v>
          </cell>
        </row>
        <row r="460">
          <cell r="F460">
            <v>34000135</v>
          </cell>
          <cell r="H460">
            <v>0</v>
          </cell>
          <cell r="I460">
            <v>34000135</v>
          </cell>
          <cell r="J460">
            <v>0</v>
          </cell>
          <cell r="K460">
            <v>34000135</v>
          </cell>
          <cell r="M460">
            <v>0</v>
          </cell>
        </row>
        <row r="461">
          <cell r="F461">
            <v>18025754</v>
          </cell>
          <cell r="H461">
            <v>0</v>
          </cell>
          <cell r="I461">
            <v>18025754</v>
          </cell>
          <cell r="J461">
            <v>0</v>
          </cell>
          <cell r="K461">
            <v>18025754</v>
          </cell>
          <cell r="M461">
            <v>269383768</v>
          </cell>
        </row>
        <row r="462">
          <cell r="F462">
            <v>485733433</v>
          </cell>
          <cell r="H462">
            <v>0</v>
          </cell>
          <cell r="I462">
            <v>485733433</v>
          </cell>
          <cell r="J462">
            <v>0</v>
          </cell>
          <cell r="K462">
            <v>485733433</v>
          </cell>
          <cell r="M462">
            <v>141029615</v>
          </cell>
        </row>
        <row r="463">
          <cell r="F463">
            <v>5664308</v>
          </cell>
          <cell r="H463">
            <v>0</v>
          </cell>
          <cell r="I463">
            <v>5664308</v>
          </cell>
          <cell r="J463">
            <v>0</v>
          </cell>
          <cell r="K463">
            <v>5664308</v>
          </cell>
          <cell r="M463">
            <v>0</v>
          </cell>
        </row>
        <row r="464">
          <cell r="F464">
            <v>18362386</v>
          </cell>
          <cell r="H464">
            <v>0</v>
          </cell>
          <cell r="I464">
            <v>18362386</v>
          </cell>
          <cell r="J464">
            <v>0</v>
          </cell>
          <cell r="K464">
            <v>18362386</v>
          </cell>
          <cell r="M464">
            <v>221090948</v>
          </cell>
        </row>
        <row r="465">
          <cell r="F465">
            <v>26848995</v>
          </cell>
          <cell r="H465">
            <v>0</v>
          </cell>
          <cell r="I465">
            <v>26848995</v>
          </cell>
          <cell r="J465">
            <v>0</v>
          </cell>
          <cell r="K465">
            <v>26848995</v>
          </cell>
          <cell r="M465">
            <v>39966044</v>
          </cell>
        </row>
        <row r="466">
          <cell r="F466">
            <v>340472429</v>
          </cell>
          <cell r="H466">
            <v>0</v>
          </cell>
          <cell r="I466">
            <v>340472429</v>
          </cell>
          <cell r="J466">
            <v>0</v>
          </cell>
          <cell r="K466">
            <v>340472429</v>
          </cell>
          <cell r="M466">
            <v>413166666</v>
          </cell>
        </row>
        <row r="467">
          <cell r="F467">
            <v>81374707</v>
          </cell>
          <cell r="H467">
            <v>0</v>
          </cell>
          <cell r="I467">
            <v>81374707</v>
          </cell>
          <cell r="J467">
            <v>0</v>
          </cell>
          <cell r="K467">
            <v>81374707</v>
          </cell>
          <cell r="M467">
            <v>119805700</v>
          </cell>
        </row>
        <row r="468">
          <cell r="F468">
            <v>281189951</v>
          </cell>
          <cell r="H468">
            <v>0</v>
          </cell>
          <cell r="I468">
            <v>281189951</v>
          </cell>
          <cell r="J468">
            <v>0</v>
          </cell>
          <cell r="K468">
            <v>281189951</v>
          </cell>
          <cell r="M468">
            <v>90800000</v>
          </cell>
        </row>
        <row r="469">
          <cell r="F469">
            <v>24927109</v>
          </cell>
          <cell r="H469">
            <v>0</v>
          </cell>
          <cell r="I469">
            <v>24927109</v>
          </cell>
          <cell r="J469">
            <v>0</v>
          </cell>
          <cell r="K469">
            <v>24927109</v>
          </cell>
          <cell r="M469">
            <v>6900002</v>
          </cell>
        </row>
        <row r="470">
          <cell r="F470">
            <v>53210844</v>
          </cell>
          <cell r="H470">
            <v>0</v>
          </cell>
          <cell r="I470">
            <v>53210844</v>
          </cell>
          <cell r="J470">
            <v>0</v>
          </cell>
          <cell r="K470">
            <v>53210844</v>
          </cell>
          <cell r="M470">
            <v>13669700</v>
          </cell>
        </row>
        <row r="471">
          <cell r="F471">
            <v>0</v>
          </cell>
          <cell r="H471">
            <v>0</v>
          </cell>
          <cell r="I471">
            <v>0</v>
          </cell>
          <cell r="J471">
            <v>0</v>
          </cell>
          <cell r="K471">
            <v>0</v>
          </cell>
          <cell r="M471">
            <v>12000000</v>
          </cell>
        </row>
        <row r="472">
          <cell r="F472">
            <v>32400000</v>
          </cell>
          <cell r="H472">
            <v>0</v>
          </cell>
          <cell r="I472">
            <v>32400000</v>
          </cell>
          <cell r="J472">
            <v>0</v>
          </cell>
          <cell r="K472">
            <v>32400000</v>
          </cell>
          <cell r="M472">
            <v>4099000</v>
          </cell>
        </row>
        <row r="473">
          <cell r="F473">
            <v>4600000</v>
          </cell>
          <cell r="H473">
            <v>0</v>
          </cell>
          <cell r="I473">
            <v>4600000</v>
          </cell>
          <cell r="J473">
            <v>0</v>
          </cell>
          <cell r="K473">
            <v>4600000</v>
          </cell>
          <cell r="M473">
            <v>1231821</v>
          </cell>
        </row>
        <row r="474">
          <cell r="F474">
            <v>20664820</v>
          </cell>
          <cell r="H474">
            <v>0</v>
          </cell>
          <cell r="I474">
            <v>20664820</v>
          </cell>
          <cell r="J474">
            <v>0</v>
          </cell>
          <cell r="K474">
            <v>20664820</v>
          </cell>
          <cell r="M474">
            <v>14051601</v>
          </cell>
        </row>
        <row r="475">
          <cell r="F475">
            <v>87571101</v>
          </cell>
          <cell r="H475">
            <v>0</v>
          </cell>
          <cell r="I475">
            <v>87571101</v>
          </cell>
          <cell r="J475">
            <v>0</v>
          </cell>
          <cell r="K475">
            <v>87571101</v>
          </cell>
          <cell r="M475">
            <v>33966500</v>
          </cell>
        </row>
        <row r="476">
          <cell r="F476">
            <v>48651997</v>
          </cell>
          <cell r="H476">
            <v>0</v>
          </cell>
          <cell r="I476">
            <v>48651997</v>
          </cell>
          <cell r="J476">
            <v>0</v>
          </cell>
          <cell r="K476">
            <v>48651997</v>
          </cell>
          <cell r="M476">
            <v>25253694</v>
          </cell>
        </row>
        <row r="477">
          <cell r="F477">
            <v>410000</v>
          </cell>
          <cell r="H477">
            <v>0</v>
          </cell>
          <cell r="I477">
            <v>410000</v>
          </cell>
          <cell r="J477">
            <v>0</v>
          </cell>
          <cell r="K477">
            <v>410000</v>
          </cell>
          <cell r="M477">
            <v>0</v>
          </cell>
        </row>
        <row r="478">
          <cell r="F478">
            <v>481050</v>
          </cell>
          <cell r="H478">
            <v>0</v>
          </cell>
          <cell r="I478">
            <v>481050</v>
          </cell>
          <cell r="J478">
            <v>0</v>
          </cell>
          <cell r="K478">
            <v>481050</v>
          </cell>
          <cell r="M478">
            <v>268637</v>
          </cell>
        </row>
        <row r="479">
          <cell r="F479">
            <v>79586332</v>
          </cell>
          <cell r="H479">
            <v>0</v>
          </cell>
          <cell r="I479">
            <v>79586332</v>
          </cell>
          <cell r="J479">
            <v>0</v>
          </cell>
          <cell r="K479">
            <v>79586332</v>
          </cell>
          <cell r="M479">
            <v>40436259</v>
          </cell>
        </row>
        <row r="480">
          <cell r="F480">
            <v>6434773</v>
          </cell>
          <cell r="H480">
            <v>0</v>
          </cell>
          <cell r="I480">
            <v>6434773</v>
          </cell>
          <cell r="J480">
            <v>0</v>
          </cell>
          <cell r="K480">
            <v>6434773</v>
          </cell>
          <cell r="M480">
            <v>0</v>
          </cell>
        </row>
        <row r="481">
          <cell r="F481">
            <v>9850000</v>
          </cell>
          <cell r="H481">
            <v>0</v>
          </cell>
          <cell r="I481">
            <v>9850000</v>
          </cell>
          <cell r="J481">
            <v>0</v>
          </cell>
          <cell r="K481">
            <v>9850000</v>
          </cell>
          <cell r="M481">
            <v>0</v>
          </cell>
        </row>
        <row r="482">
          <cell r="F482">
            <v>45820000</v>
          </cell>
          <cell r="H482">
            <v>0</v>
          </cell>
          <cell r="I482">
            <v>45820000</v>
          </cell>
          <cell r="J482">
            <v>0</v>
          </cell>
          <cell r="K482">
            <v>45820000</v>
          </cell>
          <cell r="M482">
            <v>5360437</v>
          </cell>
        </row>
        <row r="483">
          <cell r="F483">
            <v>3316809</v>
          </cell>
          <cell r="H483">
            <v>0</v>
          </cell>
          <cell r="I483">
            <v>3316809</v>
          </cell>
          <cell r="J483">
            <v>0</v>
          </cell>
          <cell r="K483">
            <v>3316809</v>
          </cell>
          <cell r="M483">
            <v>0</v>
          </cell>
        </row>
        <row r="484">
          <cell r="F484">
            <v>51280628</v>
          </cell>
          <cell r="H484">
            <v>0</v>
          </cell>
          <cell r="I484">
            <v>51280628</v>
          </cell>
          <cell r="J484">
            <v>0</v>
          </cell>
          <cell r="K484">
            <v>51280628</v>
          </cell>
          <cell r="M484">
            <v>95786306</v>
          </cell>
        </row>
        <row r="485">
          <cell r="F485">
            <v>7588119</v>
          </cell>
          <cell r="H485">
            <v>0</v>
          </cell>
          <cell r="I485">
            <v>7588119</v>
          </cell>
          <cell r="J485">
            <v>0</v>
          </cell>
          <cell r="K485">
            <v>7588119</v>
          </cell>
          <cell r="M485">
            <v>0</v>
          </cell>
        </row>
        <row r="486">
          <cell r="F486">
            <v>4008301287</v>
          </cell>
          <cell r="H486">
            <v>0</v>
          </cell>
          <cell r="I486">
            <v>4008301287</v>
          </cell>
          <cell r="J486">
            <v>0</v>
          </cell>
          <cell r="K486">
            <v>4008301287</v>
          </cell>
          <cell r="M486">
            <v>3733869117</v>
          </cell>
        </row>
        <row r="488">
          <cell r="F488">
            <v>0</v>
          </cell>
          <cell r="H488">
            <v>0</v>
          </cell>
          <cell r="I488">
            <v>0</v>
          </cell>
          <cell r="J488">
            <v>0</v>
          </cell>
          <cell r="K488">
            <v>0</v>
          </cell>
          <cell r="M488">
            <v>199479550</v>
          </cell>
        </row>
        <row r="489">
          <cell r="F489">
            <v>0</v>
          </cell>
          <cell r="H489">
            <v>0</v>
          </cell>
          <cell r="I489">
            <v>0</v>
          </cell>
          <cell r="J489">
            <v>0</v>
          </cell>
          <cell r="K489">
            <v>0</v>
          </cell>
          <cell r="M489">
            <v>171871465</v>
          </cell>
        </row>
        <row r="490">
          <cell r="F490">
            <v>0</v>
          </cell>
          <cell r="H490">
            <v>0</v>
          </cell>
          <cell r="I490">
            <v>0</v>
          </cell>
          <cell r="J490">
            <v>0</v>
          </cell>
          <cell r="K490">
            <v>0</v>
          </cell>
          <cell r="M490">
            <v>410835690</v>
          </cell>
        </row>
        <row r="491">
          <cell r="F491">
            <v>0</v>
          </cell>
          <cell r="H491">
            <v>0</v>
          </cell>
          <cell r="I491">
            <v>0</v>
          </cell>
          <cell r="J491">
            <v>0</v>
          </cell>
          <cell r="K491">
            <v>0</v>
          </cell>
          <cell r="M491">
            <v>38176306</v>
          </cell>
        </row>
        <row r="492">
          <cell r="F492">
            <v>539112632</v>
          </cell>
          <cell r="H492">
            <v>0</v>
          </cell>
          <cell r="I492">
            <v>539112632</v>
          </cell>
          <cell r="J492">
            <v>0</v>
          </cell>
          <cell r="K492">
            <v>539112632</v>
          </cell>
          <cell r="M492">
            <v>0</v>
          </cell>
        </row>
        <row r="493">
          <cell r="F493">
            <v>208936476</v>
          </cell>
          <cell r="H493">
            <v>0</v>
          </cell>
          <cell r="I493">
            <v>208936476</v>
          </cell>
          <cell r="J493">
            <v>0</v>
          </cell>
          <cell r="K493">
            <v>208936476</v>
          </cell>
          <cell r="M493">
            <v>0</v>
          </cell>
        </row>
        <row r="494">
          <cell r="F494">
            <v>151773158</v>
          </cell>
          <cell r="H494">
            <v>0</v>
          </cell>
          <cell r="I494">
            <v>151773158</v>
          </cell>
          <cell r="J494">
            <v>0</v>
          </cell>
          <cell r="K494">
            <v>151773158</v>
          </cell>
          <cell r="M494">
            <v>0</v>
          </cell>
        </row>
        <row r="495">
          <cell r="F495">
            <v>899822266</v>
          </cell>
          <cell r="H495">
            <v>0</v>
          </cell>
          <cell r="I495">
            <v>899822266</v>
          </cell>
          <cell r="J495">
            <v>0</v>
          </cell>
          <cell r="K495">
            <v>899822266</v>
          </cell>
          <cell r="M495">
            <v>820363011</v>
          </cell>
        </row>
        <row r="497">
          <cell r="F497">
            <v>327420000</v>
          </cell>
          <cell r="H497">
            <v>0</v>
          </cell>
          <cell r="I497">
            <v>327420000</v>
          </cell>
          <cell r="J497">
            <v>0</v>
          </cell>
          <cell r="K497">
            <v>327420000</v>
          </cell>
          <cell r="M497">
            <v>233636316</v>
          </cell>
        </row>
        <row r="498">
          <cell r="F498">
            <v>66912401</v>
          </cell>
          <cell r="H498">
            <v>0</v>
          </cell>
          <cell r="I498">
            <v>66912401</v>
          </cell>
          <cell r="J498">
            <v>0</v>
          </cell>
          <cell r="K498">
            <v>66912401</v>
          </cell>
          <cell r="M498">
            <v>84678000</v>
          </cell>
        </row>
        <row r="499">
          <cell r="F499">
            <v>0</v>
          </cell>
          <cell r="H499">
            <v>0</v>
          </cell>
          <cell r="I499">
            <v>0</v>
          </cell>
          <cell r="J499">
            <v>0</v>
          </cell>
          <cell r="K499">
            <v>0</v>
          </cell>
          <cell r="M499">
            <v>0</v>
          </cell>
        </row>
        <row r="500">
          <cell r="F500">
            <v>90975007</v>
          </cell>
          <cell r="H500">
            <v>0</v>
          </cell>
          <cell r="I500">
            <v>90975007</v>
          </cell>
          <cell r="J500">
            <v>0</v>
          </cell>
          <cell r="K500">
            <v>90975007</v>
          </cell>
          <cell r="M500">
            <v>69856550</v>
          </cell>
        </row>
        <row r="501">
          <cell r="F501">
            <v>97890854</v>
          </cell>
          <cell r="H501">
            <v>0</v>
          </cell>
          <cell r="I501">
            <v>97890854</v>
          </cell>
          <cell r="J501">
            <v>0</v>
          </cell>
          <cell r="K501">
            <v>97890854</v>
          </cell>
          <cell r="M501">
            <v>25959503</v>
          </cell>
        </row>
        <row r="502">
          <cell r="F502">
            <v>0</v>
          </cell>
          <cell r="H502">
            <v>0</v>
          </cell>
          <cell r="I502">
            <v>0</v>
          </cell>
          <cell r="J502">
            <v>0</v>
          </cell>
          <cell r="K502">
            <v>0</v>
          </cell>
          <cell r="M502">
            <v>1681248</v>
          </cell>
        </row>
        <row r="503">
          <cell r="F503">
            <v>1340568</v>
          </cell>
          <cell r="H503">
            <v>0</v>
          </cell>
          <cell r="I503">
            <v>1340568</v>
          </cell>
          <cell r="J503">
            <v>0</v>
          </cell>
          <cell r="K503">
            <v>1340568</v>
          </cell>
          <cell r="M503">
            <v>0</v>
          </cell>
        </row>
        <row r="504">
          <cell r="F504">
            <v>15387900</v>
          </cell>
          <cell r="H504">
            <v>-14947900</v>
          </cell>
          <cell r="I504">
            <v>440000</v>
          </cell>
          <cell r="J504">
            <v>0</v>
          </cell>
          <cell r="K504">
            <v>440000</v>
          </cell>
          <cell r="M504">
            <v>1186365</v>
          </cell>
        </row>
        <row r="505">
          <cell r="F505">
            <v>0</v>
          </cell>
          <cell r="H505">
            <v>0</v>
          </cell>
          <cell r="I505">
            <v>0</v>
          </cell>
          <cell r="J505">
            <v>0</v>
          </cell>
          <cell r="K505">
            <v>0</v>
          </cell>
          <cell r="M505">
            <v>0</v>
          </cell>
        </row>
        <row r="506">
          <cell r="F506">
            <v>1621400</v>
          </cell>
          <cell r="H506">
            <v>0</v>
          </cell>
          <cell r="I506">
            <v>1621400</v>
          </cell>
          <cell r="J506">
            <v>0</v>
          </cell>
          <cell r="K506">
            <v>1621400</v>
          </cell>
          <cell r="M506">
            <v>4559636</v>
          </cell>
        </row>
        <row r="507">
          <cell r="F507">
            <v>14557167</v>
          </cell>
          <cell r="H507">
            <v>0</v>
          </cell>
          <cell r="I507">
            <v>14557167</v>
          </cell>
          <cell r="J507">
            <v>0</v>
          </cell>
          <cell r="K507">
            <v>14557167</v>
          </cell>
          <cell r="M507">
            <v>282694829</v>
          </cell>
        </row>
        <row r="508">
          <cell r="F508">
            <v>2959170</v>
          </cell>
          <cell r="H508">
            <v>0</v>
          </cell>
          <cell r="I508">
            <v>2959170</v>
          </cell>
          <cell r="J508">
            <v>0</v>
          </cell>
          <cell r="K508">
            <v>2959170</v>
          </cell>
          <cell r="M508">
            <v>4203708</v>
          </cell>
        </row>
        <row r="509">
          <cell r="F509">
            <v>35966336</v>
          </cell>
          <cell r="H509">
            <v>0</v>
          </cell>
          <cell r="I509">
            <v>35966336</v>
          </cell>
          <cell r="J509">
            <v>0</v>
          </cell>
          <cell r="K509">
            <v>35966336</v>
          </cell>
          <cell r="M509">
            <v>29704393</v>
          </cell>
        </row>
        <row r="510">
          <cell r="F510">
            <v>68860911</v>
          </cell>
          <cell r="H510">
            <v>0</v>
          </cell>
          <cell r="I510">
            <v>68860911</v>
          </cell>
          <cell r="J510">
            <v>0</v>
          </cell>
          <cell r="K510">
            <v>68860911</v>
          </cell>
          <cell r="M510">
            <v>62554495</v>
          </cell>
        </row>
        <row r="511">
          <cell r="F511">
            <v>0</v>
          </cell>
          <cell r="H511">
            <v>0</v>
          </cell>
          <cell r="I511">
            <v>0</v>
          </cell>
          <cell r="J511">
            <v>0</v>
          </cell>
          <cell r="K511">
            <v>0</v>
          </cell>
          <cell r="M511">
            <v>195273</v>
          </cell>
        </row>
        <row r="512">
          <cell r="F512">
            <v>394036000</v>
          </cell>
          <cell r="H512">
            <v>0</v>
          </cell>
          <cell r="I512">
            <v>394036000</v>
          </cell>
          <cell r="J512">
            <v>0</v>
          </cell>
          <cell r="K512">
            <v>394036000</v>
          </cell>
          <cell r="M512">
            <v>262700000</v>
          </cell>
        </row>
        <row r="513">
          <cell r="F513">
            <v>0</v>
          </cell>
          <cell r="H513">
            <v>0</v>
          </cell>
          <cell r="I513">
            <v>0</v>
          </cell>
          <cell r="J513">
            <v>0</v>
          </cell>
          <cell r="K513">
            <v>0</v>
          </cell>
          <cell r="M513">
            <v>0</v>
          </cell>
        </row>
        <row r="514">
          <cell r="F514">
            <v>1411200</v>
          </cell>
          <cell r="H514">
            <v>0</v>
          </cell>
          <cell r="I514">
            <v>1411200</v>
          </cell>
          <cell r="J514">
            <v>0</v>
          </cell>
          <cell r="K514">
            <v>1411200</v>
          </cell>
          <cell r="M514">
            <v>92380</v>
          </cell>
        </row>
        <row r="515">
          <cell r="F515">
            <v>9079870</v>
          </cell>
          <cell r="H515">
            <v>0</v>
          </cell>
          <cell r="I515">
            <v>9079870</v>
          </cell>
          <cell r="J515">
            <v>0</v>
          </cell>
          <cell r="K515">
            <v>9079870</v>
          </cell>
          <cell r="M515">
            <v>10784609</v>
          </cell>
        </row>
        <row r="516">
          <cell r="F516">
            <v>0</v>
          </cell>
          <cell r="H516">
            <v>0</v>
          </cell>
          <cell r="I516">
            <v>0</v>
          </cell>
          <cell r="J516">
            <v>0</v>
          </cell>
          <cell r="K516">
            <v>0</v>
          </cell>
          <cell r="M516">
            <v>18668166</v>
          </cell>
        </row>
        <row r="517">
          <cell r="F517">
            <v>0</v>
          </cell>
          <cell r="H517">
            <v>0</v>
          </cell>
          <cell r="I517">
            <v>0</v>
          </cell>
          <cell r="J517">
            <v>0</v>
          </cell>
          <cell r="K517">
            <v>0</v>
          </cell>
          <cell r="M517">
            <v>0</v>
          </cell>
        </row>
        <row r="518">
          <cell r="F518">
            <v>1219909</v>
          </cell>
          <cell r="H518">
            <v>0</v>
          </cell>
          <cell r="I518">
            <v>1219909</v>
          </cell>
          <cell r="J518">
            <v>0</v>
          </cell>
          <cell r="K518">
            <v>1219909</v>
          </cell>
          <cell r="M518">
            <v>0</v>
          </cell>
        </row>
        <row r="519">
          <cell r="F519">
            <v>0</v>
          </cell>
          <cell r="H519">
            <v>0</v>
          </cell>
          <cell r="I519">
            <v>0</v>
          </cell>
          <cell r="J519">
            <v>0</v>
          </cell>
          <cell r="K519">
            <v>0</v>
          </cell>
          <cell r="M519">
            <v>253089724</v>
          </cell>
        </row>
        <row r="520">
          <cell r="F520">
            <v>2441500</v>
          </cell>
          <cell r="H520">
            <v>0</v>
          </cell>
          <cell r="I520">
            <v>2441500</v>
          </cell>
          <cell r="J520">
            <v>0</v>
          </cell>
          <cell r="K520">
            <v>2441500</v>
          </cell>
          <cell r="M520">
            <v>50925700</v>
          </cell>
        </row>
        <row r="521">
          <cell r="F521">
            <v>1021131</v>
          </cell>
          <cell r="H521">
            <v>0</v>
          </cell>
          <cell r="I521">
            <v>1021131</v>
          </cell>
          <cell r="J521">
            <v>0</v>
          </cell>
          <cell r="K521">
            <v>1021131</v>
          </cell>
          <cell r="M521">
            <v>5282</v>
          </cell>
        </row>
        <row r="522">
          <cell r="F522">
            <v>0</v>
          </cell>
          <cell r="H522">
            <v>0</v>
          </cell>
          <cell r="I522">
            <v>0</v>
          </cell>
          <cell r="J522">
            <v>0</v>
          </cell>
          <cell r="K522">
            <v>0</v>
          </cell>
          <cell r="M522">
            <v>0</v>
          </cell>
        </row>
        <row r="523">
          <cell r="F523">
            <v>0</v>
          </cell>
          <cell r="H523">
            <v>0</v>
          </cell>
          <cell r="I523">
            <v>0</v>
          </cell>
          <cell r="J523">
            <v>0</v>
          </cell>
          <cell r="K523">
            <v>0</v>
          </cell>
          <cell r="M523">
            <v>0</v>
          </cell>
        </row>
        <row r="524">
          <cell r="F524">
            <v>0</v>
          </cell>
          <cell r="H524">
            <v>0</v>
          </cell>
          <cell r="I524">
            <v>0</v>
          </cell>
          <cell r="J524">
            <v>0</v>
          </cell>
          <cell r="K524">
            <v>0</v>
          </cell>
          <cell r="M524">
            <v>186000000</v>
          </cell>
        </row>
        <row r="525">
          <cell r="F525">
            <v>1133101324</v>
          </cell>
          <cell r="H525">
            <v>-14947900</v>
          </cell>
          <cell r="I525">
            <v>1118153424</v>
          </cell>
          <cell r="J525">
            <v>0</v>
          </cell>
          <cell r="K525">
            <v>1118153424</v>
          </cell>
          <cell r="M525">
            <v>1583176177</v>
          </cell>
        </row>
        <row r="527">
          <cell r="F527">
            <v>1281119228</v>
          </cell>
          <cell r="H527">
            <v>0</v>
          </cell>
          <cell r="I527">
            <v>1281119228</v>
          </cell>
          <cell r="J527">
            <v>0</v>
          </cell>
          <cell r="K527">
            <v>1281119228</v>
          </cell>
          <cell r="M527">
            <v>970247080</v>
          </cell>
        </row>
        <row r="528">
          <cell r="F528">
            <v>1281119228</v>
          </cell>
          <cell r="H528">
            <v>0</v>
          </cell>
          <cell r="I528">
            <v>1281119228</v>
          </cell>
          <cell r="J528">
            <v>0</v>
          </cell>
          <cell r="K528">
            <v>1281119228</v>
          </cell>
          <cell r="M528">
            <v>970247080</v>
          </cell>
        </row>
        <row r="530">
          <cell r="F530">
            <v>0</v>
          </cell>
          <cell r="H530">
            <v>0</v>
          </cell>
          <cell r="I530">
            <v>0</v>
          </cell>
          <cell r="J530">
            <v>0</v>
          </cell>
          <cell r="K530">
            <v>0</v>
          </cell>
          <cell r="M530">
            <v>0</v>
          </cell>
        </row>
        <row r="531">
          <cell r="F531">
            <v>60000000</v>
          </cell>
          <cell r="H531">
            <v>0</v>
          </cell>
          <cell r="I531">
            <v>60000000</v>
          </cell>
          <cell r="J531">
            <v>0</v>
          </cell>
          <cell r="K531">
            <v>60000000</v>
          </cell>
          <cell r="M531">
            <v>55610000</v>
          </cell>
        </row>
        <row r="532">
          <cell r="F532">
            <v>5000004</v>
          </cell>
          <cell r="H532">
            <v>0</v>
          </cell>
          <cell r="I532">
            <v>5000004</v>
          </cell>
          <cell r="J532">
            <v>0</v>
          </cell>
          <cell r="K532">
            <v>5000004</v>
          </cell>
          <cell r="M532">
            <v>5000000</v>
          </cell>
        </row>
        <row r="533">
          <cell r="F533">
            <v>9900000</v>
          </cell>
          <cell r="H533">
            <v>0</v>
          </cell>
          <cell r="I533">
            <v>9900000</v>
          </cell>
          <cell r="J533">
            <v>0</v>
          </cell>
          <cell r="K533">
            <v>9900000</v>
          </cell>
          <cell r="M533">
            <v>9175650</v>
          </cell>
        </row>
        <row r="534">
          <cell r="F534">
            <v>60000000</v>
          </cell>
          <cell r="H534">
            <v>0</v>
          </cell>
          <cell r="I534">
            <v>60000000</v>
          </cell>
          <cell r="J534">
            <v>0</v>
          </cell>
          <cell r="K534">
            <v>60000000</v>
          </cell>
          <cell r="M534">
            <v>47366000</v>
          </cell>
        </row>
        <row r="535">
          <cell r="F535">
            <v>5000004</v>
          </cell>
          <cell r="H535">
            <v>0</v>
          </cell>
          <cell r="I535">
            <v>5000004</v>
          </cell>
          <cell r="J535">
            <v>0</v>
          </cell>
          <cell r="K535">
            <v>5000004</v>
          </cell>
          <cell r="M535">
            <v>3947167</v>
          </cell>
        </row>
        <row r="536">
          <cell r="F536">
            <v>9900000</v>
          </cell>
          <cell r="H536">
            <v>0</v>
          </cell>
          <cell r="I536">
            <v>9900000</v>
          </cell>
          <cell r="J536">
            <v>0</v>
          </cell>
          <cell r="K536">
            <v>9900000</v>
          </cell>
          <cell r="M536">
            <v>7860732</v>
          </cell>
        </row>
        <row r="537">
          <cell r="F537">
            <v>60000000</v>
          </cell>
          <cell r="H537">
            <v>0</v>
          </cell>
          <cell r="I537">
            <v>60000000</v>
          </cell>
          <cell r="J537">
            <v>0</v>
          </cell>
          <cell r="K537">
            <v>60000000</v>
          </cell>
          <cell r="M537">
            <v>0</v>
          </cell>
        </row>
        <row r="538">
          <cell r="F538">
            <v>5000004</v>
          </cell>
          <cell r="H538">
            <v>0</v>
          </cell>
          <cell r="I538">
            <v>5000004</v>
          </cell>
          <cell r="J538">
            <v>0</v>
          </cell>
          <cell r="K538">
            <v>5000004</v>
          </cell>
          <cell r="M538">
            <v>0</v>
          </cell>
        </row>
        <row r="539">
          <cell r="F539">
            <v>9900000</v>
          </cell>
          <cell r="H539">
            <v>0</v>
          </cell>
          <cell r="I539">
            <v>9900000</v>
          </cell>
          <cell r="J539">
            <v>0</v>
          </cell>
          <cell r="K539">
            <v>9900000</v>
          </cell>
          <cell r="M539">
            <v>0</v>
          </cell>
        </row>
        <row r="540">
          <cell r="F540">
            <v>60000000</v>
          </cell>
          <cell r="H540">
            <v>0</v>
          </cell>
          <cell r="I540">
            <v>60000000</v>
          </cell>
          <cell r="J540">
            <v>0</v>
          </cell>
          <cell r="K540">
            <v>60000000</v>
          </cell>
          <cell r="M540">
            <v>47366000</v>
          </cell>
        </row>
        <row r="541">
          <cell r="F541">
            <v>5000004</v>
          </cell>
          <cell r="H541">
            <v>0</v>
          </cell>
          <cell r="I541">
            <v>5000004</v>
          </cell>
          <cell r="J541">
            <v>0</v>
          </cell>
          <cell r="K541">
            <v>5000004</v>
          </cell>
          <cell r="M541">
            <v>3947162</v>
          </cell>
        </row>
        <row r="542">
          <cell r="F542">
            <v>9900000</v>
          </cell>
          <cell r="H542">
            <v>0</v>
          </cell>
          <cell r="I542">
            <v>9900000</v>
          </cell>
          <cell r="J542">
            <v>0</v>
          </cell>
          <cell r="K542">
            <v>9900000</v>
          </cell>
          <cell r="M542">
            <v>7815390</v>
          </cell>
        </row>
        <row r="543">
          <cell r="F543">
            <v>299600016</v>
          </cell>
          <cell r="H543">
            <v>0</v>
          </cell>
          <cell r="I543">
            <v>299600016</v>
          </cell>
          <cell r="J543">
            <v>0</v>
          </cell>
          <cell r="K543">
            <v>299600016</v>
          </cell>
          <cell r="M543">
            <v>188088101</v>
          </cell>
        </row>
        <row r="545">
          <cell r="F545">
            <v>-6146628</v>
          </cell>
          <cell r="H545">
            <v>0</v>
          </cell>
          <cell r="I545">
            <v>-6146628</v>
          </cell>
          <cell r="J545">
            <v>0</v>
          </cell>
          <cell r="K545">
            <v>-6146628</v>
          </cell>
          <cell r="M545">
            <v>-5381031</v>
          </cell>
        </row>
        <row r="546">
          <cell r="F546">
            <v>2257882405</v>
          </cell>
          <cell r="H546">
            <v>0</v>
          </cell>
          <cell r="I546">
            <v>2257882405</v>
          </cell>
          <cell r="J546">
            <v>0</v>
          </cell>
          <cell r="K546">
            <v>2257882405</v>
          </cell>
          <cell r="M546">
            <v>1021650162</v>
          </cell>
        </row>
        <row r="547">
          <cell r="F547">
            <v>0</v>
          </cell>
          <cell r="H547">
            <v>0</v>
          </cell>
          <cell r="I547">
            <v>0</v>
          </cell>
          <cell r="J547">
            <v>0</v>
          </cell>
          <cell r="K547">
            <v>0</v>
          </cell>
          <cell r="M547">
            <v>0</v>
          </cell>
        </row>
        <row r="548">
          <cell r="F548">
            <v>2208479194</v>
          </cell>
          <cell r="H548">
            <v>0</v>
          </cell>
          <cell r="I548">
            <v>2208479194</v>
          </cell>
          <cell r="J548">
            <v>0</v>
          </cell>
          <cell r="K548">
            <v>2208479194</v>
          </cell>
          <cell r="M548">
            <v>2590336040</v>
          </cell>
        </row>
        <row r="549">
          <cell r="F549">
            <v>0</v>
          </cell>
          <cell r="H549">
            <v>0</v>
          </cell>
          <cell r="I549">
            <v>0</v>
          </cell>
          <cell r="J549">
            <v>0</v>
          </cell>
          <cell r="K549">
            <v>0</v>
          </cell>
          <cell r="M549">
            <v>306494835</v>
          </cell>
        </row>
        <row r="550">
          <cell r="F550">
            <v>215682123</v>
          </cell>
          <cell r="H550">
            <v>0</v>
          </cell>
          <cell r="I550">
            <v>215682123</v>
          </cell>
          <cell r="J550">
            <v>0</v>
          </cell>
          <cell r="K550">
            <v>215682123</v>
          </cell>
          <cell r="M550">
            <v>0</v>
          </cell>
        </row>
        <row r="551">
          <cell r="F551">
            <v>613473069</v>
          </cell>
          <cell r="H551">
            <v>0</v>
          </cell>
          <cell r="I551">
            <v>613473069</v>
          </cell>
          <cell r="J551">
            <v>0</v>
          </cell>
          <cell r="K551">
            <v>613473069</v>
          </cell>
          <cell r="M551">
            <v>0</v>
          </cell>
        </row>
        <row r="552">
          <cell r="F552">
            <v>5289370163</v>
          </cell>
          <cell r="H552">
            <v>0</v>
          </cell>
          <cell r="I552">
            <v>5289370163</v>
          </cell>
          <cell r="J552">
            <v>0</v>
          </cell>
          <cell r="K552">
            <v>5289370163</v>
          </cell>
          <cell r="M552">
            <v>3913100006</v>
          </cell>
        </row>
        <row r="554">
          <cell r="F554">
            <v>-264877405</v>
          </cell>
          <cell r="H554">
            <v>0</v>
          </cell>
          <cell r="I554">
            <v>-264877405</v>
          </cell>
          <cell r="J554">
            <v>0</v>
          </cell>
          <cell r="K554">
            <v>-264877405</v>
          </cell>
          <cell r="M554">
            <v>-24710102</v>
          </cell>
        </row>
        <row r="555">
          <cell r="F555">
            <v>0</v>
          </cell>
          <cell r="H555">
            <v>0</v>
          </cell>
          <cell r="I555">
            <v>0</v>
          </cell>
          <cell r="J555">
            <v>0</v>
          </cell>
          <cell r="K555">
            <v>0</v>
          </cell>
          <cell r="M555">
            <v>0</v>
          </cell>
        </row>
        <row r="556">
          <cell r="F556">
            <v>0</v>
          </cell>
          <cell r="H556">
            <v>0</v>
          </cell>
          <cell r="I556">
            <v>0</v>
          </cell>
          <cell r="J556">
            <v>0</v>
          </cell>
          <cell r="K556">
            <v>0</v>
          </cell>
          <cell r="M556">
            <v>0</v>
          </cell>
        </row>
        <row r="557">
          <cell r="F557">
            <v>-188776265</v>
          </cell>
          <cell r="H557">
            <v>0</v>
          </cell>
          <cell r="I557">
            <v>-188776265</v>
          </cell>
          <cell r="J557">
            <v>0</v>
          </cell>
          <cell r="K557">
            <v>-188776265</v>
          </cell>
          <cell r="M557">
            <v>-11931525</v>
          </cell>
        </row>
        <row r="558">
          <cell r="F558">
            <v>-6564564</v>
          </cell>
          <cell r="H558">
            <v>0</v>
          </cell>
          <cell r="I558">
            <v>-6564564</v>
          </cell>
          <cell r="J558">
            <v>0</v>
          </cell>
          <cell r="K558">
            <v>-6564564</v>
          </cell>
          <cell r="M558">
            <v>-16236818</v>
          </cell>
        </row>
        <row r="559">
          <cell r="F559">
            <v>0</v>
          </cell>
          <cell r="H559">
            <v>0</v>
          </cell>
          <cell r="I559">
            <v>0</v>
          </cell>
          <cell r="J559">
            <v>0</v>
          </cell>
          <cell r="K559">
            <v>0</v>
          </cell>
          <cell r="M559">
            <v>0</v>
          </cell>
        </row>
        <row r="560">
          <cell r="F560">
            <v>0</v>
          </cell>
          <cell r="H560">
            <v>0</v>
          </cell>
          <cell r="I560">
            <v>0</v>
          </cell>
          <cell r="J560">
            <v>0</v>
          </cell>
          <cell r="K560">
            <v>0</v>
          </cell>
          <cell r="M560">
            <v>0</v>
          </cell>
        </row>
        <row r="561">
          <cell r="F561">
            <v>0</v>
          </cell>
          <cell r="H561">
            <v>0</v>
          </cell>
          <cell r="I561">
            <v>0</v>
          </cell>
          <cell r="J561">
            <v>0</v>
          </cell>
          <cell r="K561">
            <v>0</v>
          </cell>
          <cell r="M561">
            <v>0</v>
          </cell>
        </row>
        <row r="562">
          <cell r="F562">
            <v>834480</v>
          </cell>
          <cell r="H562">
            <v>0</v>
          </cell>
          <cell r="I562">
            <v>834480</v>
          </cell>
          <cell r="J562">
            <v>0</v>
          </cell>
          <cell r="K562">
            <v>834480</v>
          </cell>
          <cell r="M562">
            <v>2879674</v>
          </cell>
        </row>
        <row r="563">
          <cell r="F563">
            <v>0</v>
          </cell>
          <cell r="H563">
            <v>0</v>
          </cell>
          <cell r="I563">
            <v>0</v>
          </cell>
          <cell r="J563">
            <v>0</v>
          </cell>
          <cell r="K563">
            <v>0</v>
          </cell>
          <cell r="M563">
            <v>0</v>
          </cell>
        </row>
        <row r="564">
          <cell r="F564">
            <v>-459383754</v>
          </cell>
          <cell r="H564">
            <v>0</v>
          </cell>
          <cell r="I564">
            <v>-459383754</v>
          </cell>
          <cell r="J564">
            <v>0</v>
          </cell>
          <cell r="K564">
            <v>-459383754</v>
          </cell>
          <cell r="M564">
            <v>-49998771</v>
          </cell>
        </row>
        <row r="566">
          <cell r="F566">
            <v>-5949966562</v>
          </cell>
          <cell r="H566">
            <v>0</v>
          </cell>
          <cell r="I566">
            <v>-5949966562</v>
          </cell>
          <cell r="J566">
            <v>0</v>
          </cell>
          <cell r="K566">
            <v>-5949966562</v>
          </cell>
          <cell r="M566">
            <v>2638188287</v>
          </cell>
        </row>
        <row r="567">
          <cell r="F567">
            <v>-5949966562</v>
          </cell>
          <cell r="H567">
            <v>0</v>
          </cell>
          <cell r="I567">
            <v>-5949966562</v>
          </cell>
          <cell r="J567">
            <v>0</v>
          </cell>
          <cell r="K567">
            <v>-5949966562</v>
          </cell>
          <cell r="M567">
            <v>2638188287</v>
          </cell>
        </row>
        <row r="569">
          <cell r="F569">
            <v>10357630</v>
          </cell>
          <cell r="H569">
            <v>587284087</v>
          </cell>
          <cell r="I569">
            <v>597641717</v>
          </cell>
          <cell r="J569">
            <v>0</v>
          </cell>
          <cell r="K569">
            <v>597641717</v>
          </cell>
          <cell r="M569">
            <v>241238413</v>
          </cell>
        </row>
        <row r="570">
          <cell r="F570">
            <v>10357630</v>
          </cell>
          <cell r="H570">
            <v>587284087</v>
          </cell>
          <cell r="I570">
            <v>597641717</v>
          </cell>
          <cell r="J570">
            <v>0</v>
          </cell>
          <cell r="K570">
            <v>597641717</v>
          </cell>
          <cell r="M570">
            <v>241238413</v>
          </cell>
        </row>
        <row r="571">
          <cell r="F571">
            <v>0</v>
          </cell>
          <cell r="H571">
            <v>0</v>
          </cell>
          <cell r="I571">
            <v>0</v>
          </cell>
          <cell r="J571">
            <v>0</v>
          </cell>
          <cell r="K571">
            <v>0</v>
          </cell>
          <cell r="M571">
            <v>100</v>
          </cell>
        </row>
      </sheetData>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cell r="N2">
            <v>0</v>
          </cell>
          <cell r="O2">
            <v>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row r="42">
          <cell r="D42">
            <v>-7372711751</v>
          </cell>
        </row>
      </sheetData>
      <sheetData sheetId="3">
        <row r="3">
          <cell r="C3" t="str">
            <v>31/12/2007</v>
          </cell>
          <cell r="E3" t="str">
            <v>31/12/2006</v>
          </cell>
          <cell r="L3" t="str">
            <v>31/10/2007</v>
          </cell>
          <cell r="N3" t="str">
            <v>1/1/20XX</v>
          </cell>
          <cell r="P3" t="str">
            <v>1/1/20XX</v>
          </cell>
          <cell r="R3" t="str">
            <v>1/1/20XX</v>
          </cell>
        </row>
        <row r="4">
          <cell r="G4">
            <v>0</v>
          </cell>
          <cell r="I4">
            <v>0</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E13">
            <v>1211739900</v>
          </cell>
          <cell r="L13">
            <v>1072507003</v>
          </cell>
        </row>
        <row r="14">
          <cell r="C14">
            <v>15086135218</v>
          </cell>
          <cell r="E14">
            <v>7509261432</v>
          </cell>
          <cell r="L14">
            <v>11937030421</v>
          </cell>
        </row>
        <row r="15">
          <cell r="C15">
            <v>45310980</v>
          </cell>
          <cell r="L15">
            <v>34986877</v>
          </cell>
        </row>
        <row r="16">
          <cell r="C16">
            <v>190993108</v>
          </cell>
          <cell r="L16">
            <v>67752440</v>
          </cell>
        </row>
        <row r="18">
          <cell r="C18">
            <v>143082389</v>
          </cell>
          <cell r="E18">
            <v>-1147245829</v>
          </cell>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2">
          <cell r="E22" t="str">
            <v>#TRIAL BALANCE</v>
          </cell>
        </row>
        <row r="23">
          <cell r="D23" t="str">
            <v>#TRIAL BALANCE</v>
          </cell>
          <cell r="E23" t="str">
            <v>#TRIAL BALANCE</v>
          </cell>
        </row>
        <row r="25">
          <cell r="D25">
            <v>0</v>
          </cell>
        </row>
        <row r="30">
          <cell r="D30" t="str">
            <v>#TRIAL BALANCE</v>
          </cell>
          <cell r="E30" t="str">
            <v>#TRIAL BALANCE</v>
          </cell>
        </row>
        <row r="43">
          <cell r="D43" t="e">
            <v>#VALUE!</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2">
          <cell r="E22" t="str">
            <v>#TRIAL BALANCE</v>
          </cell>
        </row>
        <row r="23">
          <cell r="D23" t="str">
            <v>#TRIAL BALANCE</v>
          </cell>
          <cell r="E23" t="str">
            <v>#TRIAL BALANCE</v>
          </cell>
        </row>
        <row r="25">
          <cell r="D25">
            <v>0</v>
          </cell>
        </row>
        <row r="30">
          <cell r="D30" t="str">
            <v>#TRIAL BALANCE</v>
          </cell>
          <cell r="E30" t="str">
            <v>#TRIAL BALANCE</v>
          </cell>
        </row>
        <row r="43">
          <cell r="D43" t="e">
            <v>#VALUE!</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General"/>
      <sheetName val="Estado de Resultados"/>
      <sheetName val="Balance Gs. 31.12.05"/>
      <sheetName val="Balance Gs. 31.12.04"/>
      <sheetName val="Comparativo ER (values)"/>
      <sheetName val="Comparativo BG (values)"/>
      <sheetName val="Comparativo"/>
      <sheetName val="P. Comparat. 2003"/>
      <sheetName val="Est. Resultados 31.12.04"/>
      <sheetName val="Liquidez"/>
      <sheetName val="Rentabilidad"/>
      <sheetName val="Endeudamiento"/>
      <sheetName val="Otros Procedimientos Analític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vol.PN"/>
      <sheetName val="Cash flow"/>
      <sheetName val="Wp Cash flow 2006"/>
      <sheetName val="notas"/>
      <sheetName val="Wp fc"/>
      <sheetName val="BG 2006"/>
      <sheetName val="Datos '06-'05"/>
      <sheetName val="Datos '04"/>
      <sheetName val="dif.de cambio05"/>
      <sheetName val="Sheet1"/>
      <sheetName val="dif.de cambio 04"/>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vol.PN"/>
      <sheetName val="Cash flow"/>
      <sheetName val="Wp Cash flow 2006"/>
      <sheetName val="notas"/>
      <sheetName val="Wp fc"/>
      <sheetName val="BG 2006"/>
      <sheetName val="Datos '06-'05"/>
      <sheetName val="Datos '04"/>
      <sheetName val="dif.de cambio05"/>
      <sheetName val="Sheet1"/>
      <sheetName val="dif.de cambio 04"/>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2" refreshedDate="44319.298691203701" createdVersion="6" refreshedVersion="6" minRefreshableVersion="3" recordCount="142" xr:uid="{FC00D04F-4490-498A-8124-A4409F7F9357}">
  <cacheSource type="worksheet">
    <worksheetSource ref="A1:F143" sheet="EERR IMPERIAL"/>
  </cacheSource>
  <cacheFields count="6">
    <cacheField name="Cuenta de mayor" numFmtId="0">
      <sharedItems containsSemiMixedTypes="0" containsString="0" containsNumber="1" containsInteger="1" minValue="8010101" maxValue="702010103" count="142">
        <n v="701010101"/>
        <n v="701010102"/>
        <n v="701010103"/>
        <n v="701010105"/>
        <n v="701010106"/>
        <n v="701010302"/>
        <n v="701010303"/>
        <n v="701010305"/>
        <n v="701010306"/>
        <n v="701010307"/>
        <n v="701010308"/>
        <n v="701010309"/>
        <n v="701010310"/>
        <n v="702010102"/>
        <n v="702010101"/>
        <n v="702010103"/>
        <n v="8010101"/>
        <n v="8010103"/>
        <n v="8010104"/>
        <n v="8010105"/>
        <n v="8010107"/>
        <n v="8010108"/>
        <n v="8020101"/>
        <n v="8020103"/>
        <n v="8020104"/>
        <n v="8020106"/>
        <n v="8020108"/>
        <n v="8020109"/>
        <n v="8020110"/>
        <n v="8020112"/>
        <n v="8030102"/>
        <n v="8030103"/>
        <n v="8030104"/>
        <n v="8030105"/>
        <n v="8030106"/>
        <n v="8030107"/>
        <n v="8030109"/>
        <n v="8030110"/>
        <n v="8030111"/>
        <n v="8030112"/>
        <n v="8030113"/>
        <n v="8030114"/>
        <n v="8030115"/>
        <n v="8030201"/>
        <n v="8030202"/>
        <n v="8030203"/>
        <n v="8030204"/>
        <n v="8030205"/>
        <n v="8030206"/>
        <n v="8030207"/>
        <n v="8030209"/>
        <n v="8030208"/>
        <n v="8030215"/>
        <n v="8030301"/>
        <n v="8030302"/>
        <n v="8030303"/>
        <n v="8030305"/>
        <n v="80303309"/>
        <n v="8030308"/>
        <n v="8030309"/>
        <n v="8030401"/>
        <n v="8030402"/>
        <n v="8030403"/>
        <n v="8030404"/>
        <n v="8030405"/>
        <n v="8030406"/>
        <n v="8030407"/>
        <n v="8030408"/>
        <n v="8030409"/>
        <n v="8030501"/>
        <n v="8030506"/>
        <n v="8030507"/>
        <n v="8030601"/>
        <n v="8030602"/>
        <n v="8030603"/>
        <n v="8030604"/>
        <n v="8030609"/>
        <n v="8040101"/>
        <n v="8040103"/>
        <n v="8040104"/>
        <n v="8040105"/>
        <n v="8040106"/>
        <n v="8040107"/>
        <n v="8040109"/>
        <n v="8040110"/>
        <n v="8040112"/>
        <n v="8040113"/>
        <n v="8040114"/>
        <n v="8040115"/>
        <n v="8040116"/>
        <n v="8040117"/>
        <n v="8040118"/>
        <n v="8040119"/>
        <n v="8040120"/>
        <n v="8040121"/>
        <n v="8040122"/>
        <n v="8040123"/>
        <n v="8050101"/>
        <n v="8050102"/>
        <n v="8050103"/>
        <n v="8050104"/>
        <n v="8050105"/>
        <n v="8050107"/>
        <n v="8060101"/>
        <n v="8060103"/>
        <n v="8060105"/>
        <n v="8070101"/>
        <n v="8070102"/>
        <n v="8070103"/>
        <n v="8070104"/>
        <n v="8070105"/>
        <n v="8070106"/>
        <n v="8070107"/>
        <n v="8070109"/>
        <n v="8070110"/>
        <n v="8070112"/>
        <n v="8070113"/>
        <n v="8070114"/>
        <n v="8070201"/>
        <n v="8070202"/>
        <n v="8070204"/>
        <n v="8070205"/>
        <n v="8070209"/>
        <n v="8070301"/>
        <n v="8070302"/>
        <n v="8070303"/>
        <n v="8070304"/>
        <n v="8070305"/>
        <n v="8070306"/>
        <n v="8070401"/>
        <n v="8070402"/>
        <n v="8070403"/>
        <n v="8070405"/>
        <n v="8070406"/>
        <n v="8070407"/>
        <n v="8070408"/>
        <n v="8070409"/>
        <n v="8070507"/>
        <n v="8070603"/>
        <n v="8070601"/>
        <n v="8070602"/>
        <n v="8040124"/>
      </sharedItems>
    </cacheField>
    <cacheField name="Clasificación" numFmtId="167">
      <sharedItems count="8">
        <s v="Venta de productos"/>
        <s v="Gastos generales de administración y ventas"/>
        <s v="Ingresos extraordinarios"/>
        <s v="Costo de ventas"/>
        <s v="Depreciaciones y amortizaciones"/>
        <s v="Impuesto a la renta"/>
        <s v="Intereses "/>
        <s v="Diferencia de cambio"/>
      </sharedItems>
    </cacheField>
    <cacheField name="Nombre" numFmtId="0">
      <sharedItems containsBlank="1" count="114">
        <s v="Venta de Productos"/>
        <s v="Venta de Servicios - Cargamax"/>
        <s v="Descuentos Concedidos"/>
        <s v="Venta de Otros Productos "/>
        <s v="Descuentos/Bonificaciones otorgados otros productos"/>
        <s v="Alquileres cobrados"/>
        <s v="Intereses cobrados"/>
        <s v="Ingresos Varios uniformes"/>
        <s v="Ingresos por Fee de Tiendas"/>
        <s v="Ingresos por Fee de Proveedores de Tiendas"/>
        <s v="Ingresos por Notas de Creditos Recibidas por Flota Petropar"/>
        <s v="Descuentos Obtenidos"/>
        <s v="Ingresos por Fletes prestados"/>
        <s v="Otros Ingresos"/>
        <s v="Ingresos exentos previsiones"/>
        <s v="Desafectación de Previsiones para Incobrables"/>
        <s v="Costos de productos"/>
        <s v="Costo de servicios - Cargamax"/>
        <s v="Descuentos/Bonificaciones otorgados"/>
        <s v="Diferencia de precios - Proveedores "/>
        <s v="Resultado por Revalorización de Inventarios"/>
        <s v="Costos de Otros Productos "/>
        <s v="Fletes de logística pagados"/>
        <s v="Ajuste de inventario"/>
        <s v="Diferencia Técnica"/>
        <s v="Fiscalizaciones, Inspecciones y Certificaciones"/>
        <s v="Alquileres Pagados a Estaciones de Servicio"/>
        <s v="Costos Varios uniformes"/>
        <s v="Egresos por Notas de Creditos Concedidas por Flota Petropar"/>
        <s v="Tancaje y Almacenamiento"/>
        <s v="Sueldos y Jornales"/>
        <s v="Honorarios Profesionales"/>
        <s v="Comisiones pagadas sobre ventas"/>
        <s v="Vacaciones"/>
        <s v="Aguinaldos"/>
        <s v="Aporte Patronal"/>
        <s v="Indemnizaciones y pre-avisos"/>
        <s v="Gratificaciones y bonificaciones"/>
        <s v="Uniformes pagados"/>
        <s v="Equipos de seguridad"/>
        <s v="Seguros pagados"/>
        <s v="Otros beneficios al personal"/>
        <s v="Bonificaciones al personal"/>
        <s v="Honorarios de Auditoria"/>
        <s v="Honorarios Legales"/>
        <s v="Juicios y Gastos Judiciales"/>
        <s v="Honorarios Tecnicos"/>
        <s v="Honorarios Generales (escribanía, tasaciones)"/>
        <s v="Servicios de seguridad"/>
        <s v="Servicios de Limpieza"/>
        <s v="Donaciones y Contribuciones"/>
        <s v="Registro de marca, productos y habilitaciones"/>
        <s v="Comisiones a Terceros"/>
        <s v="Gastos de Viaje, Viáticos y Pasajes"/>
        <s v="Estadía y alimentación"/>
        <s v="Consumo de combustible y lubricantes"/>
        <s v="Propaganda y publicidad"/>
        <s v="Gastos de Marketing y Merchandising"/>
        <s v="Materiales de Consumo"/>
        <s v="Papeleria, útiles de Oficina y suscripciones"/>
        <s v="Gastos de Peajes, Movilidad y  Gestoría"/>
        <s v="Gastos de Cafeteria"/>
        <s v="Insumos de limpieza"/>
        <s v="Insumos de equipos informáticos"/>
        <s v="Agua y Energía Eléctrica"/>
        <s v="Gastos de comunicación"/>
        <s v="Alquileres"/>
        <s v="Licencia de software"/>
        <s v="Seguro de Vehiculos"/>
        <s v="Seguro Mercaderías"/>
        <s v="Seguro riesgos varios"/>
        <s v="Mantenimiento y reparaciones de EESS"/>
        <s v="Mantenimiento y reparaciones de rodados"/>
        <s v="Mantenimiento y reparaciones de maquinarias"/>
        <s v="Mantenimiento y reparaciones de mobiliarios"/>
        <s v="Mantenimiento y reparaciones de Imagen en ES"/>
        <s v="Depreciaciones de Bienes Muebles, Utiles y Enseres"/>
        <s v="Amortizaciones Intangibles"/>
        <s v="Tasas, impuestos, patentes y contribuciones"/>
        <s v="IVA Costo"/>
        <s v="Impuesto a la Renta"/>
        <s v="Multas y sanciones"/>
        <s v="Depreciaciones de Maquinarias, Herramientas y Equipos"/>
        <s v="Depreciaciones de Transporte Terreste y Aéreo"/>
        <s v="Depreciaciones de Eificios e Instalaciones"/>
        <s v="Depreciaciones de Mejoras en Predio de terceros"/>
        <s v="Depreciaciones de Obras Civiles y electromecanicas"/>
        <s v="Depreciaciones de Carteleria e imagen"/>
        <s v="Depreciaciones de Tanques"/>
        <s v="Depreciaciones de Expendedores"/>
        <s v="Depreciaciones de Filtros"/>
        <s v="Depreciaciones de Muebles de tienda"/>
        <s v="Amortizacion aportes exclusividad"/>
        <s v="Amortizacion Gtos de Organizacion"/>
        <s v="Depreciacion Obras - Carteleria Estaciones propias"/>
        <s v="Perdidas por Baja de Contratos"/>
        <s v="Intereses Pagados a Bancos y Financieras"/>
        <s v="Intereses Pagados a Terceros"/>
        <s v="Intereses Pagados Intercompany"/>
        <s v="Comisiones y gastos bancarios"/>
        <s v="Resultado por Diferencia de Cambio"/>
        <s v="Resultados por Diferencia de Cambio No Realizado"/>
        <s v="Utilidad/Pérdida en Venta de Activo Fijo"/>
        <s v="Previsión por créditos incobrables"/>
        <s v="Otros gastos no operativos"/>
        <s v="Remuneraciones personal superior"/>
        <s v="Comisiones pagadas"/>
        <s v="Gastos de representación en el exterior"/>
        <m/>
        <s v="Gastos de Representación Local"/>
        <s v="Gastos de movilidad y gestoría"/>
        <s v="Mantenimiento y reparaciones de maquinarias y equipos"/>
        <s v="Mantenimiento y reparaciones edilicias"/>
        <s v="Reserva Legal del periodo"/>
      </sharedItems>
    </cacheField>
    <cacheField name=" 2.020 " numFmtId="41">
      <sharedItems containsSemiMixedTypes="0" containsString="0" containsNumber="1" containsInteger="1" minValue="-771379656781" maxValue="833255303208"/>
    </cacheField>
    <cacheField name="ref" numFmtId="167">
      <sharedItems containsNonDate="0" containsString="0" containsBlank="1"/>
    </cacheField>
    <cacheField name="2019" numFmtId="41">
      <sharedItems containsSemiMixedTypes="0" containsString="0" containsNumber="1" containsInteger="1" minValue="-780428368303" maxValue="851555519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x v="0"/>
    <x v="0"/>
    <x v="0"/>
    <n v="833255303208"/>
    <m/>
    <n v="851555519044"/>
  </r>
  <r>
    <x v="1"/>
    <x v="0"/>
    <x v="1"/>
    <n v="5208893437"/>
    <m/>
    <n v="6109226057"/>
  </r>
  <r>
    <x v="2"/>
    <x v="0"/>
    <x v="2"/>
    <n v="-51108487541"/>
    <m/>
    <n v="-18931110781"/>
  </r>
  <r>
    <x v="3"/>
    <x v="0"/>
    <x v="3"/>
    <n v="3500002"/>
    <m/>
    <n v="12228182"/>
  </r>
  <r>
    <x v="4"/>
    <x v="0"/>
    <x v="4"/>
    <n v="-8815927853"/>
    <m/>
    <n v="-7412903399"/>
  </r>
  <r>
    <x v="5"/>
    <x v="1"/>
    <x v="5"/>
    <n v="1644877284"/>
    <m/>
    <n v="2370999062"/>
  </r>
  <r>
    <x v="6"/>
    <x v="2"/>
    <x v="6"/>
    <n v="900917772"/>
    <m/>
    <n v="1053571847"/>
  </r>
  <r>
    <x v="7"/>
    <x v="2"/>
    <x v="7"/>
    <n v="86227124"/>
    <m/>
    <n v="172385263"/>
  </r>
  <r>
    <x v="8"/>
    <x v="2"/>
    <x v="8"/>
    <n v="315952479"/>
    <m/>
    <n v="416339824"/>
  </r>
  <r>
    <x v="9"/>
    <x v="2"/>
    <x v="9"/>
    <n v="365943129"/>
    <m/>
    <n v="244397219"/>
  </r>
  <r>
    <x v="10"/>
    <x v="0"/>
    <x v="10"/>
    <n v="6393746858"/>
    <m/>
    <n v="7415338020"/>
  </r>
  <r>
    <x v="11"/>
    <x v="3"/>
    <x v="11"/>
    <n v="41386976279"/>
    <m/>
    <n v="217988301"/>
  </r>
  <r>
    <x v="12"/>
    <x v="0"/>
    <x v="12"/>
    <n v="2836073211"/>
    <m/>
    <n v="3030678421"/>
  </r>
  <r>
    <x v="13"/>
    <x v="2"/>
    <x v="13"/>
    <n v="47674077"/>
    <m/>
    <n v="288185403"/>
  </r>
  <r>
    <x v="14"/>
    <x v="1"/>
    <x v="14"/>
    <n v="0"/>
    <m/>
    <n v="0"/>
  </r>
  <r>
    <x v="15"/>
    <x v="1"/>
    <x v="15"/>
    <n v="742330207"/>
    <m/>
    <n v="6033926006"/>
  </r>
  <r>
    <x v="16"/>
    <x v="3"/>
    <x v="16"/>
    <n v="-771379656781"/>
    <m/>
    <n v="-780428368303"/>
  </r>
  <r>
    <x v="17"/>
    <x v="3"/>
    <x v="17"/>
    <n v="-5214251491"/>
    <m/>
    <n v="-6064261485"/>
  </r>
  <r>
    <x v="18"/>
    <x v="0"/>
    <x v="18"/>
    <n v="0"/>
    <m/>
    <n v="-165738375"/>
  </r>
  <r>
    <x v="19"/>
    <x v="3"/>
    <x v="19"/>
    <n v="0"/>
    <m/>
    <n v="17659956"/>
  </r>
  <r>
    <x v="20"/>
    <x v="3"/>
    <x v="20"/>
    <n v="-330611"/>
    <m/>
    <n v="12757831"/>
  </r>
  <r>
    <x v="21"/>
    <x v="3"/>
    <x v="21"/>
    <n v="-3022272"/>
    <m/>
    <n v="-9904819"/>
  </r>
  <r>
    <x v="22"/>
    <x v="3"/>
    <x v="22"/>
    <n v="-3507263656"/>
    <m/>
    <n v="-3820970599"/>
  </r>
  <r>
    <x v="23"/>
    <x v="1"/>
    <x v="23"/>
    <n v="19729739"/>
    <m/>
    <n v="35969469"/>
  </r>
  <r>
    <x v="24"/>
    <x v="1"/>
    <x v="24"/>
    <n v="0"/>
    <m/>
    <n v="0"/>
  </r>
  <r>
    <x v="25"/>
    <x v="1"/>
    <x v="25"/>
    <n v="-867849226"/>
    <m/>
    <n v="-834432098"/>
  </r>
  <r>
    <x v="26"/>
    <x v="1"/>
    <x v="26"/>
    <n v="-1935783006"/>
    <m/>
    <n v="-2025692054"/>
  </r>
  <r>
    <x v="27"/>
    <x v="2"/>
    <x v="27"/>
    <n v="-38488125"/>
    <m/>
    <n v="-70792022"/>
  </r>
  <r>
    <x v="28"/>
    <x v="3"/>
    <x v="28"/>
    <n v="-5790336150"/>
    <m/>
    <n v="-7530346709"/>
  </r>
  <r>
    <x v="29"/>
    <x v="1"/>
    <x v="29"/>
    <n v="0"/>
    <m/>
    <n v="-12790909"/>
  </r>
  <r>
    <x v="30"/>
    <x v="1"/>
    <x v="30"/>
    <n v="-1341760749"/>
    <m/>
    <n v="-2490630794"/>
  </r>
  <r>
    <x v="31"/>
    <x v="1"/>
    <x v="31"/>
    <n v="-345245790"/>
    <m/>
    <n v="-332464946"/>
  </r>
  <r>
    <x v="32"/>
    <x v="1"/>
    <x v="32"/>
    <n v="-15075646"/>
    <m/>
    <n v="-3031088"/>
  </r>
  <r>
    <x v="33"/>
    <x v="1"/>
    <x v="33"/>
    <n v="-17985606"/>
    <m/>
    <n v="-2269719"/>
  </r>
  <r>
    <x v="34"/>
    <x v="1"/>
    <x v="34"/>
    <n v="-205961827"/>
    <m/>
    <n v="-195285823"/>
  </r>
  <r>
    <x v="35"/>
    <x v="1"/>
    <x v="35"/>
    <n v="-327896479"/>
    <m/>
    <n v="-452215211"/>
  </r>
  <r>
    <x v="36"/>
    <x v="1"/>
    <x v="36"/>
    <n v="3963000"/>
    <m/>
    <n v="-45990000"/>
  </r>
  <r>
    <x v="37"/>
    <x v="1"/>
    <x v="37"/>
    <n v="0"/>
    <m/>
    <n v="0"/>
  </r>
  <r>
    <x v="38"/>
    <x v="1"/>
    <x v="38"/>
    <n v="-3926648"/>
    <m/>
    <n v="-369636"/>
  </r>
  <r>
    <x v="39"/>
    <x v="1"/>
    <x v="39"/>
    <n v="-8037965"/>
    <m/>
    <n v="0"/>
  </r>
  <r>
    <x v="40"/>
    <x v="1"/>
    <x v="40"/>
    <n v="0"/>
    <m/>
    <n v="-90910"/>
  </r>
  <r>
    <x v="41"/>
    <x v="1"/>
    <x v="41"/>
    <n v="-41388731"/>
    <m/>
    <n v="-40944114"/>
  </r>
  <r>
    <x v="42"/>
    <x v="1"/>
    <x v="42"/>
    <n v="0"/>
    <m/>
    <n v="-33000000"/>
  </r>
  <r>
    <x v="43"/>
    <x v="1"/>
    <x v="43"/>
    <n v="-54937272"/>
    <m/>
    <n v="-3343636"/>
  </r>
  <r>
    <x v="44"/>
    <x v="1"/>
    <x v="44"/>
    <n v="-18450000"/>
    <m/>
    <n v="-47798313"/>
  </r>
  <r>
    <x v="45"/>
    <x v="1"/>
    <x v="45"/>
    <n v="0"/>
    <m/>
    <n v="0"/>
  </r>
  <r>
    <x v="46"/>
    <x v="1"/>
    <x v="46"/>
    <n v="-54501947"/>
    <m/>
    <n v="-77842952"/>
  </r>
  <r>
    <x v="47"/>
    <x v="1"/>
    <x v="47"/>
    <n v="-44630199"/>
    <m/>
    <n v="-87064718"/>
  </r>
  <r>
    <x v="48"/>
    <x v="1"/>
    <x v="48"/>
    <n v="-293674798"/>
    <m/>
    <n v="-129084309"/>
  </r>
  <r>
    <x v="49"/>
    <x v="1"/>
    <x v="49"/>
    <n v="-1118182"/>
    <m/>
    <n v="0"/>
  </r>
  <r>
    <x v="50"/>
    <x v="1"/>
    <x v="50"/>
    <n v="-16363636"/>
    <m/>
    <n v="0"/>
  </r>
  <r>
    <x v="51"/>
    <x v="1"/>
    <x v="51"/>
    <n v="0"/>
    <m/>
    <n v="-2009091"/>
  </r>
  <r>
    <x v="52"/>
    <x v="1"/>
    <x v="52"/>
    <n v="-2494491"/>
    <m/>
    <n v="1868000"/>
  </r>
  <r>
    <x v="53"/>
    <x v="1"/>
    <x v="53"/>
    <n v="-31133353"/>
    <m/>
    <n v="-13091923"/>
  </r>
  <r>
    <x v="54"/>
    <x v="1"/>
    <x v="54"/>
    <n v="-27373691"/>
    <m/>
    <n v="-39812997"/>
  </r>
  <r>
    <x v="55"/>
    <x v="1"/>
    <x v="55"/>
    <n v="-288955534"/>
    <m/>
    <n v="-395832588"/>
  </r>
  <r>
    <x v="56"/>
    <x v="1"/>
    <x v="56"/>
    <n v="-511231299"/>
    <m/>
    <n v="-1184431955"/>
  </r>
  <r>
    <x v="57"/>
    <x v="1"/>
    <x v="57"/>
    <n v="-554517241"/>
    <m/>
    <n v="0"/>
  </r>
  <r>
    <x v="58"/>
    <x v="1"/>
    <x v="58"/>
    <n v="-206708920"/>
    <m/>
    <n v="-326407"/>
  </r>
  <r>
    <x v="59"/>
    <x v="1"/>
    <x v="57"/>
    <n v="0"/>
    <m/>
    <n v="-429124463"/>
  </r>
  <r>
    <x v="60"/>
    <x v="1"/>
    <x v="59"/>
    <n v="-45738931"/>
    <m/>
    <n v="-13705820"/>
  </r>
  <r>
    <x v="61"/>
    <x v="1"/>
    <x v="60"/>
    <n v="-39990746"/>
    <m/>
    <n v="-54281593"/>
  </r>
  <r>
    <x v="62"/>
    <x v="1"/>
    <x v="61"/>
    <n v="-39545"/>
    <m/>
    <n v="0"/>
  </r>
  <r>
    <x v="63"/>
    <x v="1"/>
    <x v="62"/>
    <n v="-503091"/>
    <m/>
    <n v="0"/>
  </r>
  <r>
    <x v="64"/>
    <x v="1"/>
    <x v="63"/>
    <n v="-4218334"/>
    <m/>
    <n v="0"/>
  </r>
  <r>
    <x v="65"/>
    <x v="1"/>
    <x v="64"/>
    <n v="-24550203"/>
    <m/>
    <n v="-16791525"/>
  </r>
  <r>
    <x v="66"/>
    <x v="1"/>
    <x v="65"/>
    <n v="-38208565"/>
    <m/>
    <n v="-61650579"/>
  </r>
  <r>
    <x v="67"/>
    <x v="1"/>
    <x v="66"/>
    <n v="-685000"/>
    <m/>
    <n v="-150587"/>
  </r>
  <r>
    <x v="68"/>
    <x v="1"/>
    <x v="67"/>
    <n v="-3503520"/>
    <m/>
    <n v="-66138781"/>
  </r>
  <r>
    <x v="69"/>
    <x v="1"/>
    <x v="68"/>
    <n v="-31752885"/>
    <m/>
    <n v="-30187948"/>
  </r>
  <r>
    <x v="70"/>
    <x v="1"/>
    <x v="69"/>
    <n v="0"/>
    <m/>
    <n v="0"/>
  </r>
  <r>
    <x v="71"/>
    <x v="1"/>
    <x v="70"/>
    <n v="590857"/>
    <m/>
    <n v="-2268630"/>
  </r>
  <r>
    <x v="72"/>
    <x v="1"/>
    <x v="71"/>
    <n v="-1381512091"/>
    <m/>
    <n v="-1390898305"/>
  </r>
  <r>
    <x v="73"/>
    <x v="1"/>
    <x v="72"/>
    <n v="-196562045"/>
    <m/>
    <n v="-144387565"/>
  </r>
  <r>
    <x v="74"/>
    <x v="1"/>
    <x v="73"/>
    <n v="-89511920"/>
    <m/>
    <n v="-41396954"/>
  </r>
  <r>
    <x v="75"/>
    <x v="1"/>
    <x v="74"/>
    <n v="0"/>
    <m/>
    <n v="-336364"/>
  </r>
  <r>
    <x v="76"/>
    <x v="1"/>
    <x v="75"/>
    <n v="-215183562"/>
    <m/>
    <n v="-100190776"/>
  </r>
  <r>
    <x v="77"/>
    <x v="4"/>
    <x v="76"/>
    <n v="-15947678"/>
    <m/>
    <n v="-17719633"/>
  </r>
  <r>
    <x v="78"/>
    <x v="4"/>
    <x v="77"/>
    <n v="-134727616"/>
    <m/>
    <n v="-116972124"/>
  </r>
  <r>
    <x v="79"/>
    <x v="1"/>
    <x v="78"/>
    <n v="-209064223"/>
    <m/>
    <n v="-115830866"/>
  </r>
  <r>
    <x v="80"/>
    <x v="1"/>
    <x v="79"/>
    <n v="-2190013965"/>
    <m/>
    <n v="-2099949958"/>
  </r>
  <r>
    <x v="81"/>
    <x v="5"/>
    <x v="80"/>
    <n v="-387756183"/>
    <m/>
    <n v="-305543079"/>
  </r>
  <r>
    <x v="82"/>
    <x v="1"/>
    <x v="81"/>
    <n v="-7154928"/>
    <m/>
    <n v="-26987250"/>
  </r>
  <r>
    <x v="83"/>
    <x v="4"/>
    <x v="82"/>
    <n v="-37882012"/>
    <m/>
    <n v="-35533551"/>
  </r>
  <r>
    <x v="84"/>
    <x v="4"/>
    <x v="83"/>
    <n v="-230865341"/>
    <m/>
    <n v="-367639561"/>
  </r>
  <r>
    <x v="85"/>
    <x v="4"/>
    <x v="84"/>
    <n v="-7985947"/>
    <m/>
    <n v="-8873268"/>
  </r>
  <r>
    <x v="86"/>
    <x v="4"/>
    <x v="85"/>
    <n v="-2721840"/>
    <m/>
    <n v="0"/>
  </r>
  <r>
    <x v="87"/>
    <x v="4"/>
    <x v="86"/>
    <n v="-4111916316"/>
    <m/>
    <n v="-5589901437"/>
  </r>
  <r>
    <x v="88"/>
    <x v="4"/>
    <x v="87"/>
    <n v="-2180588134"/>
    <m/>
    <n v="-2558867272"/>
  </r>
  <r>
    <x v="89"/>
    <x v="4"/>
    <x v="88"/>
    <n v="-749957534"/>
    <m/>
    <n v="-918678796"/>
  </r>
  <r>
    <x v="90"/>
    <x v="4"/>
    <x v="89"/>
    <n v="-1291301760"/>
    <m/>
    <n v="-1333955237"/>
  </r>
  <r>
    <x v="91"/>
    <x v="4"/>
    <x v="90"/>
    <n v="-251387626"/>
    <m/>
    <n v="-279789376"/>
  </r>
  <r>
    <x v="92"/>
    <x v="4"/>
    <x v="91"/>
    <n v="-59243028"/>
    <m/>
    <n v="-54477575"/>
  </r>
  <r>
    <x v="93"/>
    <x v="4"/>
    <x v="92"/>
    <n v="-4121930567"/>
    <m/>
    <n v="-6129970149"/>
  </r>
  <r>
    <x v="94"/>
    <x v="4"/>
    <x v="93"/>
    <n v="-50421684"/>
    <m/>
    <n v="-123946132"/>
  </r>
  <r>
    <x v="95"/>
    <x v="4"/>
    <x v="94"/>
    <n v="-185940725"/>
    <m/>
    <n v="-139969051"/>
  </r>
  <r>
    <x v="96"/>
    <x v="1"/>
    <x v="95"/>
    <n v="0"/>
    <m/>
    <n v="0"/>
  </r>
  <r>
    <x v="97"/>
    <x v="6"/>
    <x v="96"/>
    <n v="-9731888533"/>
    <m/>
    <n v="-7880668097"/>
  </r>
  <r>
    <x v="98"/>
    <x v="6"/>
    <x v="97"/>
    <n v="-8948248"/>
    <m/>
    <n v="-9617748"/>
  </r>
  <r>
    <x v="99"/>
    <x v="6"/>
    <x v="98"/>
    <n v="-41467179"/>
    <m/>
    <n v="-322663562"/>
  </r>
  <r>
    <x v="100"/>
    <x v="1"/>
    <x v="99"/>
    <n v="-1015927934"/>
    <m/>
    <n v="-623015617"/>
  </r>
  <r>
    <x v="101"/>
    <x v="7"/>
    <x v="100"/>
    <n v="-134724387"/>
    <m/>
    <n v="-1326571312"/>
  </r>
  <r>
    <x v="102"/>
    <x v="7"/>
    <x v="101"/>
    <n v="-1936512183"/>
    <m/>
    <n v="-2232913040"/>
  </r>
  <r>
    <x v="103"/>
    <x v="2"/>
    <x v="102"/>
    <n v="-16096332"/>
    <m/>
    <n v="-3764336"/>
  </r>
  <r>
    <x v="104"/>
    <x v="1"/>
    <x v="103"/>
    <n v="-1410002420"/>
    <m/>
    <n v="-5878533326"/>
  </r>
  <r>
    <x v="105"/>
    <x v="1"/>
    <x v="104"/>
    <n v="1227681"/>
    <m/>
    <n v="-18841"/>
  </r>
  <r>
    <x v="106"/>
    <x v="1"/>
    <x v="105"/>
    <n v="-499184298"/>
    <m/>
    <n v="-732994938"/>
  </r>
  <r>
    <x v="107"/>
    <x v="1"/>
    <x v="30"/>
    <n v="-1029563064"/>
    <m/>
    <n v="-798403386"/>
  </r>
  <r>
    <x v="108"/>
    <x v="1"/>
    <x v="31"/>
    <n v="-1259666668"/>
    <m/>
    <n v="-410548577"/>
  </r>
  <r>
    <x v="109"/>
    <x v="1"/>
    <x v="106"/>
    <n v="0"/>
    <m/>
    <n v="0"/>
  </r>
  <r>
    <x v="110"/>
    <x v="1"/>
    <x v="33"/>
    <n v="-10888069"/>
    <m/>
    <n v="-3737916"/>
  </r>
  <r>
    <x v="111"/>
    <x v="1"/>
    <x v="34"/>
    <n v="-35452272"/>
    <m/>
    <n v="-47700520"/>
  </r>
  <r>
    <x v="112"/>
    <x v="1"/>
    <x v="35"/>
    <n v="-79132726"/>
    <m/>
    <n v="-114679783"/>
  </r>
  <r>
    <x v="113"/>
    <x v="1"/>
    <x v="36"/>
    <n v="-30252600"/>
    <m/>
    <n v="-77508333"/>
  </r>
  <r>
    <x v="114"/>
    <x v="1"/>
    <x v="37"/>
    <n v="0"/>
    <m/>
    <n v="0"/>
  </r>
  <r>
    <x v="115"/>
    <x v="1"/>
    <x v="39"/>
    <n v="0"/>
    <m/>
    <n v="0"/>
  </r>
  <r>
    <x v="116"/>
    <x v="1"/>
    <x v="40"/>
    <n v="-322142"/>
    <m/>
    <n v="-386350"/>
  </r>
  <r>
    <x v="117"/>
    <x v="1"/>
    <x v="41"/>
    <n v="-4102744"/>
    <m/>
    <n v="-5804585"/>
  </r>
  <r>
    <x v="118"/>
    <x v="1"/>
    <x v="43"/>
    <n v="-225777719"/>
    <m/>
    <n v="-188014241"/>
  </r>
  <r>
    <x v="119"/>
    <x v="1"/>
    <x v="44"/>
    <n v="-491146356"/>
    <m/>
    <n v="-143978851"/>
  </r>
  <r>
    <x v="120"/>
    <x v="1"/>
    <x v="46"/>
    <n v="-153633880"/>
    <m/>
    <n v="-103825000"/>
  </r>
  <r>
    <x v="121"/>
    <x v="1"/>
    <x v="47"/>
    <n v="-330043928"/>
    <m/>
    <n v="-71108799"/>
  </r>
  <r>
    <x v="122"/>
    <x v="1"/>
    <x v="50"/>
    <n v="-35186400"/>
    <m/>
    <n v="-32299332"/>
  </r>
  <r>
    <x v="123"/>
    <x v="1"/>
    <x v="53"/>
    <n v="-4315272"/>
    <m/>
    <n v="-2879813"/>
  </r>
  <r>
    <x v="124"/>
    <x v="1"/>
    <x v="54"/>
    <n v="-5837205"/>
    <m/>
    <n v="-3061813"/>
  </r>
  <r>
    <x v="125"/>
    <x v="1"/>
    <x v="55"/>
    <n v="-35468389"/>
    <m/>
    <n v="-38287451"/>
  </r>
  <r>
    <x v="126"/>
    <x v="1"/>
    <x v="107"/>
    <n v="0"/>
    <m/>
    <n v="-189000"/>
  </r>
  <r>
    <x v="127"/>
    <x v="1"/>
    <x v="108"/>
    <n v="0"/>
    <m/>
    <n v="0"/>
  </r>
  <r>
    <x v="128"/>
    <x v="1"/>
    <x v="109"/>
    <n v="-59308758"/>
    <m/>
    <n v="-2298669"/>
  </r>
  <r>
    <x v="129"/>
    <x v="1"/>
    <x v="59"/>
    <n v="-29155265"/>
    <m/>
    <n v="-19847742"/>
  </r>
  <r>
    <x v="130"/>
    <x v="1"/>
    <x v="110"/>
    <n v="-11144570"/>
    <m/>
    <n v="-11127556"/>
  </r>
  <r>
    <x v="131"/>
    <x v="1"/>
    <x v="61"/>
    <n v="-22182"/>
    <m/>
    <n v="0"/>
  </r>
  <r>
    <x v="132"/>
    <x v="1"/>
    <x v="63"/>
    <n v="-296635"/>
    <m/>
    <n v="0"/>
  </r>
  <r>
    <x v="133"/>
    <x v="1"/>
    <x v="64"/>
    <n v="-55765901"/>
    <m/>
    <n v="-71513063"/>
  </r>
  <r>
    <x v="134"/>
    <x v="1"/>
    <x v="65"/>
    <n v="-16796546"/>
    <m/>
    <n v="-23711628"/>
  </r>
  <r>
    <x v="135"/>
    <x v="1"/>
    <x v="66"/>
    <n v="-313889808"/>
    <m/>
    <n v="-288278964"/>
  </r>
  <r>
    <x v="136"/>
    <x v="1"/>
    <x v="67"/>
    <n v="-6440834"/>
    <m/>
    <n v="-8358089"/>
  </r>
  <r>
    <x v="137"/>
    <x v="1"/>
    <x v="70"/>
    <n v="-6112676"/>
    <m/>
    <n v="-3836857"/>
  </r>
  <r>
    <x v="138"/>
    <x v="1"/>
    <x v="111"/>
    <n v="-2716632"/>
    <m/>
    <n v="0"/>
  </r>
  <r>
    <x v="139"/>
    <x v="1"/>
    <x v="112"/>
    <n v="-3751818"/>
    <m/>
    <n v="-1790909"/>
  </r>
  <r>
    <x v="140"/>
    <x v="1"/>
    <x v="72"/>
    <n v="-1061818"/>
    <m/>
    <n v="-2312730"/>
  </r>
  <r>
    <x v="141"/>
    <x v="1"/>
    <x v="113"/>
    <n v="0"/>
    <m/>
    <n v="-1021215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BA4885-D421-463A-9A48-29D8C2BBB33D}"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D146" firstHeaderRow="1" firstDataRow="1" firstDataCol="3"/>
  <pivotFields count="6">
    <pivotField axis="axisRow" compact="0" outline="0" showAll="0" defaultSubtotal="0">
      <items count="142">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0"/>
        <item x="52"/>
        <item x="53"/>
        <item x="54"/>
        <item x="55"/>
        <item x="56"/>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141"/>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9"/>
        <item x="140"/>
        <item x="138"/>
        <item x="57"/>
        <item x="0"/>
        <item x="1"/>
        <item x="2"/>
        <item x="3"/>
        <item x="4"/>
        <item x="5"/>
        <item x="6"/>
        <item x="7"/>
        <item x="8"/>
        <item x="9"/>
        <item x="10"/>
        <item x="11"/>
        <item x="12"/>
        <item x="14"/>
        <item x="13"/>
        <item x="15"/>
      </items>
    </pivotField>
    <pivotField axis="axisRow" compact="0" outline="0" showAll="0" defaultSubtotal="0">
      <items count="8">
        <item x="3"/>
        <item x="4"/>
        <item x="7"/>
        <item x="1"/>
        <item x="5"/>
        <item x="2"/>
        <item x="6"/>
        <item x="0"/>
      </items>
    </pivotField>
    <pivotField axis="axisRow" compact="0" outline="0" showAll="0" defaultSubtotal="0">
      <items count="114">
        <item x="64"/>
        <item x="34"/>
        <item x="23"/>
        <item x="66"/>
        <item x="5"/>
        <item x="26"/>
        <item x="92"/>
        <item x="93"/>
        <item x="77"/>
        <item x="35"/>
        <item x="42"/>
        <item x="52"/>
        <item x="106"/>
        <item x="32"/>
        <item x="99"/>
        <item x="55"/>
        <item x="17"/>
        <item x="21"/>
        <item x="16"/>
        <item x="27"/>
        <item x="94"/>
        <item x="76"/>
        <item x="87"/>
        <item x="84"/>
        <item x="89"/>
        <item x="90"/>
        <item x="82"/>
        <item x="85"/>
        <item x="91"/>
        <item x="86"/>
        <item x="88"/>
        <item x="83"/>
        <item x="15"/>
        <item x="2"/>
        <item x="11"/>
        <item x="18"/>
        <item x="4"/>
        <item x="19"/>
        <item x="24"/>
        <item x="50"/>
        <item x="28"/>
        <item x="39"/>
        <item x="54"/>
        <item x="25"/>
        <item x="22"/>
        <item x="61"/>
        <item x="65"/>
        <item x="57"/>
        <item x="110"/>
        <item x="60"/>
        <item x="107"/>
        <item x="109"/>
        <item x="53"/>
        <item x="37"/>
        <item x="43"/>
        <item x="47"/>
        <item x="44"/>
        <item x="31"/>
        <item x="46"/>
        <item x="80"/>
        <item x="36"/>
        <item x="14"/>
        <item x="9"/>
        <item x="8"/>
        <item x="12"/>
        <item x="10"/>
        <item x="7"/>
        <item x="63"/>
        <item x="62"/>
        <item x="6"/>
        <item x="96"/>
        <item x="97"/>
        <item x="98"/>
        <item x="79"/>
        <item x="45"/>
        <item x="67"/>
        <item x="71"/>
        <item x="75"/>
        <item x="73"/>
        <item x="111"/>
        <item x="74"/>
        <item x="72"/>
        <item x="112"/>
        <item x="58"/>
        <item x="81"/>
        <item x="41"/>
        <item x="104"/>
        <item x="13"/>
        <item x="59"/>
        <item x="95"/>
        <item x="103"/>
        <item x="56"/>
        <item x="51"/>
        <item x="105"/>
        <item x="113"/>
        <item x="100"/>
        <item x="20"/>
        <item x="101"/>
        <item x="68"/>
        <item x="69"/>
        <item x="70"/>
        <item x="40"/>
        <item x="49"/>
        <item x="48"/>
        <item x="30"/>
        <item x="29"/>
        <item x="78"/>
        <item x="38"/>
        <item x="102"/>
        <item x="33"/>
        <item x="3"/>
        <item x="0"/>
        <item x="1"/>
        <item x="108"/>
      </items>
    </pivotField>
    <pivotField dataField="1" compact="0" numFmtId="41" outline="0" showAll="0" defaultSubtotal="0"/>
    <pivotField compact="0" outline="0" showAll="0" defaultSubtotal="0"/>
    <pivotField compact="0" outline="0" showAll="0" defaultSubtotal="0"/>
  </pivotFields>
  <rowFields count="3">
    <field x="1"/>
    <field x="0"/>
    <field x="2"/>
  </rowFields>
  <rowItems count="143">
    <i>
      <x/>
      <x/>
      <x v="18"/>
    </i>
    <i r="1">
      <x v="1"/>
      <x v="16"/>
    </i>
    <i r="1">
      <x v="3"/>
      <x v="37"/>
    </i>
    <i r="1">
      <x v="4"/>
      <x v="96"/>
    </i>
    <i r="1">
      <x v="5"/>
      <x v="17"/>
    </i>
    <i r="1">
      <x v="6"/>
      <x v="44"/>
    </i>
    <i r="1">
      <x v="12"/>
      <x v="40"/>
    </i>
    <i r="1">
      <x v="137"/>
      <x v="34"/>
    </i>
    <i>
      <x v="1"/>
      <x v="60"/>
      <x v="21"/>
    </i>
    <i r="1">
      <x v="61"/>
      <x v="8"/>
    </i>
    <i r="1">
      <x v="66"/>
      <x v="26"/>
    </i>
    <i r="1">
      <x v="67"/>
      <x v="31"/>
    </i>
    <i r="1">
      <x v="68"/>
      <x v="23"/>
    </i>
    <i r="1">
      <x v="69"/>
      <x v="27"/>
    </i>
    <i r="1">
      <x v="70"/>
      <x v="29"/>
    </i>
    <i r="1">
      <x v="71"/>
      <x v="22"/>
    </i>
    <i r="1">
      <x v="72"/>
      <x v="30"/>
    </i>
    <i r="1">
      <x v="73"/>
      <x v="24"/>
    </i>
    <i r="1">
      <x v="74"/>
      <x v="25"/>
    </i>
    <i r="1">
      <x v="75"/>
      <x v="28"/>
    </i>
    <i r="1">
      <x v="76"/>
      <x v="6"/>
    </i>
    <i r="1">
      <x v="77"/>
      <x v="7"/>
    </i>
    <i r="1">
      <x v="78"/>
      <x v="20"/>
    </i>
    <i>
      <x v="2"/>
      <x v="85"/>
      <x v="95"/>
    </i>
    <i r="1">
      <x v="86"/>
      <x v="97"/>
    </i>
    <i>
      <x v="3"/>
      <x v="7"/>
      <x v="2"/>
    </i>
    <i r="1">
      <x v="8"/>
      <x v="38"/>
    </i>
    <i r="1">
      <x v="9"/>
      <x v="43"/>
    </i>
    <i r="1">
      <x v="10"/>
      <x v="5"/>
    </i>
    <i r="1">
      <x v="13"/>
      <x v="105"/>
    </i>
    <i r="1">
      <x v="14"/>
      <x v="104"/>
    </i>
    <i r="1">
      <x v="15"/>
      <x v="57"/>
    </i>
    <i r="1">
      <x v="16"/>
      <x v="13"/>
    </i>
    <i r="1">
      <x v="17"/>
      <x v="109"/>
    </i>
    <i r="1">
      <x v="18"/>
      <x v="1"/>
    </i>
    <i r="1">
      <x v="19"/>
      <x v="9"/>
    </i>
    <i r="1">
      <x v="20"/>
      <x v="60"/>
    </i>
    <i r="1">
      <x v="21"/>
      <x v="53"/>
    </i>
    <i r="1">
      <x v="22"/>
      <x v="107"/>
    </i>
    <i r="1">
      <x v="23"/>
      <x v="41"/>
    </i>
    <i r="1">
      <x v="24"/>
      <x v="101"/>
    </i>
    <i r="1">
      <x v="25"/>
      <x v="85"/>
    </i>
    <i r="1">
      <x v="26"/>
      <x v="10"/>
    </i>
    <i r="1">
      <x v="27"/>
      <x v="54"/>
    </i>
    <i r="1">
      <x v="28"/>
      <x v="56"/>
    </i>
    <i r="1">
      <x v="29"/>
      <x v="74"/>
    </i>
    <i r="1">
      <x v="30"/>
      <x v="58"/>
    </i>
    <i r="1">
      <x v="31"/>
      <x v="55"/>
    </i>
    <i r="1">
      <x v="32"/>
      <x v="103"/>
    </i>
    <i r="1">
      <x v="33"/>
      <x v="102"/>
    </i>
    <i r="1">
      <x v="34"/>
      <x v="92"/>
    </i>
    <i r="1">
      <x v="35"/>
      <x v="39"/>
    </i>
    <i r="1">
      <x v="36"/>
      <x v="11"/>
    </i>
    <i r="1">
      <x v="37"/>
      <x v="52"/>
    </i>
    <i r="1">
      <x v="38"/>
      <x v="42"/>
    </i>
    <i r="1">
      <x v="39"/>
      <x v="15"/>
    </i>
    <i r="1">
      <x v="40"/>
      <x v="91"/>
    </i>
    <i r="1">
      <x v="41"/>
      <x v="83"/>
    </i>
    <i r="1">
      <x v="42"/>
      <x v="47"/>
    </i>
    <i r="1">
      <x v="43"/>
      <x v="88"/>
    </i>
    <i r="1">
      <x v="44"/>
      <x v="49"/>
    </i>
    <i r="1">
      <x v="45"/>
      <x v="45"/>
    </i>
    <i r="1">
      <x v="46"/>
      <x v="68"/>
    </i>
    <i r="1">
      <x v="47"/>
      <x v="67"/>
    </i>
    <i r="1">
      <x v="48"/>
      <x/>
    </i>
    <i r="1">
      <x v="49"/>
      <x v="46"/>
    </i>
    <i r="1">
      <x v="50"/>
      <x v="3"/>
    </i>
    <i r="1">
      <x v="51"/>
      <x v="75"/>
    </i>
    <i r="1">
      <x v="52"/>
      <x v="98"/>
    </i>
    <i r="1">
      <x v="53"/>
      <x v="99"/>
    </i>
    <i r="1">
      <x v="54"/>
      <x v="100"/>
    </i>
    <i r="1">
      <x v="55"/>
      <x v="76"/>
    </i>
    <i r="1">
      <x v="56"/>
      <x v="81"/>
    </i>
    <i r="1">
      <x v="57"/>
      <x v="78"/>
    </i>
    <i r="1">
      <x v="58"/>
      <x v="80"/>
    </i>
    <i r="1">
      <x v="59"/>
      <x v="77"/>
    </i>
    <i r="1">
      <x v="62"/>
      <x v="106"/>
    </i>
    <i r="1">
      <x v="63"/>
      <x v="73"/>
    </i>
    <i r="1">
      <x v="65"/>
      <x v="84"/>
    </i>
    <i r="1">
      <x v="79"/>
      <x v="89"/>
    </i>
    <i r="1">
      <x v="80"/>
      <x v="94"/>
    </i>
    <i r="1">
      <x v="84"/>
      <x v="14"/>
    </i>
    <i r="1">
      <x v="88"/>
      <x v="90"/>
    </i>
    <i r="1">
      <x v="89"/>
      <x v="86"/>
    </i>
    <i r="1">
      <x v="90"/>
      <x v="93"/>
    </i>
    <i r="1">
      <x v="91"/>
      <x v="104"/>
    </i>
    <i r="1">
      <x v="92"/>
      <x v="57"/>
    </i>
    <i r="1">
      <x v="93"/>
      <x v="12"/>
    </i>
    <i r="1">
      <x v="94"/>
      <x v="109"/>
    </i>
    <i r="1">
      <x v="95"/>
      <x v="1"/>
    </i>
    <i r="1">
      <x v="96"/>
      <x v="9"/>
    </i>
    <i r="1">
      <x v="97"/>
      <x v="60"/>
    </i>
    <i r="1">
      <x v="98"/>
      <x v="53"/>
    </i>
    <i r="1">
      <x v="99"/>
      <x v="41"/>
    </i>
    <i r="1">
      <x v="100"/>
      <x v="101"/>
    </i>
    <i r="1">
      <x v="101"/>
      <x v="85"/>
    </i>
    <i r="1">
      <x v="102"/>
      <x v="54"/>
    </i>
    <i r="1">
      <x v="103"/>
      <x v="56"/>
    </i>
    <i r="1">
      <x v="104"/>
      <x v="58"/>
    </i>
    <i r="1">
      <x v="105"/>
      <x v="55"/>
    </i>
    <i r="1">
      <x v="106"/>
      <x v="39"/>
    </i>
    <i r="1">
      <x v="107"/>
      <x v="52"/>
    </i>
    <i r="1">
      <x v="108"/>
      <x v="42"/>
    </i>
    <i r="1">
      <x v="109"/>
      <x v="15"/>
    </i>
    <i r="1">
      <x v="110"/>
      <x v="50"/>
    </i>
    <i r="1">
      <x v="111"/>
      <x v="113"/>
    </i>
    <i r="1">
      <x v="112"/>
      <x v="51"/>
    </i>
    <i r="1">
      <x v="113"/>
      <x v="88"/>
    </i>
    <i r="1">
      <x v="114"/>
      <x v="48"/>
    </i>
    <i r="1">
      <x v="115"/>
      <x v="45"/>
    </i>
    <i r="1">
      <x v="116"/>
      <x v="67"/>
    </i>
    <i r="1">
      <x v="117"/>
      <x/>
    </i>
    <i r="1">
      <x v="118"/>
      <x v="46"/>
    </i>
    <i r="1">
      <x v="119"/>
      <x v="3"/>
    </i>
    <i r="1">
      <x v="120"/>
      <x v="75"/>
    </i>
    <i r="1">
      <x v="121"/>
      <x v="100"/>
    </i>
    <i r="1">
      <x v="122"/>
      <x v="82"/>
    </i>
    <i r="1">
      <x v="123"/>
      <x v="81"/>
    </i>
    <i r="1">
      <x v="124"/>
      <x v="79"/>
    </i>
    <i r="1">
      <x v="125"/>
      <x v="47"/>
    </i>
    <i r="1">
      <x v="131"/>
      <x v="4"/>
    </i>
    <i r="1">
      <x v="139"/>
      <x v="61"/>
    </i>
    <i r="1">
      <x v="141"/>
      <x v="32"/>
    </i>
    <i>
      <x v="4"/>
      <x v="64"/>
      <x v="59"/>
    </i>
    <i>
      <x v="5"/>
      <x v="11"/>
      <x v="19"/>
    </i>
    <i r="1">
      <x v="87"/>
      <x v="108"/>
    </i>
    <i r="1">
      <x v="132"/>
      <x v="69"/>
    </i>
    <i r="1">
      <x v="133"/>
      <x v="66"/>
    </i>
    <i r="1">
      <x v="134"/>
      <x v="63"/>
    </i>
    <i r="1">
      <x v="135"/>
      <x v="62"/>
    </i>
    <i r="1">
      <x v="140"/>
      <x v="87"/>
    </i>
    <i>
      <x v="6"/>
      <x v="81"/>
      <x v="70"/>
    </i>
    <i r="1">
      <x v="82"/>
      <x v="71"/>
    </i>
    <i r="1">
      <x v="83"/>
      <x v="72"/>
    </i>
    <i>
      <x v="7"/>
      <x v="2"/>
      <x v="35"/>
    </i>
    <i r="1">
      <x v="126"/>
      <x v="111"/>
    </i>
    <i r="1">
      <x v="127"/>
      <x v="112"/>
    </i>
    <i r="1">
      <x v="128"/>
      <x v="33"/>
    </i>
    <i r="1">
      <x v="129"/>
      <x v="110"/>
    </i>
    <i r="1">
      <x v="130"/>
      <x v="36"/>
    </i>
    <i r="1">
      <x v="136"/>
      <x v="65"/>
    </i>
    <i r="1">
      <x v="138"/>
      <x v="64"/>
    </i>
    <i t="grand">
      <x/>
    </i>
  </rowItems>
  <colItems count="1">
    <i/>
  </colItems>
  <dataFields count="1">
    <dataField name="Suma de  2.020 "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49AA-A753-469E-A73D-119523F052BA}">
  <sheetPr codeName="Hoja3"/>
  <dimension ref="A3:D298"/>
  <sheetViews>
    <sheetView topLeftCell="A274" workbookViewId="0">
      <selection activeCell="C301" sqref="C301"/>
    </sheetView>
  </sheetViews>
  <sheetFormatPr baseColWidth="10" defaultColWidth="11.42578125" defaultRowHeight="11.25"/>
  <cols>
    <col min="1" max="1" width="21.140625" style="247" customWidth="1"/>
    <col min="2" max="2" width="12.42578125" style="247" bestFit="1" customWidth="1"/>
    <col min="3" max="3" width="55" style="247" bestFit="1" customWidth="1"/>
    <col min="4" max="4" width="15" style="248" bestFit="1" customWidth="1"/>
    <col min="5" max="16384" width="11.42578125" style="247"/>
  </cols>
  <sheetData>
    <row r="3" spans="1:4">
      <c r="A3" s="401" t="s">
        <v>319</v>
      </c>
      <c r="B3" s="401" t="s">
        <v>0</v>
      </c>
      <c r="C3" s="401" t="s">
        <v>1</v>
      </c>
      <c r="D3" s="402" t="s">
        <v>3204</v>
      </c>
    </row>
    <row r="4" spans="1:4">
      <c r="A4" s="247" t="s">
        <v>119</v>
      </c>
      <c r="B4" s="247">
        <v>11231</v>
      </c>
      <c r="C4" s="247" t="s">
        <v>92</v>
      </c>
      <c r="D4" s="248">
        <v>494955727</v>
      </c>
    </row>
    <row r="5" spans="1:4">
      <c r="B5" s="247">
        <v>11411</v>
      </c>
      <c r="C5" s="247" t="s">
        <v>13</v>
      </c>
      <c r="D5" s="248">
        <v>31182321</v>
      </c>
    </row>
    <row r="6" spans="1:4">
      <c r="B6" s="247">
        <v>11413</v>
      </c>
      <c r="C6" s="247" t="s">
        <v>14</v>
      </c>
      <c r="D6" s="248">
        <v>424186744</v>
      </c>
    </row>
    <row r="7" spans="1:4">
      <c r="A7" s="247" t="s">
        <v>135</v>
      </c>
      <c r="B7" s="247">
        <v>3114</v>
      </c>
      <c r="C7" s="247" t="s">
        <v>58</v>
      </c>
      <c r="D7" s="248">
        <v>0</v>
      </c>
    </row>
    <row r="8" spans="1:4">
      <c r="A8" s="247" t="s">
        <v>120</v>
      </c>
      <c r="B8" s="247">
        <v>11311</v>
      </c>
      <c r="C8" s="247" t="s">
        <v>95</v>
      </c>
      <c r="D8" s="248">
        <v>479448338</v>
      </c>
    </row>
    <row r="9" spans="1:4">
      <c r="B9" s="247">
        <v>11321</v>
      </c>
      <c r="C9" s="247" t="s">
        <v>99</v>
      </c>
      <c r="D9" s="248">
        <v>328701601</v>
      </c>
    </row>
    <row r="10" spans="1:4">
      <c r="B10" s="247">
        <v>11322</v>
      </c>
      <c r="C10" s="247" t="s">
        <v>297</v>
      </c>
      <c r="D10" s="248">
        <v>175145422</v>
      </c>
    </row>
    <row r="11" spans="1:4">
      <c r="B11" s="247">
        <v>11324</v>
      </c>
      <c r="C11" s="247" t="s">
        <v>298</v>
      </c>
      <c r="D11" s="248">
        <v>10972500</v>
      </c>
    </row>
    <row r="12" spans="1:4">
      <c r="B12" s="247">
        <v>11332</v>
      </c>
      <c r="C12" s="247" t="s">
        <v>1508</v>
      </c>
      <c r="D12" s="248">
        <v>-50431387</v>
      </c>
    </row>
    <row r="13" spans="1:4">
      <c r="A13" s="247" t="s">
        <v>134</v>
      </c>
      <c r="B13" s="247">
        <v>3111</v>
      </c>
      <c r="C13" s="247" t="s">
        <v>57</v>
      </c>
      <c r="D13" s="248">
        <v>0</v>
      </c>
    </row>
    <row r="14" spans="1:4">
      <c r="B14" s="247">
        <v>3112</v>
      </c>
      <c r="C14" s="247" t="s">
        <v>315</v>
      </c>
      <c r="D14" s="248">
        <v>50000000000</v>
      </c>
    </row>
    <row r="15" spans="1:4">
      <c r="B15" s="247">
        <v>3113</v>
      </c>
      <c r="C15" s="247" t="s">
        <v>316</v>
      </c>
      <c r="D15" s="248">
        <v>-9999999999</v>
      </c>
    </row>
    <row r="16" spans="1:4">
      <c r="A16" s="247" t="s">
        <v>123</v>
      </c>
      <c r="B16" s="247">
        <v>12411</v>
      </c>
      <c r="C16" s="247" t="s">
        <v>41</v>
      </c>
      <c r="D16" s="248">
        <v>737933461</v>
      </c>
    </row>
    <row r="17" spans="1:4">
      <c r="B17" s="247">
        <v>12412</v>
      </c>
      <c r="C17" s="247" t="s">
        <v>42</v>
      </c>
      <c r="D17" s="248">
        <v>-463948290</v>
      </c>
    </row>
    <row r="18" spans="1:4">
      <c r="B18" s="247">
        <v>12511</v>
      </c>
      <c r="C18" s="247" t="s">
        <v>44</v>
      </c>
      <c r="D18" s="248">
        <v>47555974980</v>
      </c>
    </row>
    <row r="19" spans="1:4">
      <c r="B19" s="247">
        <v>12512</v>
      </c>
      <c r="C19" s="247" t="s">
        <v>45</v>
      </c>
      <c r="D19" s="248">
        <v>1513212968</v>
      </c>
    </row>
    <row r="20" spans="1:4">
      <c r="B20" s="247">
        <v>12513</v>
      </c>
      <c r="C20" s="247" t="s">
        <v>46</v>
      </c>
      <c r="D20" s="248">
        <v>7565939205</v>
      </c>
    </row>
    <row r="21" spans="1:4">
      <c r="B21" s="247">
        <v>12519</v>
      </c>
      <c r="C21" s="247" t="s">
        <v>43</v>
      </c>
      <c r="D21" s="248">
        <v>-20951528530</v>
      </c>
    </row>
    <row r="22" spans="1:4">
      <c r="B22" s="247">
        <v>22111</v>
      </c>
      <c r="C22" s="247" t="s">
        <v>55</v>
      </c>
      <c r="D22" s="248">
        <v>-7565939205</v>
      </c>
    </row>
    <row r="23" spans="1:4">
      <c r="A23" s="247" t="s">
        <v>118</v>
      </c>
      <c r="B23" s="247">
        <v>9111</v>
      </c>
      <c r="C23" s="247" t="s">
        <v>317</v>
      </c>
      <c r="D23" s="248">
        <v>42238633305</v>
      </c>
    </row>
    <row r="24" spans="1:4">
      <c r="B24" s="247">
        <v>9112</v>
      </c>
      <c r="C24" s="247" t="s">
        <v>318</v>
      </c>
      <c r="D24" s="248">
        <v>-41584230706</v>
      </c>
    </row>
    <row r="25" spans="1:4">
      <c r="B25" s="247">
        <v>11116</v>
      </c>
      <c r="C25" s="247" t="s">
        <v>1504</v>
      </c>
      <c r="D25" s="248">
        <v>1577960908</v>
      </c>
    </row>
    <row r="26" spans="1:4">
      <c r="B26" s="247">
        <v>11211</v>
      </c>
      <c r="C26" s="247" t="s">
        <v>6</v>
      </c>
      <c r="D26" s="248">
        <v>65072560337</v>
      </c>
    </row>
    <row r="27" spans="1:4">
      <c r="B27" s="247">
        <v>11213</v>
      </c>
      <c r="C27" s="247" t="s">
        <v>69</v>
      </c>
      <c r="D27" s="248">
        <v>-354009557</v>
      </c>
    </row>
    <row r="28" spans="1:4">
      <c r="B28" s="247">
        <v>11215</v>
      </c>
      <c r="C28" s="247" t="s">
        <v>7</v>
      </c>
      <c r="D28" s="248">
        <v>14831051798</v>
      </c>
    </row>
    <row r="29" spans="1:4">
      <c r="B29" s="247">
        <v>11216</v>
      </c>
      <c r="C29" s="247" t="s">
        <v>8</v>
      </c>
      <c r="D29" s="248">
        <v>9016014755</v>
      </c>
    </row>
    <row r="30" spans="1:4">
      <c r="B30" s="247">
        <v>11217</v>
      </c>
      <c r="C30" s="247" t="s">
        <v>9</v>
      </c>
      <c r="D30" s="248">
        <v>101295000</v>
      </c>
    </row>
    <row r="31" spans="1:4">
      <c r="B31" s="247">
        <v>11218</v>
      </c>
      <c r="C31" s="247" t="s">
        <v>10</v>
      </c>
      <c r="D31" s="248">
        <v>435913811</v>
      </c>
    </row>
    <row r="32" spans="1:4">
      <c r="B32" s="247">
        <v>11219</v>
      </c>
      <c r="C32" s="247" t="s">
        <v>12</v>
      </c>
      <c r="D32" s="248">
        <v>-2827355936</v>
      </c>
    </row>
    <row r="33" spans="2:4">
      <c r="B33" s="247">
        <v>11220</v>
      </c>
      <c r="C33" s="247" t="s">
        <v>50</v>
      </c>
      <c r="D33" s="248">
        <v>-561094267</v>
      </c>
    </row>
    <row r="34" spans="2:4">
      <c r="B34" s="247">
        <v>11222</v>
      </c>
      <c r="C34" s="247" t="s">
        <v>295</v>
      </c>
      <c r="D34" s="248">
        <v>474685896</v>
      </c>
    </row>
    <row r="35" spans="2:4">
      <c r="B35" s="247">
        <v>11224</v>
      </c>
      <c r="C35" s="247" t="s">
        <v>296</v>
      </c>
      <c r="D35" s="248">
        <v>5802668</v>
      </c>
    </row>
    <row r="36" spans="2:4">
      <c r="B36" s="247">
        <v>11225</v>
      </c>
      <c r="C36" s="247" t="s">
        <v>1542</v>
      </c>
      <c r="D36" s="248">
        <v>878046</v>
      </c>
    </row>
    <row r="37" spans="2:4">
      <c r="B37" s="247">
        <v>11226</v>
      </c>
      <c r="C37" s="247" t="s">
        <v>90</v>
      </c>
      <c r="D37" s="248">
        <v>560213990</v>
      </c>
    </row>
    <row r="38" spans="2:4">
      <c r="B38" s="247">
        <v>11233</v>
      </c>
      <c r="C38" s="247" t="s">
        <v>93</v>
      </c>
      <c r="D38" s="248">
        <v>17679913</v>
      </c>
    </row>
    <row r="39" spans="2:4">
      <c r="B39" s="247">
        <v>11241</v>
      </c>
      <c r="C39" s="247" t="s">
        <v>11</v>
      </c>
      <c r="D39" s="248">
        <v>3623860</v>
      </c>
    </row>
    <row r="40" spans="2:4">
      <c r="B40" s="247">
        <v>11242</v>
      </c>
      <c r="C40" s="247" t="s">
        <v>94</v>
      </c>
      <c r="D40" s="248">
        <v>0</v>
      </c>
    </row>
    <row r="41" spans="2:4">
      <c r="B41" s="247">
        <v>11243</v>
      </c>
      <c r="C41" s="247" t="s">
        <v>1506</v>
      </c>
      <c r="D41" s="248">
        <v>0</v>
      </c>
    </row>
    <row r="42" spans="2:4">
      <c r="B42" s="247">
        <v>11245</v>
      </c>
      <c r="C42" s="247" t="s">
        <v>1507</v>
      </c>
      <c r="D42" s="248">
        <v>4315237</v>
      </c>
    </row>
    <row r="43" spans="2:4">
      <c r="B43" s="247">
        <v>11246</v>
      </c>
      <c r="C43" s="247" t="s">
        <v>67</v>
      </c>
      <c r="D43" s="248">
        <v>1723750657</v>
      </c>
    </row>
    <row r="44" spans="2:4">
      <c r="B44" s="247">
        <v>11247</v>
      </c>
      <c r="C44" s="247" t="s">
        <v>71</v>
      </c>
      <c r="D44" s="248">
        <v>139331400</v>
      </c>
    </row>
    <row r="45" spans="2:4">
      <c r="B45" s="247">
        <v>11248</v>
      </c>
      <c r="C45" s="247" t="s">
        <v>3196</v>
      </c>
      <c r="D45" s="248">
        <v>0</v>
      </c>
    </row>
    <row r="46" spans="2:4">
      <c r="B46" s="247">
        <v>11251</v>
      </c>
      <c r="C46" s="247" t="s">
        <v>70</v>
      </c>
      <c r="D46" s="248">
        <v>4234299970</v>
      </c>
    </row>
    <row r="47" spans="2:4">
      <c r="B47" s="247">
        <v>11252</v>
      </c>
      <c r="C47" s="247" t="s">
        <v>1505</v>
      </c>
      <c r="D47" s="248">
        <v>0</v>
      </c>
    </row>
    <row r="48" spans="2:4">
      <c r="B48" s="247">
        <v>11254</v>
      </c>
      <c r="C48" s="247" t="s">
        <v>294</v>
      </c>
      <c r="D48" s="248">
        <v>2822159591</v>
      </c>
    </row>
    <row r="49" spans="1:4">
      <c r="B49" s="247">
        <v>11412</v>
      </c>
      <c r="C49" s="247" t="s">
        <v>299</v>
      </c>
      <c r="D49" s="248">
        <v>-180234217</v>
      </c>
    </row>
    <row r="50" spans="1:4">
      <c r="A50" s="247" t="s">
        <v>141</v>
      </c>
      <c r="B50" s="247">
        <v>11115</v>
      </c>
      <c r="C50" s="247" t="s">
        <v>1524</v>
      </c>
      <c r="D50" s="248">
        <v>0</v>
      </c>
    </row>
    <row r="51" spans="1:4">
      <c r="B51" s="247">
        <v>21111</v>
      </c>
      <c r="C51" s="247" t="s">
        <v>48</v>
      </c>
      <c r="D51" s="248">
        <v>77584408068</v>
      </c>
    </row>
    <row r="52" spans="1:4">
      <c r="B52" s="247">
        <v>21112</v>
      </c>
      <c r="C52" s="247" t="s">
        <v>310</v>
      </c>
      <c r="D52" s="248">
        <v>17333933</v>
      </c>
    </row>
    <row r="53" spans="1:4">
      <c r="B53" s="247">
        <v>21113</v>
      </c>
      <c r="C53" s="247" t="s">
        <v>49</v>
      </c>
      <c r="D53" s="248">
        <v>1670321224</v>
      </c>
    </row>
    <row r="54" spans="1:4">
      <c r="B54" s="247">
        <v>21116</v>
      </c>
      <c r="C54" s="247" t="s">
        <v>311</v>
      </c>
      <c r="D54" s="248">
        <v>62198904589</v>
      </c>
    </row>
    <row r="55" spans="1:4">
      <c r="B55" s="247">
        <v>21117</v>
      </c>
      <c r="C55" s="247" t="s">
        <v>312</v>
      </c>
      <c r="D55" s="248">
        <v>0</v>
      </c>
    </row>
    <row r="56" spans="1:4">
      <c r="B56" s="247">
        <v>21118</v>
      </c>
      <c r="C56" s="247" t="s">
        <v>313</v>
      </c>
      <c r="D56" s="248">
        <v>0</v>
      </c>
    </row>
    <row r="57" spans="1:4">
      <c r="B57" s="247">
        <v>21119</v>
      </c>
      <c r="C57" s="247" t="s">
        <v>403</v>
      </c>
      <c r="D57" s="248">
        <v>-62104575217</v>
      </c>
    </row>
    <row r="58" spans="1:4">
      <c r="A58" s="247" t="s">
        <v>111</v>
      </c>
      <c r="B58" s="247">
        <v>11111</v>
      </c>
      <c r="C58" s="247" t="s">
        <v>66</v>
      </c>
      <c r="D58" s="248">
        <v>67456808</v>
      </c>
    </row>
    <row r="59" spans="1:4">
      <c r="B59" s="247">
        <v>11112</v>
      </c>
      <c r="C59" s="247" t="s">
        <v>66</v>
      </c>
      <c r="D59" s="248">
        <v>151330500</v>
      </c>
    </row>
    <row r="60" spans="1:4">
      <c r="B60" s="247">
        <v>11114</v>
      </c>
      <c r="C60" s="247" t="s">
        <v>291</v>
      </c>
      <c r="D60" s="248">
        <v>4096665</v>
      </c>
    </row>
    <row r="61" spans="1:4">
      <c r="B61" s="247">
        <v>11121</v>
      </c>
      <c r="C61" s="247" t="s">
        <v>2</v>
      </c>
      <c r="D61" s="248">
        <v>1572856222</v>
      </c>
    </row>
    <row r="62" spans="1:4">
      <c r="B62" s="247">
        <v>11122</v>
      </c>
      <c r="C62" s="247" t="s">
        <v>68</v>
      </c>
      <c r="D62" s="248">
        <v>574327820</v>
      </c>
    </row>
    <row r="63" spans="1:4">
      <c r="B63" s="247">
        <v>11123</v>
      </c>
      <c r="C63" s="247" t="s">
        <v>3</v>
      </c>
      <c r="D63" s="248">
        <v>4526563416</v>
      </c>
    </row>
    <row r="64" spans="1:4">
      <c r="B64" s="247">
        <v>11124</v>
      </c>
      <c r="C64" s="247" t="s">
        <v>1535</v>
      </c>
      <c r="D64" s="248">
        <v>31232000</v>
      </c>
    </row>
    <row r="65" spans="1:4">
      <c r="B65" s="247">
        <v>11125</v>
      </c>
      <c r="C65" s="247" t="s">
        <v>4</v>
      </c>
      <c r="D65" s="248">
        <v>9612</v>
      </c>
    </row>
    <row r="66" spans="1:4">
      <c r="B66" s="247">
        <v>11126</v>
      </c>
      <c r="C66" s="247" t="s">
        <v>292</v>
      </c>
      <c r="D66" s="248">
        <v>2212451492</v>
      </c>
    </row>
    <row r="67" spans="1:4">
      <c r="B67" s="247">
        <v>11131</v>
      </c>
      <c r="C67" s="247" t="s">
        <v>5</v>
      </c>
      <c r="D67" s="248">
        <v>1428955172</v>
      </c>
    </row>
    <row r="68" spans="1:4">
      <c r="B68" s="247">
        <v>11133</v>
      </c>
      <c r="C68" s="247" t="s">
        <v>293</v>
      </c>
      <c r="D68" s="248">
        <v>300497748</v>
      </c>
    </row>
    <row r="69" spans="1:4">
      <c r="A69" s="247" t="s">
        <v>405</v>
      </c>
      <c r="B69" s="247">
        <v>11312</v>
      </c>
      <c r="C69" s="247" t="s">
        <v>96</v>
      </c>
      <c r="D69" s="248">
        <v>17202387</v>
      </c>
    </row>
    <row r="70" spans="1:4">
      <c r="B70" s="247">
        <v>11313</v>
      </c>
      <c r="C70" s="247" t="s">
        <v>97</v>
      </c>
      <c r="D70" s="248">
        <v>1493945101</v>
      </c>
    </row>
    <row r="71" spans="1:4">
      <c r="B71" s="247">
        <v>11315</v>
      </c>
      <c r="C71" s="247" t="s">
        <v>98</v>
      </c>
      <c r="D71" s="248">
        <v>46009071</v>
      </c>
    </row>
    <row r="72" spans="1:4">
      <c r="A72" s="247" t="s">
        <v>406</v>
      </c>
      <c r="B72" s="247">
        <v>12514</v>
      </c>
      <c r="C72" s="247" t="s">
        <v>47</v>
      </c>
      <c r="D72" s="248">
        <v>1264088480</v>
      </c>
    </row>
    <row r="73" spans="1:4">
      <c r="B73" s="247">
        <v>12611</v>
      </c>
      <c r="C73" s="247" t="s">
        <v>294</v>
      </c>
      <c r="D73" s="248">
        <v>308652000</v>
      </c>
    </row>
    <row r="74" spans="1:4">
      <c r="A74" s="247" t="s">
        <v>129</v>
      </c>
      <c r="B74" s="247">
        <v>21122</v>
      </c>
      <c r="C74" s="247" t="s">
        <v>54</v>
      </c>
      <c r="D74" s="248">
        <v>148700745</v>
      </c>
    </row>
    <row r="75" spans="1:4">
      <c r="A75" s="247" t="s">
        <v>408</v>
      </c>
      <c r="B75" s="247">
        <v>22112</v>
      </c>
      <c r="C75" s="247" t="s">
        <v>102</v>
      </c>
      <c r="D75" s="248">
        <v>20000000</v>
      </c>
    </row>
    <row r="76" spans="1:4">
      <c r="A76" s="247" t="s">
        <v>128</v>
      </c>
      <c r="B76" s="247">
        <v>21211</v>
      </c>
      <c r="C76" s="247" t="s">
        <v>51</v>
      </c>
      <c r="D76" s="248">
        <v>35047283270</v>
      </c>
    </row>
    <row r="77" spans="1:4">
      <c r="B77" s="247">
        <v>21212</v>
      </c>
      <c r="C77" s="247" t="s">
        <v>87</v>
      </c>
      <c r="D77" s="248">
        <v>-88652999</v>
      </c>
    </row>
    <row r="78" spans="1:4">
      <c r="B78" s="247">
        <v>21214</v>
      </c>
      <c r="C78" s="247" t="s">
        <v>56</v>
      </c>
      <c r="D78" s="248">
        <v>0</v>
      </c>
    </row>
    <row r="79" spans="1:4">
      <c r="B79" s="247">
        <v>21215</v>
      </c>
      <c r="C79" s="247" t="s">
        <v>1612</v>
      </c>
      <c r="D79" s="248">
        <v>-34643417</v>
      </c>
    </row>
    <row r="80" spans="1:4">
      <c r="B80" s="247">
        <v>21216</v>
      </c>
      <c r="C80" s="247" t="s">
        <v>56</v>
      </c>
      <c r="D80" s="248">
        <v>3220061314</v>
      </c>
    </row>
    <row r="81" spans="1:4">
      <c r="B81" s="247">
        <v>115101</v>
      </c>
      <c r="C81" s="247" t="s">
        <v>1509</v>
      </c>
      <c r="D81" s="248">
        <v>-1971093149</v>
      </c>
    </row>
    <row r="82" spans="1:4">
      <c r="B82" s="247">
        <v>212216</v>
      </c>
      <c r="C82" s="247" t="s">
        <v>3201</v>
      </c>
      <c r="D82" s="248">
        <v>82728000</v>
      </c>
    </row>
    <row r="83" spans="1:4">
      <c r="A83" s="247" t="s">
        <v>320</v>
      </c>
      <c r="B83" s="247">
        <v>22211</v>
      </c>
      <c r="C83" s="247" t="s">
        <v>51</v>
      </c>
      <c r="D83" s="248">
        <v>73131266428</v>
      </c>
    </row>
    <row r="84" spans="1:4">
      <c r="A84" s="247" t="s">
        <v>122</v>
      </c>
      <c r="B84" s="247">
        <v>12311</v>
      </c>
      <c r="C84" s="247" t="s">
        <v>19</v>
      </c>
      <c r="D84" s="248">
        <v>1830222046</v>
      </c>
    </row>
    <row r="85" spans="1:4">
      <c r="B85" s="247">
        <v>12312</v>
      </c>
      <c r="C85" s="247" t="s">
        <v>20</v>
      </c>
      <c r="D85" s="248">
        <v>173840401</v>
      </c>
    </row>
    <row r="86" spans="1:4">
      <c r="B86" s="247">
        <v>12313</v>
      </c>
      <c r="C86" s="247" t="s">
        <v>24</v>
      </c>
      <c r="D86" s="248">
        <v>7132741</v>
      </c>
    </row>
    <row r="87" spans="1:4">
      <c r="B87" s="247">
        <v>12314</v>
      </c>
      <c r="C87" s="247" t="s">
        <v>25</v>
      </c>
      <c r="D87" s="248">
        <v>262735691</v>
      </c>
    </row>
    <row r="88" spans="1:4">
      <c r="B88" s="247">
        <v>12315</v>
      </c>
      <c r="C88" s="247" t="s">
        <v>26</v>
      </c>
      <c r="D88" s="248">
        <v>655596598</v>
      </c>
    </row>
    <row r="89" spans="1:4">
      <c r="B89" s="247">
        <v>12316</v>
      </c>
      <c r="C89" s="247" t="s">
        <v>30</v>
      </c>
      <c r="D89" s="248">
        <v>26291226</v>
      </c>
    </row>
    <row r="90" spans="1:4">
      <c r="B90" s="247">
        <v>12317</v>
      </c>
      <c r="C90" s="247" t="s">
        <v>15</v>
      </c>
      <c r="D90" s="248">
        <v>86050035</v>
      </c>
    </row>
    <row r="91" spans="1:4">
      <c r="B91" s="247">
        <v>12321</v>
      </c>
      <c r="C91" s="247" t="s">
        <v>17</v>
      </c>
      <c r="D91" s="248">
        <v>593563458</v>
      </c>
    </row>
    <row r="92" spans="1:4">
      <c r="B92" s="247">
        <v>12322</v>
      </c>
      <c r="C92" s="247" t="s">
        <v>21</v>
      </c>
      <c r="D92" s="248">
        <v>219501167</v>
      </c>
    </row>
    <row r="93" spans="1:4">
      <c r="B93" s="247">
        <v>12323</v>
      </c>
      <c r="C93" s="247" t="s">
        <v>300</v>
      </c>
      <c r="D93" s="248">
        <v>69155842</v>
      </c>
    </row>
    <row r="94" spans="1:4">
      <c r="B94" s="247">
        <v>12324</v>
      </c>
      <c r="C94" s="247" t="s">
        <v>16</v>
      </c>
      <c r="D94" s="248">
        <v>19425744000</v>
      </c>
    </row>
    <row r="95" spans="1:4">
      <c r="B95" s="247">
        <v>12329</v>
      </c>
      <c r="C95" s="247" t="s">
        <v>39</v>
      </c>
      <c r="D95" s="248">
        <v>-515044006</v>
      </c>
    </row>
    <row r="96" spans="1:4">
      <c r="B96" s="247">
        <v>12331</v>
      </c>
      <c r="C96" s="247" t="s">
        <v>27</v>
      </c>
      <c r="D96" s="248">
        <v>10210170015</v>
      </c>
    </row>
    <row r="97" spans="2:4">
      <c r="B97" s="247">
        <v>12332</v>
      </c>
      <c r="C97" s="247" t="s">
        <v>28</v>
      </c>
      <c r="D97" s="248">
        <v>15185756781</v>
      </c>
    </row>
    <row r="98" spans="2:4">
      <c r="B98" s="247">
        <v>12333</v>
      </c>
      <c r="C98" s="247" t="s">
        <v>29</v>
      </c>
      <c r="D98" s="248">
        <v>3167089408</v>
      </c>
    </row>
    <row r="99" spans="2:4">
      <c r="B99" s="247">
        <v>12334</v>
      </c>
      <c r="C99" s="247" t="s">
        <v>18</v>
      </c>
      <c r="D99" s="248">
        <v>56759212548</v>
      </c>
    </row>
    <row r="100" spans="2:4">
      <c r="B100" s="247">
        <v>12335</v>
      </c>
      <c r="C100" s="247" t="s">
        <v>22</v>
      </c>
      <c r="D100" s="248">
        <v>14130398346</v>
      </c>
    </row>
    <row r="101" spans="2:4">
      <c r="B101" s="247">
        <v>12336</v>
      </c>
      <c r="C101" s="247" t="s">
        <v>23</v>
      </c>
      <c r="D101" s="248">
        <v>748273448</v>
      </c>
    </row>
    <row r="102" spans="2:4">
      <c r="B102" s="247">
        <v>12339</v>
      </c>
      <c r="C102" s="247" t="s">
        <v>40</v>
      </c>
      <c r="D102" s="248">
        <v>-39938257760</v>
      </c>
    </row>
    <row r="103" spans="2:4">
      <c r="B103" s="247">
        <v>12346</v>
      </c>
      <c r="C103" s="247" t="s">
        <v>31</v>
      </c>
      <c r="D103" s="248">
        <v>4094809533</v>
      </c>
    </row>
    <row r="104" spans="2:4">
      <c r="B104" s="247">
        <v>123119</v>
      </c>
      <c r="C104" s="247" t="s">
        <v>32</v>
      </c>
      <c r="D104" s="248">
        <v>-1221426492</v>
      </c>
    </row>
    <row r="105" spans="2:4">
      <c r="B105" s="247">
        <v>123129</v>
      </c>
      <c r="C105" s="247" t="s">
        <v>33</v>
      </c>
      <c r="D105" s="248">
        <v>-95254396</v>
      </c>
    </row>
    <row r="106" spans="2:4">
      <c r="B106" s="247">
        <v>123139</v>
      </c>
      <c r="C106" s="247" t="s">
        <v>34</v>
      </c>
      <c r="D106" s="248">
        <v>-7132741</v>
      </c>
    </row>
    <row r="107" spans="2:4">
      <c r="B107" s="247">
        <v>123149</v>
      </c>
      <c r="C107" s="247" t="s">
        <v>35</v>
      </c>
      <c r="D107" s="248">
        <v>-189164029</v>
      </c>
    </row>
    <row r="108" spans="2:4">
      <c r="B108" s="247">
        <v>123159</v>
      </c>
      <c r="C108" s="247" t="s">
        <v>36</v>
      </c>
      <c r="D108" s="248">
        <v>-550975365</v>
      </c>
    </row>
    <row r="109" spans="2:4">
      <c r="B109" s="247">
        <v>123169</v>
      </c>
      <c r="C109" s="247" t="s">
        <v>37</v>
      </c>
      <c r="D109" s="248">
        <v>-14723406</v>
      </c>
    </row>
    <row r="110" spans="2:4">
      <c r="B110" s="247">
        <v>123179</v>
      </c>
      <c r="C110" s="247" t="s">
        <v>38</v>
      </c>
      <c r="D110" s="248">
        <v>-46676156</v>
      </c>
    </row>
    <row r="111" spans="2:4">
      <c r="B111" s="247">
        <v>123432</v>
      </c>
      <c r="C111" s="247" t="s">
        <v>72</v>
      </c>
      <c r="D111" s="248">
        <v>0</v>
      </c>
    </row>
    <row r="112" spans="2:4">
      <c r="B112" s="247">
        <v>123441</v>
      </c>
      <c r="C112" s="247" t="s">
        <v>73</v>
      </c>
      <c r="D112" s="248">
        <v>1874581641</v>
      </c>
    </row>
    <row r="113" spans="2:4">
      <c r="B113" s="247">
        <v>123442</v>
      </c>
      <c r="C113" s="247" t="s">
        <v>74</v>
      </c>
      <c r="D113" s="248">
        <v>0</v>
      </c>
    </row>
    <row r="114" spans="2:4">
      <c r="B114" s="247">
        <v>123443</v>
      </c>
      <c r="C114" s="247" t="s">
        <v>75</v>
      </c>
      <c r="D114" s="248">
        <v>0</v>
      </c>
    </row>
    <row r="115" spans="2:4">
      <c r="B115" s="247">
        <v>123445</v>
      </c>
      <c r="C115" s="247" t="s">
        <v>76</v>
      </c>
      <c r="D115" s="248">
        <v>0</v>
      </c>
    </row>
    <row r="116" spans="2:4">
      <c r="B116" s="247">
        <v>123450</v>
      </c>
      <c r="C116" s="247" t="s">
        <v>77</v>
      </c>
      <c r="D116" s="248">
        <v>269473107</v>
      </c>
    </row>
    <row r="117" spans="2:4">
      <c r="B117" s="247">
        <v>123452</v>
      </c>
      <c r="C117" s="247" t="s">
        <v>78</v>
      </c>
      <c r="D117" s="248">
        <v>0</v>
      </c>
    </row>
    <row r="118" spans="2:4">
      <c r="B118" s="247">
        <v>123454</v>
      </c>
      <c r="C118" s="247" t="s">
        <v>79</v>
      </c>
      <c r="D118" s="248">
        <v>0</v>
      </c>
    </row>
    <row r="119" spans="2:4">
      <c r="B119" s="247">
        <v>123456</v>
      </c>
      <c r="C119" s="247" t="s">
        <v>80</v>
      </c>
      <c r="D119" s="248">
        <v>0</v>
      </c>
    </row>
    <row r="120" spans="2:4">
      <c r="B120" s="247">
        <v>123462</v>
      </c>
      <c r="C120" s="247" t="s">
        <v>81</v>
      </c>
      <c r="D120" s="248">
        <v>0</v>
      </c>
    </row>
    <row r="121" spans="2:4">
      <c r="B121" s="247">
        <v>123463</v>
      </c>
      <c r="C121" s="247" t="s">
        <v>82</v>
      </c>
      <c r="D121" s="248">
        <v>0</v>
      </c>
    </row>
    <row r="122" spans="2:4">
      <c r="B122" s="247">
        <v>123464</v>
      </c>
      <c r="C122" s="247" t="s">
        <v>301</v>
      </c>
      <c r="D122" s="248">
        <v>0</v>
      </c>
    </row>
    <row r="123" spans="2:4">
      <c r="B123" s="247">
        <v>123467</v>
      </c>
      <c r="C123" s="247" t="s">
        <v>83</v>
      </c>
      <c r="D123" s="248">
        <v>0</v>
      </c>
    </row>
    <row r="124" spans="2:4">
      <c r="B124" s="247">
        <v>123469</v>
      </c>
      <c r="C124" s="247" t="s">
        <v>84</v>
      </c>
      <c r="D124" s="248">
        <v>0</v>
      </c>
    </row>
    <row r="125" spans="2:4">
      <c r="B125" s="247">
        <v>123470</v>
      </c>
      <c r="C125" s="247" t="s">
        <v>302</v>
      </c>
      <c r="D125" s="248">
        <v>0</v>
      </c>
    </row>
    <row r="126" spans="2:4">
      <c r="B126" s="247">
        <v>123471</v>
      </c>
      <c r="C126" s="247" t="s">
        <v>85</v>
      </c>
      <c r="D126" s="248">
        <v>0</v>
      </c>
    </row>
    <row r="127" spans="2:4">
      <c r="B127" s="247">
        <v>123472</v>
      </c>
      <c r="C127" s="247" t="s">
        <v>86</v>
      </c>
      <c r="D127" s="248">
        <v>1802273940</v>
      </c>
    </row>
    <row r="128" spans="2:4">
      <c r="B128" s="247">
        <v>123473</v>
      </c>
      <c r="C128" s="247" t="s">
        <v>303</v>
      </c>
      <c r="D128" s="248">
        <v>8288344</v>
      </c>
    </row>
    <row r="129" spans="1:4">
      <c r="B129" s="247">
        <v>123474</v>
      </c>
      <c r="C129" s="247" t="s">
        <v>304</v>
      </c>
      <c r="D129" s="248">
        <v>0</v>
      </c>
    </row>
    <row r="130" spans="1:4">
      <c r="B130" s="247">
        <v>123476</v>
      </c>
      <c r="C130" s="247" t="s">
        <v>305</v>
      </c>
      <c r="D130" s="248">
        <v>0</v>
      </c>
    </row>
    <row r="131" spans="1:4">
      <c r="B131" s="247">
        <v>123477</v>
      </c>
      <c r="C131" s="247" t="s">
        <v>306</v>
      </c>
      <c r="D131" s="248">
        <v>594850480</v>
      </c>
    </row>
    <row r="132" spans="1:4">
      <c r="B132" s="247">
        <v>123478</v>
      </c>
      <c r="C132" s="247" t="s">
        <v>307</v>
      </c>
      <c r="D132" s="248">
        <v>0</v>
      </c>
    </row>
    <row r="133" spans="1:4">
      <c r="B133" s="247">
        <v>123479</v>
      </c>
      <c r="C133" s="247" t="s">
        <v>308</v>
      </c>
      <c r="D133" s="248">
        <v>0</v>
      </c>
    </row>
    <row r="134" spans="1:4">
      <c r="B134" s="247">
        <v>123480</v>
      </c>
      <c r="C134" s="247" t="s">
        <v>309</v>
      </c>
      <c r="D134" s="248">
        <v>0</v>
      </c>
    </row>
    <row r="135" spans="1:4">
      <c r="B135" s="247">
        <v>123482</v>
      </c>
      <c r="C135" s="247" t="s">
        <v>61</v>
      </c>
      <c r="D135" s="248">
        <v>345024637</v>
      </c>
    </row>
    <row r="136" spans="1:4">
      <c r="B136" s="247">
        <v>123483</v>
      </c>
      <c r="C136" s="247" t="s">
        <v>62</v>
      </c>
      <c r="D136" s="248">
        <v>0</v>
      </c>
    </row>
    <row r="137" spans="1:4">
      <c r="B137" s="247">
        <v>123484</v>
      </c>
      <c r="C137" s="247" t="s">
        <v>63</v>
      </c>
      <c r="D137" s="248">
        <v>0</v>
      </c>
    </row>
    <row r="138" spans="1:4">
      <c r="B138" s="247">
        <v>123485</v>
      </c>
      <c r="C138" s="247" t="s">
        <v>64</v>
      </c>
      <c r="D138" s="248">
        <v>333763785</v>
      </c>
    </row>
    <row r="139" spans="1:4">
      <c r="B139" s="247">
        <v>123486</v>
      </c>
      <c r="C139" s="247" t="s">
        <v>65</v>
      </c>
      <c r="D139" s="248">
        <v>510809070</v>
      </c>
    </row>
    <row r="140" spans="1:4">
      <c r="A140" s="247" t="s">
        <v>407</v>
      </c>
      <c r="B140" s="247">
        <v>21311</v>
      </c>
      <c r="C140" s="247" t="s">
        <v>52</v>
      </c>
      <c r="D140" s="248">
        <v>59581642</v>
      </c>
    </row>
    <row r="141" spans="1:4">
      <c r="B141" s="247">
        <v>21312</v>
      </c>
      <c r="C141" s="247" t="s">
        <v>88</v>
      </c>
      <c r="D141" s="248">
        <v>33734259</v>
      </c>
    </row>
    <row r="142" spans="1:4">
      <c r="B142" s="247">
        <v>21313</v>
      </c>
      <c r="C142" s="247" t="s">
        <v>314</v>
      </c>
      <c r="D142" s="248">
        <v>124146077</v>
      </c>
    </row>
    <row r="143" spans="1:4">
      <c r="B143" s="247">
        <v>21314</v>
      </c>
      <c r="C143" s="247" t="s">
        <v>53</v>
      </c>
      <c r="D143" s="248">
        <v>44484122</v>
      </c>
    </row>
    <row r="144" spans="1:4">
      <c r="B144" s="247">
        <v>21316</v>
      </c>
      <c r="C144" s="247" t="s">
        <v>100</v>
      </c>
      <c r="D144" s="248">
        <v>376444</v>
      </c>
    </row>
    <row r="145" spans="1:4">
      <c r="B145" s="247">
        <v>21411</v>
      </c>
      <c r="C145" s="247" t="s">
        <v>110</v>
      </c>
      <c r="D145" s="248">
        <v>0</v>
      </c>
    </row>
    <row r="146" spans="1:4">
      <c r="B146" s="247">
        <v>21412</v>
      </c>
      <c r="C146" s="247" t="s">
        <v>1511</v>
      </c>
      <c r="D146" s="248">
        <v>105448703</v>
      </c>
    </row>
    <row r="147" spans="1:4">
      <c r="B147" s="247">
        <v>21413</v>
      </c>
      <c r="C147" s="247" t="s">
        <v>1608</v>
      </c>
      <c r="D147" s="248">
        <v>-6373153</v>
      </c>
    </row>
    <row r="148" spans="1:4">
      <c r="B148" s="247">
        <v>21417</v>
      </c>
      <c r="C148" s="247" t="s">
        <v>101</v>
      </c>
      <c r="D148" s="248">
        <v>-5713753</v>
      </c>
    </row>
    <row r="149" spans="1:4">
      <c r="A149" s="247" t="s">
        <v>136</v>
      </c>
      <c r="B149" s="247">
        <v>3123</v>
      </c>
      <c r="C149" s="247" t="s">
        <v>106</v>
      </c>
      <c r="D149" s="248">
        <v>1857280709</v>
      </c>
    </row>
    <row r="150" spans="1:4">
      <c r="A150" s="247" t="s">
        <v>137</v>
      </c>
      <c r="B150" s="247">
        <v>3121</v>
      </c>
      <c r="C150" s="247" t="s">
        <v>59</v>
      </c>
      <c r="D150" s="248">
        <v>102121512</v>
      </c>
    </row>
    <row r="151" spans="1:4">
      <c r="B151" s="247">
        <v>3124</v>
      </c>
      <c r="C151" s="247" t="s">
        <v>107</v>
      </c>
      <c r="D151" s="248">
        <v>0</v>
      </c>
    </row>
    <row r="152" spans="1:4">
      <c r="A152" s="247" t="s">
        <v>138</v>
      </c>
      <c r="B152" s="247">
        <v>3131</v>
      </c>
      <c r="C152" s="247" t="s">
        <v>60</v>
      </c>
      <c r="D152" s="248">
        <v>0</v>
      </c>
    </row>
    <row r="153" spans="1:4">
      <c r="B153" s="247">
        <v>3132</v>
      </c>
      <c r="C153" s="247" t="s">
        <v>1512</v>
      </c>
      <c r="D153" s="248">
        <v>1940308731</v>
      </c>
    </row>
    <row r="154" spans="1:4">
      <c r="A154" s="247" t="s">
        <v>3203</v>
      </c>
      <c r="D154" s="248">
        <v>465689361490</v>
      </c>
    </row>
    <row r="156" spans="1:4">
      <c r="A156" s="247" t="s">
        <v>146</v>
      </c>
      <c r="B156" s="247">
        <v>8010101</v>
      </c>
      <c r="C156" s="247" t="s">
        <v>162</v>
      </c>
      <c r="D156" s="248">
        <v>-580515727333</v>
      </c>
    </row>
    <row r="157" spans="1:4">
      <c r="B157" s="247">
        <v>8010103</v>
      </c>
      <c r="C157" s="247" t="s">
        <v>163</v>
      </c>
      <c r="D157" s="248">
        <v>-3928965895</v>
      </c>
    </row>
    <row r="158" spans="1:4">
      <c r="B158" s="247">
        <v>8010105</v>
      </c>
      <c r="C158" s="247" t="s">
        <v>165</v>
      </c>
      <c r="D158" s="248">
        <v>0</v>
      </c>
    </row>
    <row r="159" spans="1:4">
      <c r="B159" s="247">
        <v>8010107</v>
      </c>
      <c r="C159" s="247" t="s">
        <v>166</v>
      </c>
      <c r="D159" s="248">
        <v>21142</v>
      </c>
    </row>
    <row r="160" spans="1:4">
      <c r="B160" s="247">
        <v>8010108</v>
      </c>
      <c r="C160" s="247" t="s">
        <v>167</v>
      </c>
      <c r="D160" s="248">
        <v>-2179746</v>
      </c>
    </row>
    <row r="161" spans="1:4">
      <c r="B161" s="247">
        <v>8020101</v>
      </c>
      <c r="C161" s="247" t="s">
        <v>168</v>
      </c>
      <c r="D161" s="248">
        <v>-2882724998</v>
      </c>
    </row>
    <row r="162" spans="1:4">
      <c r="B162" s="247">
        <v>8020110</v>
      </c>
      <c r="C162" s="247" t="s">
        <v>172</v>
      </c>
      <c r="D162" s="248">
        <v>-4313410823</v>
      </c>
    </row>
    <row r="163" spans="1:4">
      <c r="B163" s="247">
        <v>701010309</v>
      </c>
      <c r="C163" s="247" t="s">
        <v>250</v>
      </c>
      <c r="D163" s="248">
        <v>23892096415</v>
      </c>
    </row>
    <row r="164" spans="1:4">
      <c r="A164" s="247" t="s">
        <v>150</v>
      </c>
      <c r="B164" s="247">
        <v>8040101</v>
      </c>
      <c r="C164" s="247" t="s">
        <v>329</v>
      </c>
      <c r="D164" s="248">
        <v>-11960759</v>
      </c>
    </row>
    <row r="165" spans="1:4">
      <c r="B165" s="247">
        <v>8040103</v>
      </c>
      <c r="C165" s="247" t="s">
        <v>213</v>
      </c>
      <c r="D165" s="248">
        <v>-107449666</v>
      </c>
    </row>
    <row r="166" spans="1:4">
      <c r="B166" s="247">
        <v>8040109</v>
      </c>
      <c r="C166" s="247" t="s">
        <v>218</v>
      </c>
      <c r="D166" s="248">
        <v>-28411510</v>
      </c>
    </row>
    <row r="167" spans="1:4">
      <c r="B167" s="247">
        <v>8040110</v>
      </c>
      <c r="C167" s="247" t="s">
        <v>330</v>
      </c>
      <c r="D167" s="248">
        <v>-159743340</v>
      </c>
    </row>
    <row r="168" spans="1:4">
      <c r="B168" s="247">
        <v>8040112</v>
      </c>
      <c r="C168" s="247" t="s">
        <v>331</v>
      </c>
      <c r="D168" s="248">
        <v>-5989459</v>
      </c>
    </row>
    <row r="169" spans="1:4">
      <c r="B169" s="247">
        <v>8040113</v>
      </c>
      <c r="C169" s="247" t="s">
        <v>1522</v>
      </c>
      <c r="D169" s="248">
        <v>-2041380</v>
      </c>
    </row>
    <row r="170" spans="1:4">
      <c r="B170" s="247">
        <v>8040114</v>
      </c>
      <c r="C170" s="247" t="s">
        <v>219</v>
      </c>
      <c r="D170" s="248">
        <v>-3082560633</v>
      </c>
    </row>
    <row r="171" spans="1:4">
      <c r="B171" s="247">
        <v>8040115</v>
      </c>
      <c r="C171" s="247" t="s">
        <v>220</v>
      </c>
      <c r="D171" s="248">
        <v>-1639670020</v>
      </c>
    </row>
    <row r="172" spans="1:4">
      <c r="B172" s="247">
        <v>8040116</v>
      </c>
      <c r="C172" s="247" t="s">
        <v>221</v>
      </c>
      <c r="D172" s="248">
        <v>-562468151</v>
      </c>
    </row>
    <row r="173" spans="1:4">
      <c r="B173" s="247">
        <v>8040117</v>
      </c>
      <c r="C173" s="247" t="s">
        <v>222</v>
      </c>
      <c r="D173" s="248">
        <v>-824151659</v>
      </c>
    </row>
    <row r="174" spans="1:4">
      <c r="B174" s="247">
        <v>8040118</v>
      </c>
      <c r="C174" s="247" t="s">
        <v>223</v>
      </c>
      <c r="D174" s="248">
        <v>-173252318</v>
      </c>
    </row>
    <row r="175" spans="1:4">
      <c r="B175" s="247">
        <v>8040119</v>
      </c>
      <c r="C175" s="247" t="s">
        <v>224</v>
      </c>
      <c r="D175" s="248">
        <v>-44432271</v>
      </c>
    </row>
    <row r="176" spans="1:4">
      <c r="B176" s="247">
        <v>8040120</v>
      </c>
      <c r="C176" s="247" t="s">
        <v>225</v>
      </c>
      <c r="D176" s="248">
        <v>-4799337992</v>
      </c>
    </row>
    <row r="177" spans="1:4">
      <c r="B177" s="247">
        <v>8040121</v>
      </c>
      <c r="C177" s="247" t="s">
        <v>226</v>
      </c>
      <c r="D177" s="248">
        <v>-37816263</v>
      </c>
    </row>
    <row r="178" spans="1:4">
      <c r="B178" s="247">
        <v>8040122</v>
      </c>
      <c r="C178" s="247" t="s">
        <v>227</v>
      </c>
      <c r="D178" s="248">
        <v>-107009882</v>
      </c>
    </row>
    <row r="179" spans="1:4">
      <c r="A179" s="247" t="s">
        <v>153</v>
      </c>
      <c r="B179" s="247">
        <v>8050105</v>
      </c>
      <c r="C179" s="247" t="s">
        <v>233</v>
      </c>
      <c r="D179" s="248">
        <v>131589374</v>
      </c>
    </row>
    <row r="180" spans="1:4">
      <c r="B180" s="247">
        <v>8050107</v>
      </c>
      <c r="C180" s="247" t="s">
        <v>332</v>
      </c>
      <c r="D180" s="248">
        <v>-1576721159</v>
      </c>
    </row>
    <row r="181" spans="1:4">
      <c r="A181" s="247" t="s">
        <v>149</v>
      </c>
      <c r="B181" s="247">
        <v>8020103</v>
      </c>
      <c r="C181" s="247" t="s">
        <v>169</v>
      </c>
      <c r="D181" s="248">
        <v>15456</v>
      </c>
    </row>
    <row r="182" spans="1:4">
      <c r="B182" s="247">
        <v>8020104</v>
      </c>
      <c r="C182" s="247" t="s">
        <v>409</v>
      </c>
      <c r="D182" s="248">
        <v>0</v>
      </c>
    </row>
    <row r="183" spans="1:4">
      <c r="B183" s="247">
        <v>8020106</v>
      </c>
      <c r="C183" s="247" t="s">
        <v>170</v>
      </c>
      <c r="D183" s="248">
        <v>-690482408</v>
      </c>
    </row>
    <row r="184" spans="1:4">
      <c r="B184" s="247">
        <v>8020108</v>
      </c>
      <c r="C184" s="247" t="s">
        <v>171</v>
      </c>
      <c r="D184" s="248">
        <v>-1623431399</v>
      </c>
    </row>
    <row r="185" spans="1:4">
      <c r="B185" s="247">
        <v>8020112</v>
      </c>
      <c r="C185" s="247" t="s">
        <v>173</v>
      </c>
      <c r="D185" s="248">
        <v>0</v>
      </c>
    </row>
    <row r="186" spans="1:4">
      <c r="B186" s="247">
        <v>8030102</v>
      </c>
      <c r="C186" s="247" t="s">
        <v>175</v>
      </c>
      <c r="D186" s="248">
        <v>-919233510</v>
      </c>
    </row>
    <row r="187" spans="1:4">
      <c r="B187" s="247">
        <v>8030103</v>
      </c>
      <c r="C187" s="247" t="s">
        <v>176</v>
      </c>
      <c r="D187" s="248">
        <v>-240878040</v>
      </c>
    </row>
    <row r="188" spans="1:4">
      <c r="B188" s="247">
        <v>8030104</v>
      </c>
      <c r="C188" s="247" t="s">
        <v>177</v>
      </c>
      <c r="D188" s="248">
        <v>-1776709</v>
      </c>
    </row>
    <row r="189" spans="1:4">
      <c r="B189" s="247">
        <v>8030105</v>
      </c>
      <c r="C189" s="247" t="s">
        <v>178</v>
      </c>
      <c r="D189" s="248">
        <v>319789</v>
      </c>
    </row>
    <row r="190" spans="1:4">
      <c r="B190" s="247">
        <v>8030106</v>
      </c>
      <c r="C190" s="247" t="s">
        <v>179</v>
      </c>
      <c r="D190" s="248">
        <v>-110758728</v>
      </c>
    </row>
    <row r="191" spans="1:4">
      <c r="B191" s="247">
        <v>8030107</v>
      </c>
      <c r="C191" s="247" t="s">
        <v>180</v>
      </c>
      <c r="D191" s="248">
        <v>-226506992</v>
      </c>
    </row>
    <row r="192" spans="1:4">
      <c r="B192" s="247">
        <v>8030109</v>
      </c>
      <c r="C192" s="247" t="s">
        <v>181</v>
      </c>
      <c r="D192" s="248">
        <v>3963000</v>
      </c>
    </row>
    <row r="193" spans="2:4">
      <c r="B193" s="247">
        <v>8030110</v>
      </c>
      <c r="C193" s="247" t="s">
        <v>182</v>
      </c>
      <c r="D193" s="248">
        <v>0</v>
      </c>
    </row>
    <row r="194" spans="2:4">
      <c r="B194" s="247">
        <v>8030111</v>
      </c>
      <c r="C194" s="247" t="s">
        <v>183</v>
      </c>
      <c r="D194" s="248">
        <v>-3890134</v>
      </c>
    </row>
    <row r="195" spans="2:4">
      <c r="B195" s="247">
        <v>8030112</v>
      </c>
      <c r="C195" s="247" t="s">
        <v>184</v>
      </c>
      <c r="D195" s="248">
        <v>-8037965</v>
      </c>
    </row>
    <row r="196" spans="2:4">
      <c r="B196" s="247">
        <v>8030113</v>
      </c>
      <c r="C196" s="247" t="s">
        <v>185</v>
      </c>
      <c r="D196" s="248">
        <v>0</v>
      </c>
    </row>
    <row r="197" spans="2:4">
      <c r="B197" s="247">
        <v>8030114</v>
      </c>
      <c r="C197" s="247" t="s">
        <v>186</v>
      </c>
      <c r="D197" s="248">
        <v>-35706965</v>
      </c>
    </row>
    <row r="198" spans="2:4">
      <c r="B198" s="247">
        <v>8030115</v>
      </c>
      <c r="C198" s="247" t="s">
        <v>324</v>
      </c>
      <c r="D198" s="248">
        <v>0</v>
      </c>
    </row>
    <row r="199" spans="2:4">
      <c r="B199" s="247">
        <v>8030201</v>
      </c>
      <c r="C199" s="247" t="s">
        <v>238</v>
      </c>
      <c r="D199" s="248">
        <v>0</v>
      </c>
    </row>
    <row r="200" spans="2:4">
      <c r="B200" s="247">
        <v>8030202</v>
      </c>
      <c r="C200" s="247" t="s">
        <v>187</v>
      </c>
      <c r="D200" s="248">
        <v>-12050000</v>
      </c>
    </row>
    <row r="201" spans="2:4">
      <c r="B201" s="247">
        <v>8030203</v>
      </c>
      <c r="C201" s="247" t="s">
        <v>188</v>
      </c>
      <c r="D201" s="248">
        <v>0</v>
      </c>
    </row>
    <row r="202" spans="2:4">
      <c r="B202" s="247">
        <v>8030204</v>
      </c>
      <c r="C202" s="247" t="s">
        <v>189</v>
      </c>
      <c r="D202" s="248">
        <v>-29845411</v>
      </c>
    </row>
    <row r="203" spans="2:4">
      <c r="B203" s="247">
        <v>8030205</v>
      </c>
      <c r="C203" s="247" t="s">
        <v>190</v>
      </c>
      <c r="D203" s="248">
        <v>-11543836</v>
      </c>
    </row>
    <row r="204" spans="2:4">
      <c r="B204" s="247">
        <v>8030206</v>
      </c>
      <c r="C204" s="247" t="s">
        <v>191</v>
      </c>
      <c r="D204" s="248">
        <v>-212197028</v>
      </c>
    </row>
    <row r="205" spans="2:4">
      <c r="B205" s="247">
        <v>8030207</v>
      </c>
      <c r="C205" s="247" t="s">
        <v>1633</v>
      </c>
      <c r="D205" s="248">
        <v>-818182</v>
      </c>
    </row>
    <row r="206" spans="2:4">
      <c r="B206" s="247">
        <v>8030208</v>
      </c>
      <c r="C206" s="247" t="s">
        <v>325</v>
      </c>
      <c r="D206" s="248">
        <v>0</v>
      </c>
    </row>
    <row r="207" spans="2:4">
      <c r="B207" s="247">
        <v>8030209</v>
      </c>
      <c r="C207" s="247" t="s">
        <v>239</v>
      </c>
      <c r="D207" s="248">
        <v>-16363636</v>
      </c>
    </row>
    <row r="208" spans="2:4">
      <c r="B208" s="247">
        <v>8030215</v>
      </c>
      <c r="C208" s="247" t="s">
        <v>192</v>
      </c>
      <c r="D208" s="248">
        <v>-1265455</v>
      </c>
    </row>
    <row r="209" spans="2:4">
      <c r="B209" s="247">
        <v>8030301</v>
      </c>
      <c r="C209" s="247" t="s">
        <v>193</v>
      </c>
      <c r="D209" s="248">
        <v>-16671964</v>
      </c>
    </row>
    <row r="210" spans="2:4">
      <c r="B210" s="247">
        <v>8030302</v>
      </c>
      <c r="C210" s="247" t="s">
        <v>194</v>
      </c>
      <c r="D210" s="248">
        <v>-19570370</v>
      </c>
    </row>
    <row r="211" spans="2:4">
      <c r="B211" s="247">
        <v>8030303</v>
      </c>
      <c r="C211" s="247" t="s">
        <v>195</v>
      </c>
      <c r="D211" s="248">
        <v>-196872784</v>
      </c>
    </row>
    <row r="212" spans="2:4">
      <c r="B212" s="247">
        <v>8030305</v>
      </c>
      <c r="C212" s="247" t="s">
        <v>196</v>
      </c>
      <c r="D212" s="248">
        <v>-276656179</v>
      </c>
    </row>
    <row r="213" spans="2:4">
      <c r="B213" s="247">
        <v>8030308</v>
      </c>
      <c r="C213" s="247" t="s">
        <v>197</v>
      </c>
      <c r="D213" s="248">
        <v>-2122022</v>
      </c>
    </row>
    <row r="214" spans="2:4">
      <c r="B214" s="247">
        <v>8030309</v>
      </c>
      <c r="C214" s="247" t="s">
        <v>198</v>
      </c>
      <c r="D214" s="248">
        <v>0</v>
      </c>
    </row>
    <row r="215" spans="2:4">
      <c r="B215" s="247">
        <v>8030401</v>
      </c>
      <c r="C215" s="247" t="s">
        <v>199</v>
      </c>
      <c r="D215" s="248">
        <v>-29857780</v>
      </c>
    </row>
    <row r="216" spans="2:4">
      <c r="B216" s="247">
        <v>8030402</v>
      </c>
      <c r="C216" s="247" t="s">
        <v>326</v>
      </c>
      <c r="D216" s="248">
        <v>-27898314</v>
      </c>
    </row>
    <row r="217" spans="2:4">
      <c r="B217" s="247">
        <v>8030403</v>
      </c>
      <c r="C217" s="247" t="s">
        <v>1642</v>
      </c>
      <c r="D217" s="248">
        <v>-39545</v>
      </c>
    </row>
    <row r="218" spans="2:4">
      <c r="B218" s="247">
        <v>8030404</v>
      </c>
      <c r="C218" s="247" t="s">
        <v>200</v>
      </c>
      <c r="D218" s="248">
        <v>-503091</v>
      </c>
    </row>
    <row r="219" spans="2:4">
      <c r="B219" s="247">
        <v>8030405</v>
      </c>
      <c r="C219" s="247" t="s">
        <v>201</v>
      </c>
      <c r="D219" s="248">
        <v>0</v>
      </c>
    </row>
    <row r="220" spans="2:4">
      <c r="B220" s="247">
        <v>8030406</v>
      </c>
      <c r="C220" s="247" t="s">
        <v>202</v>
      </c>
      <c r="D220" s="248">
        <v>-21529294</v>
      </c>
    </row>
    <row r="221" spans="2:4">
      <c r="B221" s="247">
        <v>8030407</v>
      </c>
      <c r="C221" s="247" t="s">
        <v>203</v>
      </c>
      <c r="D221" s="248">
        <v>-27740048</v>
      </c>
    </row>
    <row r="222" spans="2:4">
      <c r="B222" s="247">
        <v>8030408</v>
      </c>
      <c r="C222" s="247" t="s">
        <v>204</v>
      </c>
      <c r="D222" s="248">
        <v>-685000</v>
      </c>
    </row>
    <row r="223" spans="2:4">
      <c r="B223" s="247">
        <v>8030409</v>
      </c>
      <c r="C223" s="247" t="s">
        <v>205</v>
      </c>
      <c r="D223" s="248">
        <v>-3503520</v>
      </c>
    </row>
    <row r="224" spans="2:4">
      <c r="B224" s="247">
        <v>8030501</v>
      </c>
      <c r="C224" s="247" t="s">
        <v>206</v>
      </c>
      <c r="D224" s="248">
        <v>-25331797</v>
      </c>
    </row>
    <row r="225" spans="2:4">
      <c r="B225" s="247">
        <v>8030506</v>
      </c>
      <c r="C225" s="247" t="s">
        <v>207</v>
      </c>
      <c r="D225" s="248">
        <v>0</v>
      </c>
    </row>
    <row r="226" spans="2:4">
      <c r="B226" s="247">
        <v>8030507</v>
      </c>
      <c r="C226" s="247" t="s">
        <v>208</v>
      </c>
      <c r="D226" s="248">
        <v>590857</v>
      </c>
    </row>
    <row r="227" spans="2:4">
      <c r="B227" s="247">
        <v>8030601</v>
      </c>
      <c r="C227" s="247" t="s">
        <v>327</v>
      </c>
      <c r="D227" s="248">
        <v>-935953263</v>
      </c>
    </row>
    <row r="228" spans="2:4">
      <c r="B228" s="247">
        <v>8030602</v>
      </c>
      <c r="C228" s="247" t="s">
        <v>210</v>
      </c>
      <c r="D228" s="248">
        <v>-133443609</v>
      </c>
    </row>
    <row r="229" spans="2:4">
      <c r="B229" s="247">
        <v>8030603</v>
      </c>
      <c r="C229" s="247" t="s">
        <v>211</v>
      </c>
      <c r="D229" s="248">
        <v>-78897572</v>
      </c>
    </row>
    <row r="230" spans="2:4">
      <c r="B230" s="247">
        <v>8030604</v>
      </c>
      <c r="C230" s="247" t="s">
        <v>328</v>
      </c>
      <c r="D230" s="248">
        <v>0</v>
      </c>
    </row>
    <row r="231" spans="2:4">
      <c r="B231" s="247">
        <v>8030609</v>
      </c>
      <c r="C231" s="247" t="s">
        <v>212</v>
      </c>
      <c r="D231" s="248">
        <v>-119107727</v>
      </c>
    </row>
    <row r="232" spans="2:4">
      <c r="B232" s="247">
        <v>8040104</v>
      </c>
      <c r="C232" s="247" t="s">
        <v>214</v>
      </c>
      <c r="D232" s="248">
        <v>-168253522</v>
      </c>
    </row>
    <row r="233" spans="2:4">
      <c r="B233" s="247">
        <v>8040105</v>
      </c>
      <c r="C233" s="247" t="s">
        <v>215</v>
      </c>
      <c r="D233" s="248">
        <v>-1368291283</v>
      </c>
    </row>
    <row r="234" spans="2:4">
      <c r="B234" s="247">
        <v>8040107</v>
      </c>
      <c r="C234" s="247" t="s">
        <v>217</v>
      </c>
      <c r="D234" s="248">
        <v>-7154928</v>
      </c>
    </row>
    <row r="235" spans="2:4">
      <c r="B235" s="247">
        <v>8040123</v>
      </c>
      <c r="C235" s="247" t="s">
        <v>228</v>
      </c>
      <c r="D235" s="248">
        <v>0</v>
      </c>
    </row>
    <row r="236" spans="2:4">
      <c r="B236" s="247">
        <v>8040124</v>
      </c>
      <c r="C236" s="247" t="s">
        <v>1498</v>
      </c>
      <c r="D236" s="248">
        <v>0</v>
      </c>
    </row>
    <row r="237" spans="2:4">
      <c r="B237" s="247">
        <v>8050104</v>
      </c>
      <c r="C237" s="247" t="s">
        <v>232</v>
      </c>
      <c r="D237" s="248">
        <v>-519427904</v>
      </c>
    </row>
    <row r="238" spans="2:4">
      <c r="B238" s="247">
        <v>8060103</v>
      </c>
      <c r="C238" s="247" t="s">
        <v>235</v>
      </c>
      <c r="D238" s="248">
        <v>-308105168</v>
      </c>
    </row>
    <row r="239" spans="2:4">
      <c r="B239" s="247">
        <v>8060105</v>
      </c>
      <c r="C239" s="247" t="s">
        <v>236</v>
      </c>
      <c r="D239" s="248">
        <v>983315</v>
      </c>
    </row>
    <row r="240" spans="2:4">
      <c r="B240" s="247">
        <v>8070101</v>
      </c>
      <c r="C240" s="247" t="s">
        <v>174</v>
      </c>
      <c r="D240" s="248">
        <v>-702619917</v>
      </c>
    </row>
    <row r="241" spans="2:4">
      <c r="B241" s="247">
        <v>8070102</v>
      </c>
      <c r="C241" s="247" t="s">
        <v>175</v>
      </c>
      <c r="D241" s="248">
        <v>-784731822</v>
      </c>
    </row>
    <row r="242" spans="2:4">
      <c r="B242" s="247">
        <v>8070103</v>
      </c>
      <c r="C242" s="247" t="s">
        <v>176</v>
      </c>
      <c r="D242" s="248">
        <v>-965612349</v>
      </c>
    </row>
    <row r="243" spans="2:4">
      <c r="B243" s="247">
        <v>8070104</v>
      </c>
      <c r="C243" s="247" t="s">
        <v>237</v>
      </c>
      <c r="D243" s="248">
        <v>0</v>
      </c>
    </row>
    <row r="244" spans="2:4">
      <c r="B244" s="247">
        <v>8070105</v>
      </c>
      <c r="C244" s="247" t="s">
        <v>178</v>
      </c>
      <c r="D244" s="248">
        <v>-3745053</v>
      </c>
    </row>
    <row r="245" spans="2:4">
      <c r="B245" s="247">
        <v>8070106</v>
      </c>
      <c r="C245" s="247" t="s">
        <v>179</v>
      </c>
      <c r="D245" s="248">
        <v>-29926281</v>
      </c>
    </row>
    <row r="246" spans="2:4">
      <c r="B246" s="247">
        <v>8070107</v>
      </c>
      <c r="C246" s="247" t="s">
        <v>180</v>
      </c>
      <c r="D246" s="248">
        <v>-64847263</v>
      </c>
    </row>
    <row r="247" spans="2:4">
      <c r="B247" s="247">
        <v>8070109</v>
      </c>
      <c r="C247" s="247" t="s">
        <v>181</v>
      </c>
      <c r="D247" s="248">
        <v>-14177267</v>
      </c>
    </row>
    <row r="248" spans="2:4">
      <c r="B248" s="247">
        <v>8070110</v>
      </c>
      <c r="C248" s="247" t="s">
        <v>182</v>
      </c>
      <c r="D248" s="248">
        <v>0</v>
      </c>
    </row>
    <row r="249" spans="2:4">
      <c r="B249" s="247">
        <v>8070112</v>
      </c>
      <c r="C249" s="247" t="s">
        <v>184</v>
      </c>
      <c r="D249" s="248">
        <v>0</v>
      </c>
    </row>
    <row r="250" spans="2:4">
      <c r="B250" s="247">
        <v>8070113</v>
      </c>
      <c r="C250" s="247" t="s">
        <v>185</v>
      </c>
      <c r="D250" s="248">
        <v>-322142</v>
      </c>
    </row>
    <row r="251" spans="2:4">
      <c r="B251" s="247">
        <v>8070114</v>
      </c>
      <c r="C251" s="247" t="s">
        <v>186</v>
      </c>
      <c r="D251" s="248">
        <v>-4105417</v>
      </c>
    </row>
    <row r="252" spans="2:4">
      <c r="B252" s="247">
        <v>8070201</v>
      </c>
      <c r="C252" s="247" t="s">
        <v>238</v>
      </c>
      <c r="D252" s="248">
        <v>-242106057</v>
      </c>
    </row>
    <row r="253" spans="2:4">
      <c r="B253" s="247">
        <v>8070202</v>
      </c>
      <c r="C253" s="247" t="s">
        <v>187</v>
      </c>
      <c r="D253" s="248">
        <v>-238088303</v>
      </c>
    </row>
    <row r="254" spans="2:4">
      <c r="B254" s="247">
        <v>8070204</v>
      </c>
      <c r="C254" s="247" t="s">
        <v>189</v>
      </c>
      <c r="D254" s="248">
        <v>-115333880</v>
      </c>
    </row>
    <row r="255" spans="2:4">
      <c r="B255" s="247">
        <v>8070205</v>
      </c>
      <c r="C255" s="247" t="s">
        <v>190</v>
      </c>
      <c r="D255" s="248">
        <v>-293883494</v>
      </c>
    </row>
    <row r="256" spans="2:4">
      <c r="B256" s="247">
        <v>8070209</v>
      </c>
      <c r="C256" s="247" t="s">
        <v>239</v>
      </c>
      <c r="D256" s="248">
        <v>-22843200</v>
      </c>
    </row>
    <row r="257" spans="2:4">
      <c r="B257" s="247">
        <v>8070301</v>
      </c>
      <c r="C257" s="247" t="s">
        <v>193</v>
      </c>
      <c r="D257" s="248">
        <v>-3232181</v>
      </c>
    </row>
    <row r="258" spans="2:4">
      <c r="B258" s="247">
        <v>8070302</v>
      </c>
      <c r="C258" s="247" t="s">
        <v>194</v>
      </c>
      <c r="D258" s="248">
        <v>-4568634</v>
      </c>
    </row>
    <row r="259" spans="2:4">
      <c r="B259" s="247">
        <v>8070303</v>
      </c>
      <c r="C259" s="247" t="s">
        <v>195</v>
      </c>
      <c r="D259" s="248">
        <v>-27868334</v>
      </c>
    </row>
    <row r="260" spans="2:4">
      <c r="B260" s="247">
        <v>8070304</v>
      </c>
      <c r="C260" s="247" t="s">
        <v>333</v>
      </c>
      <c r="D260" s="248">
        <v>0</v>
      </c>
    </row>
    <row r="261" spans="2:4">
      <c r="B261" s="247">
        <v>8070305</v>
      </c>
      <c r="C261" s="247" t="s">
        <v>3202</v>
      </c>
      <c r="D261" s="248">
        <v>0</v>
      </c>
    </row>
    <row r="262" spans="2:4">
      <c r="B262" s="247">
        <v>8070306</v>
      </c>
      <c r="C262" s="247" t="s">
        <v>240</v>
      </c>
      <c r="D262" s="248">
        <v>-57641304</v>
      </c>
    </row>
    <row r="263" spans="2:4">
      <c r="B263" s="247">
        <v>8070401</v>
      </c>
      <c r="C263" s="247" t="s">
        <v>199</v>
      </c>
      <c r="D263" s="248">
        <v>-9003924</v>
      </c>
    </row>
    <row r="264" spans="2:4">
      <c r="B264" s="247">
        <v>8070402</v>
      </c>
      <c r="C264" s="247" t="s">
        <v>334</v>
      </c>
      <c r="D264" s="248">
        <v>-7121108</v>
      </c>
    </row>
    <row r="265" spans="2:4">
      <c r="B265" s="247">
        <v>8070403</v>
      </c>
      <c r="C265" s="247" t="s">
        <v>1642</v>
      </c>
      <c r="D265" s="248">
        <v>-22182</v>
      </c>
    </row>
    <row r="266" spans="2:4">
      <c r="B266" s="247">
        <v>8070405</v>
      </c>
      <c r="C266" s="247" t="s">
        <v>201</v>
      </c>
      <c r="D266" s="248">
        <v>-232727</v>
      </c>
    </row>
    <row r="267" spans="2:4">
      <c r="B267" s="247">
        <v>8070406</v>
      </c>
      <c r="C267" s="247" t="s">
        <v>202</v>
      </c>
      <c r="D267" s="248">
        <v>-43165901</v>
      </c>
    </row>
    <row r="268" spans="2:4">
      <c r="B268" s="247">
        <v>8070407</v>
      </c>
      <c r="C268" s="247" t="s">
        <v>203</v>
      </c>
      <c r="D268" s="248">
        <v>-12425911</v>
      </c>
    </row>
    <row r="269" spans="2:4">
      <c r="B269" s="247">
        <v>8070408</v>
      </c>
      <c r="C269" s="247" t="s">
        <v>204</v>
      </c>
      <c r="D269" s="248">
        <v>-232523598</v>
      </c>
    </row>
    <row r="270" spans="2:4">
      <c r="B270" s="247">
        <v>8070409</v>
      </c>
      <c r="C270" s="247" t="s">
        <v>205</v>
      </c>
      <c r="D270" s="248">
        <v>-607982</v>
      </c>
    </row>
    <row r="271" spans="2:4">
      <c r="B271" s="247">
        <v>8070507</v>
      </c>
      <c r="C271" s="247" t="s">
        <v>208</v>
      </c>
      <c r="D271" s="248">
        <v>-4083479</v>
      </c>
    </row>
    <row r="272" spans="2:4">
      <c r="B272" s="247">
        <v>8070601</v>
      </c>
      <c r="C272" s="247" t="s">
        <v>209</v>
      </c>
      <c r="D272" s="248">
        <v>-3740909</v>
      </c>
    </row>
    <row r="273" spans="1:4">
      <c r="B273" s="247">
        <v>8070602</v>
      </c>
      <c r="C273" s="247" t="s">
        <v>210</v>
      </c>
      <c r="D273" s="248">
        <v>-879999</v>
      </c>
    </row>
    <row r="274" spans="1:4">
      <c r="B274" s="247">
        <v>8070603</v>
      </c>
      <c r="C274" s="247" t="s">
        <v>1521</v>
      </c>
      <c r="D274" s="248">
        <v>-2716632</v>
      </c>
    </row>
    <row r="275" spans="1:4">
      <c r="B275" s="247">
        <v>80303309</v>
      </c>
      <c r="C275" s="247" t="s">
        <v>198</v>
      </c>
      <c r="D275" s="248">
        <v>-298376103</v>
      </c>
    </row>
    <row r="276" spans="1:4">
      <c r="B276" s="247">
        <v>701010302</v>
      </c>
      <c r="C276" s="247" t="s">
        <v>245</v>
      </c>
      <c r="D276" s="248">
        <v>1357408785</v>
      </c>
    </row>
    <row r="277" spans="1:4">
      <c r="B277" s="247">
        <v>702010101</v>
      </c>
      <c r="C277" s="247" t="s">
        <v>252</v>
      </c>
      <c r="D277" s="248">
        <v>0</v>
      </c>
    </row>
    <row r="278" spans="1:4">
      <c r="B278" s="247">
        <v>702010103</v>
      </c>
      <c r="C278" s="247" t="s">
        <v>254</v>
      </c>
      <c r="D278" s="248">
        <v>742330207</v>
      </c>
    </row>
    <row r="279" spans="1:4">
      <c r="A279" s="247" t="s">
        <v>160</v>
      </c>
      <c r="B279" s="247">
        <v>8040106</v>
      </c>
      <c r="C279" s="247" t="s">
        <v>216</v>
      </c>
      <c r="D279" s="248">
        <v>0</v>
      </c>
    </row>
    <row r="280" spans="1:4">
      <c r="A280" s="247" t="s">
        <v>156</v>
      </c>
      <c r="B280" s="247">
        <v>8020109</v>
      </c>
      <c r="C280" s="247" t="s">
        <v>323</v>
      </c>
      <c r="D280" s="248">
        <v>-27880141</v>
      </c>
    </row>
    <row r="281" spans="1:4">
      <c r="B281" s="247">
        <v>8060101</v>
      </c>
      <c r="C281" s="247" t="s">
        <v>234</v>
      </c>
      <c r="D281" s="248">
        <v>21818182</v>
      </c>
    </row>
    <row r="282" spans="1:4">
      <c r="B282" s="247">
        <v>701010303</v>
      </c>
      <c r="C282" s="247" t="s">
        <v>246</v>
      </c>
      <c r="D282" s="248">
        <v>408242446</v>
      </c>
    </row>
    <row r="283" spans="1:4">
      <c r="B283" s="247">
        <v>701010305</v>
      </c>
      <c r="C283" s="247" t="s">
        <v>322</v>
      </c>
      <c r="D283" s="248">
        <v>66464137</v>
      </c>
    </row>
    <row r="284" spans="1:4">
      <c r="B284" s="247">
        <v>701010306</v>
      </c>
      <c r="C284" s="247" t="s">
        <v>247</v>
      </c>
      <c r="D284" s="248">
        <v>185151798</v>
      </c>
    </row>
    <row r="285" spans="1:4">
      <c r="B285" s="247">
        <v>701010307</v>
      </c>
      <c r="C285" s="247" t="s">
        <v>248</v>
      </c>
      <c r="D285" s="248">
        <v>327484440</v>
      </c>
    </row>
    <row r="286" spans="1:4">
      <c r="B286" s="247">
        <v>702010102</v>
      </c>
      <c r="C286" s="247" t="s">
        <v>253</v>
      </c>
      <c r="D286" s="248">
        <v>42858716</v>
      </c>
    </row>
    <row r="287" spans="1:4">
      <c r="A287" s="247" t="s">
        <v>159</v>
      </c>
      <c r="B287" s="247">
        <v>8050101</v>
      </c>
      <c r="C287" s="247" t="s">
        <v>229</v>
      </c>
      <c r="D287" s="248">
        <v>-7160479312</v>
      </c>
    </row>
    <row r="288" spans="1:4">
      <c r="B288" s="247">
        <v>8050102</v>
      </c>
      <c r="C288" s="247" t="s">
        <v>230</v>
      </c>
      <c r="D288" s="248">
        <v>-8948248</v>
      </c>
    </row>
    <row r="289" spans="1:4">
      <c r="B289" s="247">
        <v>8050103</v>
      </c>
      <c r="C289" s="247" t="s">
        <v>231</v>
      </c>
      <c r="D289" s="248">
        <v>-41467179</v>
      </c>
    </row>
    <row r="290" spans="1:4">
      <c r="A290" s="247" t="s">
        <v>145</v>
      </c>
      <c r="B290" s="247">
        <v>8010104</v>
      </c>
      <c r="C290" s="247" t="s">
        <v>164</v>
      </c>
      <c r="D290" s="248">
        <v>0</v>
      </c>
    </row>
    <row r="291" spans="1:4">
      <c r="B291" s="247">
        <v>701010101</v>
      </c>
      <c r="C291" s="247" t="s">
        <v>241</v>
      </c>
      <c r="D291" s="248">
        <v>625144321401</v>
      </c>
    </row>
    <row r="292" spans="1:4">
      <c r="B292" s="247">
        <v>701010102</v>
      </c>
      <c r="C292" s="247" t="s">
        <v>242</v>
      </c>
      <c r="D292" s="248">
        <v>3905150135</v>
      </c>
    </row>
    <row r="293" spans="1:4">
      <c r="B293" s="247">
        <v>701010103</v>
      </c>
      <c r="C293" s="247" t="s">
        <v>321</v>
      </c>
      <c r="D293" s="248">
        <v>-32052181564</v>
      </c>
    </row>
    <row r="294" spans="1:4">
      <c r="B294" s="247">
        <v>701010105</v>
      </c>
      <c r="C294" s="247" t="s">
        <v>243</v>
      </c>
      <c r="D294" s="248">
        <v>2518184</v>
      </c>
    </row>
    <row r="295" spans="1:4">
      <c r="B295" s="247">
        <v>701010106</v>
      </c>
      <c r="C295" s="247" t="s">
        <v>244</v>
      </c>
      <c r="D295" s="248">
        <v>-5911880787</v>
      </c>
    </row>
    <row r="296" spans="1:4">
      <c r="B296" s="247">
        <v>701010308</v>
      </c>
      <c r="C296" s="247" t="s">
        <v>249</v>
      </c>
      <c r="D296" s="248">
        <v>3696144714</v>
      </c>
    </row>
    <row r="297" spans="1:4">
      <c r="B297" s="247">
        <v>701010310</v>
      </c>
      <c r="C297" s="247" t="s">
        <v>251</v>
      </c>
      <c r="D297" s="248">
        <v>2369589092</v>
      </c>
    </row>
    <row r="298" spans="1:4">
      <c r="A298" s="247" t="s">
        <v>3203</v>
      </c>
      <c r="D298" s="248">
        <v>-332757338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2677-B9C7-41D4-97E0-BF6025B5B797}">
  <sheetPr codeName="Hoja17"/>
  <dimension ref="A3:M20"/>
  <sheetViews>
    <sheetView showGridLines="0" view="pageBreakPreview" topLeftCell="A13" zoomScaleNormal="100" zoomScaleSheetLayoutView="100" workbookViewId="0">
      <selection activeCell="M8" sqref="M8"/>
    </sheetView>
  </sheetViews>
  <sheetFormatPr baseColWidth="10" defaultColWidth="11.5703125" defaultRowHeight="15"/>
  <cols>
    <col min="1" max="16384" width="11.5703125" style="420"/>
  </cols>
  <sheetData>
    <row r="3" spans="1:13" ht="15.75" thickBot="1"/>
    <row r="4" spans="1:13">
      <c r="A4" s="421"/>
      <c r="B4" s="422"/>
      <c r="C4" s="422"/>
      <c r="D4" s="422"/>
      <c r="E4" s="422"/>
      <c r="F4" s="422"/>
      <c r="G4" s="422"/>
      <c r="H4" s="422"/>
      <c r="I4" s="422"/>
      <c r="J4" s="423"/>
    </row>
    <row r="5" spans="1:13">
      <c r="A5" s="424"/>
      <c r="J5" s="425"/>
    </row>
    <row r="6" spans="1:13">
      <c r="A6" s="424"/>
      <c r="J6" s="425"/>
    </row>
    <row r="7" spans="1:13">
      <c r="A7" s="424"/>
      <c r="J7" s="425"/>
    </row>
    <row r="8" spans="1:13">
      <c r="A8" s="424"/>
      <c r="J8" s="425"/>
    </row>
    <row r="9" spans="1:13">
      <c r="A9" s="424"/>
      <c r="J9" s="425"/>
    </row>
    <row r="10" spans="1:13">
      <c r="A10" s="424"/>
      <c r="J10" s="425"/>
    </row>
    <row r="11" spans="1:13">
      <c r="A11" s="424"/>
      <c r="J11" s="425"/>
      <c r="M11" s="426"/>
    </row>
    <row r="12" spans="1:13">
      <c r="A12" s="424"/>
      <c r="J12" s="425"/>
    </row>
    <row r="13" spans="1:13">
      <c r="A13" s="424"/>
      <c r="J13" s="425"/>
      <c r="M13" s="426"/>
    </row>
    <row r="14" spans="1:13">
      <c r="A14" s="424"/>
      <c r="J14" s="425"/>
    </row>
    <row r="15" spans="1:13">
      <c r="A15" s="424"/>
      <c r="J15" s="425"/>
    </row>
    <row r="16" spans="1:13" ht="15.75" thickBot="1">
      <c r="A16" s="427"/>
      <c r="B16" s="428"/>
      <c r="C16" s="428"/>
      <c r="D16" s="428"/>
      <c r="E16" s="428"/>
      <c r="F16" s="428"/>
      <c r="G16" s="428"/>
      <c r="H16" s="428"/>
      <c r="I16" s="428"/>
      <c r="J16" s="429"/>
    </row>
    <row r="19" spans="1:10" ht="15.75" thickBot="1"/>
    <row r="20" spans="1:10" ht="65.45" customHeight="1" thickBot="1">
      <c r="A20" s="1026" t="s">
        <v>3715</v>
      </c>
      <c r="B20" s="1027"/>
      <c r="C20" s="1027"/>
      <c r="D20" s="1027"/>
      <c r="E20" s="1027"/>
      <c r="F20" s="1027"/>
      <c r="G20" s="1027"/>
      <c r="H20" s="1027"/>
      <c r="I20" s="1027"/>
      <c r="J20" s="1028"/>
    </row>
  </sheetData>
  <mergeCells count="1">
    <mergeCell ref="A20:J20"/>
  </mergeCell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pageSetUpPr fitToPage="1"/>
  </sheetPr>
  <dimension ref="A1:O289"/>
  <sheetViews>
    <sheetView zoomScale="90" zoomScaleNormal="90" workbookViewId="0">
      <pane ySplit="1" topLeftCell="A130" activePane="bottomLeft" state="frozen"/>
      <selection pane="bottomLeft" activeCell="E142" sqref="E142"/>
    </sheetView>
  </sheetViews>
  <sheetFormatPr baseColWidth="10" defaultColWidth="11.42578125" defaultRowHeight="12"/>
  <cols>
    <col min="1" max="1" width="15.28515625" style="307" bestFit="1" customWidth="1"/>
    <col min="2" max="2" width="22.28515625" style="244" customWidth="1"/>
    <col min="3" max="3" width="41.5703125" style="245" customWidth="1"/>
    <col min="4" max="4" width="17.85546875" style="245" bestFit="1" customWidth="1"/>
    <col min="5" max="5" width="17.85546875" style="246" bestFit="1" customWidth="1"/>
    <col min="6" max="6" width="15.28515625" style="230" customWidth="1"/>
    <col min="7" max="7" width="5.140625" style="230" customWidth="1"/>
    <col min="8" max="8" width="3" style="230" customWidth="1"/>
    <col min="9" max="9" width="16.85546875" style="262" bestFit="1" customWidth="1"/>
    <col min="10" max="10" width="34" style="230" bestFit="1" customWidth="1"/>
    <col min="11" max="11" width="14.5703125" style="230" bestFit="1" customWidth="1"/>
    <col min="12" max="13" width="11.42578125" style="230"/>
    <col min="14" max="14" width="15" style="262" bestFit="1" customWidth="1"/>
    <col min="15" max="15" width="16" style="230" bestFit="1" customWidth="1"/>
    <col min="16" max="16384" width="11.42578125" style="230"/>
  </cols>
  <sheetData>
    <row r="1" spans="1:15" s="312" customFormat="1" ht="27" customHeight="1" thickBot="1">
      <c r="A1" s="311" t="s">
        <v>0</v>
      </c>
      <c r="B1" s="226" t="s">
        <v>319</v>
      </c>
      <c r="C1" s="227" t="s">
        <v>1</v>
      </c>
      <c r="D1" s="228" t="s">
        <v>404</v>
      </c>
      <c r="E1" s="228" t="s">
        <v>1529</v>
      </c>
      <c r="F1" s="229"/>
      <c r="I1" s="313"/>
      <c r="N1" s="313"/>
    </row>
    <row r="2" spans="1:15">
      <c r="A2" s="304">
        <v>11111</v>
      </c>
      <c r="B2" s="231" t="s">
        <v>111</v>
      </c>
      <c r="C2" s="232" t="s">
        <v>66</v>
      </c>
      <c r="D2" s="233">
        <v>0</v>
      </c>
      <c r="E2" s="880">
        <f>IFERROR(VLOOKUP(A2,Imp.Base!B:F,5,FALSE),0)</f>
        <v>51000</v>
      </c>
      <c r="F2" s="234"/>
      <c r="G2" s="230" t="s">
        <v>421</v>
      </c>
      <c r="I2" s="262">
        <v>0</v>
      </c>
      <c r="J2" s="230" t="s">
        <v>421</v>
      </c>
      <c r="K2" s="846">
        <f>+E2</f>
        <v>51000</v>
      </c>
      <c r="L2" s="230">
        <v>11112</v>
      </c>
      <c r="N2" s="262">
        <v>-269000</v>
      </c>
      <c r="O2" s="241">
        <f>+E2-N2</f>
        <v>320000</v>
      </c>
    </row>
    <row r="3" spans="1:15">
      <c r="A3" s="304">
        <v>11112</v>
      </c>
      <c r="B3" s="231" t="s">
        <v>111</v>
      </c>
      <c r="C3" s="232" t="s">
        <v>66</v>
      </c>
      <c r="D3" s="233">
        <v>275063281</v>
      </c>
      <c r="E3" s="880">
        <f>IFERROR(VLOOKUP(A3,Imp.Base!B:F,5,FALSE),0)</f>
        <v>2592959157</v>
      </c>
      <c r="F3" s="234"/>
      <c r="G3" s="230" t="s">
        <v>421</v>
      </c>
      <c r="H3" s="235"/>
      <c r="I3" s="262">
        <v>275063281</v>
      </c>
      <c r="J3" s="230" t="s">
        <v>421</v>
      </c>
      <c r="K3" s="846">
        <f t="shared" ref="K3:K66" si="0">+E3</f>
        <v>2592959157</v>
      </c>
      <c r="L3" s="230">
        <f>VLOOKUP(A3,'[103]Balance imperial'!$A:$A,1,FALSE)</f>
        <v>11112</v>
      </c>
      <c r="N3" s="262">
        <v>2592959157</v>
      </c>
      <c r="O3" s="241">
        <f t="shared" ref="O3:O66" si="1">+E3-N3</f>
        <v>0</v>
      </c>
    </row>
    <row r="4" spans="1:15">
      <c r="A4" s="247">
        <v>11113</v>
      </c>
      <c r="B4" s="231" t="s">
        <v>111</v>
      </c>
      <c r="C4" s="247" t="s">
        <v>1533</v>
      </c>
      <c r="D4" s="233"/>
      <c r="E4" s="880">
        <f>IFERROR(VLOOKUP(A4,Imp.Base!B:F,5,FALSE),0)</f>
        <v>0</v>
      </c>
      <c r="F4" s="234"/>
      <c r="H4" s="235"/>
      <c r="J4" s="230" t="s">
        <v>421</v>
      </c>
      <c r="K4" s="846">
        <f t="shared" si="0"/>
        <v>0</v>
      </c>
      <c r="O4" s="241">
        <f t="shared" si="1"/>
        <v>0</v>
      </c>
    </row>
    <row r="5" spans="1:15">
      <c r="A5" s="304">
        <v>11114</v>
      </c>
      <c r="B5" s="231" t="s">
        <v>111</v>
      </c>
      <c r="C5" s="232" t="s">
        <v>291</v>
      </c>
      <c r="D5" s="233">
        <v>8000000</v>
      </c>
      <c r="E5" s="880">
        <f>IFERROR(VLOOKUP(A5,Imp.Base!B:F,5,FALSE),0)</f>
        <v>2663773</v>
      </c>
      <c r="F5" s="234"/>
      <c r="G5" s="230" t="s">
        <v>291</v>
      </c>
      <c r="H5" s="235"/>
      <c r="I5" s="262">
        <v>8000000</v>
      </c>
      <c r="J5" s="230" t="s">
        <v>291</v>
      </c>
      <c r="K5" s="846">
        <f t="shared" si="0"/>
        <v>2663773</v>
      </c>
      <c r="L5" s="230">
        <f>VLOOKUP(A5,'[103]Balance imperial'!$A:$A,1,FALSE)</f>
        <v>11114</v>
      </c>
      <c r="N5" s="262">
        <v>4079471</v>
      </c>
      <c r="O5" s="241">
        <f t="shared" si="1"/>
        <v>-1415698</v>
      </c>
    </row>
    <row r="6" spans="1:15">
      <c r="A6" s="304">
        <v>11116</v>
      </c>
      <c r="B6" s="231" t="s">
        <v>111</v>
      </c>
      <c r="C6" s="232" t="s">
        <v>1504</v>
      </c>
      <c r="D6" s="233">
        <v>0</v>
      </c>
      <c r="E6" s="880">
        <f>IFERROR(VLOOKUP(A6,Imp.Base!B:F,5,FALSE),0)</f>
        <v>0</v>
      </c>
      <c r="F6" s="234"/>
      <c r="G6" s="230" t="s">
        <v>429</v>
      </c>
      <c r="H6" s="235"/>
      <c r="J6" s="230" t="s">
        <v>421</v>
      </c>
      <c r="K6" s="846">
        <f t="shared" si="0"/>
        <v>0</v>
      </c>
      <c r="L6" s="230">
        <f>VLOOKUP(A6,'[103]Balance imperial'!$A:$A,1,FALSE)</f>
        <v>11116</v>
      </c>
      <c r="N6" s="262">
        <v>137391958</v>
      </c>
      <c r="O6" s="241">
        <f t="shared" si="1"/>
        <v>-137391958</v>
      </c>
    </row>
    <row r="7" spans="1:15">
      <c r="A7" s="247">
        <v>11117</v>
      </c>
      <c r="B7" s="231" t="s">
        <v>111</v>
      </c>
      <c r="C7" s="247" t="s">
        <v>3209</v>
      </c>
      <c r="D7" s="233"/>
      <c r="E7" s="880">
        <f>IFERROR(VLOOKUP(A7,Imp.Base!B:F,5,FALSE),0)</f>
        <v>0</v>
      </c>
      <c r="F7" s="234"/>
      <c r="H7" s="235"/>
      <c r="J7" s="230" t="s">
        <v>421</v>
      </c>
      <c r="K7" s="846">
        <f t="shared" si="0"/>
        <v>0</v>
      </c>
      <c r="O7" s="241">
        <f t="shared" si="1"/>
        <v>0</v>
      </c>
    </row>
    <row r="8" spans="1:15">
      <c r="A8" s="304">
        <v>11121</v>
      </c>
      <c r="B8" s="231" t="s">
        <v>111</v>
      </c>
      <c r="C8" s="232" t="s">
        <v>2</v>
      </c>
      <c r="D8" s="233">
        <v>1516687842</v>
      </c>
      <c r="E8" s="880">
        <f>IFERROR(VLOOKUP(A8,Imp.Base!B:F,5,FALSE),0)</f>
        <v>1619873489</v>
      </c>
      <c r="F8" s="234"/>
      <c r="G8" s="230" t="s">
        <v>424</v>
      </c>
      <c r="H8" s="235"/>
      <c r="I8" s="262">
        <v>1516687842</v>
      </c>
      <c r="J8" s="230" t="s">
        <v>3396</v>
      </c>
      <c r="K8" s="846">
        <f t="shared" si="0"/>
        <v>1619873489</v>
      </c>
      <c r="L8" s="230">
        <f>VLOOKUP(A8,'[103]Balance imperial'!$A:$A,1,FALSE)</f>
        <v>11121</v>
      </c>
      <c r="N8" s="262">
        <v>1630875609</v>
      </c>
      <c r="O8" s="241">
        <f t="shared" si="1"/>
        <v>-11002120</v>
      </c>
    </row>
    <row r="9" spans="1:15">
      <c r="A9" s="304">
        <v>11122</v>
      </c>
      <c r="B9" s="231" t="s">
        <v>111</v>
      </c>
      <c r="C9" s="232" t="s">
        <v>68</v>
      </c>
      <c r="D9" s="233">
        <v>2259365175</v>
      </c>
      <c r="E9" s="880">
        <f>IFERROR(VLOOKUP(A9,Imp.Base!B:F,5,FALSE),0)</f>
        <v>1099826552</v>
      </c>
      <c r="F9" s="234"/>
      <c r="G9" s="230" t="s">
        <v>422</v>
      </c>
      <c r="H9" s="235"/>
      <c r="I9" s="262">
        <v>2259365175</v>
      </c>
      <c r="J9" s="230" t="s">
        <v>3396</v>
      </c>
      <c r="K9" s="846">
        <f t="shared" si="0"/>
        <v>1099826552</v>
      </c>
      <c r="L9" s="230">
        <f>VLOOKUP(A9,'[103]Balance imperial'!$A:$A,1,FALSE)</f>
        <v>11122</v>
      </c>
      <c r="N9" s="262">
        <v>332111705</v>
      </c>
      <c r="O9" s="241">
        <f t="shared" si="1"/>
        <v>767714847</v>
      </c>
    </row>
    <row r="10" spans="1:15">
      <c r="A10" s="304">
        <v>11123</v>
      </c>
      <c r="B10" s="231" t="s">
        <v>111</v>
      </c>
      <c r="C10" s="232" t="s">
        <v>3</v>
      </c>
      <c r="D10" s="233">
        <v>1878225058</v>
      </c>
      <c r="E10" s="880">
        <f>IFERROR(VLOOKUP(A10,Imp.Base!B:F,5,FALSE),0)</f>
        <v>1137027301</v>
      </c>
      <c r="F10" s="234"/>
      <c r="G10" s="230" t="s">
        <v>3</v>
      </c>
      <c r="H10" s="235"/>
      <c r="I10" s="262">
        <v>1878225058</v>
      </c>
      <c r="J10" s="230" t="s">
        <v>3396</v>
      </c>
      <c r="K10" s="846">
        <f t="shared" si="0"/>
        <v>1137027301</v>
      </c>
      <c r="L10" s="230">
        <f>VLOOKUP(A10,'[103]Balance imperial'!$A:$A,1,FALSE)</f>
        <v>11123</v>
      </c>
      <c r="N10" s="262">
        <v>1255921630</v>
      </c>
      <c r="O10" s="241">
        <f t="shared" si="1"/>
        <v>-118894329</v>
      </c>
    </row>
    <row r="11" spans="1:15">
      <c r="A11" s="304">
        <v>11124</v>
      </c>
      <c r="B11" s="231" t="s">
        <v>111</v>
      </c>
      <c r="C11" s="231" t="s">
        <v>1535</v>
      </c>
      <c r="D11" s="233"/>
      <c r="E11" s="880">
        <f>IFERROR(VLOOKUP(A11,Imp.Base!B:F,5,FALSE),0)</f>
        <v>0</v>
      </c>
      <c r="F11" s="234"/>
      <c r="G11" s="231" t="s">
        <v>1535</v>
      </c>
      <c r="H11" s="235"/>
      <c r="J11" s="230" t="s">
        <v>3396</v>
      </c>
      <c r="K11" s="846">
        <f t="shared" si="0"/>
        <v>0</v>
      </c>
      <c r="O11" s="241">
        <f t="shared" si="1"/>
        <v>0</v>
      </c>
    </row>
    <row r="12" spans="1:15">
      <c r="A12" s="304">
        <v>11125</v>
      </c>
      <c r="B12" s="231" t="s">
        <v>111</v>
      </c>
      <c r="C12" s="232" t="s">
        <v>4</v>
      </c>
      <c r="D12" s="233">
        <v>9612</v>
      </c>
      <c r="E12" s="880">
        <f>IFERROR(VLOOKUP(A12,Imp.Base!B:F,5,FALSE),0)</f>
        <v>9612</v>
      </c>
      <c r="F12" s="234"/>
      <c r="G12" s="230" t="s">
        <v>507</v>
      </c>
      <c r="H12" s="235"/>
      <c r="I12" s="262">
        <v>9612</v>
      </c>
      <c r="J12" s="230" t="s">
        <v>3396</v>
      </c>
      <c r="K12" s="846">
        <f t="shared" si="0"/>
        <v>9612</v>
      </c>
      <c r="L12" s="230">
        <f>VLOOKUP(A12,'[103]Balance imperial'!$A:$A,1,FALSE)</f>
        <v>11125</v>
      </c>
      <c r="N12" s="262">
        <v>9612</v>
      </c>
      <c r="O12" s="241">
        <f t="shared" si="1"/>
        <v>0</v>
      </c>
    </row>
    <row r="13" spans="1:15">
      <c r="A13" s="304">
        <v>11126</v>
      </c>
      <c r="B13" s="231" t="s">
        <v>111</v>
      </c>
      <c r="C13" s="232" t="s">
        <v>292</v>
      </c>
      <c r="D13" s="233">
        <v>17653233</v>
      </c>
      <c r="E13" s="880">
        <f>IFERROR(VLOOKUP(A13,Imp.Base!B:F,5,FALSE),0)</f>
        <v>802060003</v>
      </c>
      <c r="F13" s="234"/>
      <c r="G13" s="230" t="s">
        <v>292</v>
      </c>
      <c r="H13" s="235"/>
      <c r="I13" s="262">
        <v>17653233</v>
      </c>
      <c r="J13" s="230" t="s">
        <v>3396</v>
      </c>
      <c r="K13" s="846">
        <f t="shared" si="0"/>
        <v>802060003</v>
      </c>
      <c r="L13" s="230">
        <f>VLOOKUP(A13,'[103]Balance imperial'!$A:$A,1,FALSE)</f>
        <v>11126</v>
      </c>
      <c r="N13" s="262">
        <v>801873458</v>
      </c>
      <c r="O13" s="241">
        <f t="shared" si="1"/>
        <v>186545</v>
      </c>
    </row>
    <row r="14" spans="1:15" ht="12.75">
      <c r="A14" s="304">
        <v>11131</v>
      </c>
      <c r="B14" s="231" t="s">
        <v>111</v>
      </c>
      <c r="C14" s="232" t="s">
        <v>5</v>
      </c>
      <c r="D14" s="233">
        <v>571383704</v>
      </c>
      <c r="E14" s="880">
        <f>IFERROR(VLOOKUP(A14,Imp.Base!B:F,5,FALSE),0)</f>
        <v>156965145</v>
      </c>
      <c r="F14" s="234"/>
      <c r="G14" s="230" t="s">
        <v>423</v>
      </c>
      <c r="H14" s="235"/>
      <c r="I14" s="262">
        <v>571383704</v>
      </c>
      <c r="J14" s="617" t="s">
        <v>3397</v>
      </c>
      <c r="K14" s="846">
        <f t="shared" si="0"/>
        <v>156965145</v>
      </c>
      <c r="L14" s="230">
        <f>VLOOKUP(A14,'[103]Balance imperial'!$A:$A,1,FALSE)</f>
        <v>11131</v>
      </c>
      <c r="N14" s="262">
        <v>-55210686</v>
      </c>
      <c r="O14" s="241">
        <f t="shared" si="1"/>
        <v>212175831</v>
      </c>
    </row>
    <row r="15" spans="1:15">
      <c r="A15" s="304">
        <v>11133</v>
      </c>
      <c r="B15" s="231" t="s">
        <v>111</v>
      </c>
      <c r="C15" s="232" t="s">
        <v>293</v>
      </c>
      <c r="D15" s="233">
        <v>11460519</v>
      </c>
      <c r="E15" s="880">
        <f>IFERROR(VLOOKUP(A15,Imp.Base!B:F,5,FALSE),0)</f>
        <v>31223472</v>
      </c>
      <c r="F15" s="234"/>
      <c r="G15" s="230" t="s">
        <v>293</v>
      </c>
      <c r="H15" s="235"/>
      <c r="I15" s="262">
        <v>11460519</v>
      </c>
      <c r="J15" s="230" t="s">
        <v>3396</v>
      </c>
      <c r="K15" s="846">
        <f t="shared" si="0"/>
        <v>31223472</v>
      </c>
      <c r="L15" s="230">
        <f>VLOOKUP(A15,'[103]Balance imperial'!$A:$A,1,FALSE)</f>
        <v>11133</v>
      </c>
      <c r="N15" s="262">
        <v>31855233</v>
      </c>
      <c r="O15" s="241">
        <f t="shared" si="1"/>
        <v>-631761</v>
      </c>
    </row>
    <row r="16" spans="1:15">
      <c r="A16" s="304">
        <v>11115</v>
      </c>
      <c r="B16" s="231" t="s">
        <v>118</v>
      </c>
      <c r="C16" s="232" t="s">
        <v>1524</v>
      </c>
      <c r="D16" s="233">
        <v>0</v>
      </c>
      <c r="E16" s="880">
        <f>IFERROR(VLOOKUP(A16,Imp.Base!B:F,5,FALSE),0)</f>
        <v>0</v>
      </c>
      <c r="F16" s="234"/>
      <c r="H16" s="235"/>
      <c r="J16" s="230" t="s">
        <v>421</v>
      </c>
      <c r="K16" s="846">
        <f t="shared" si="0"/>
        <v>0</v>
      </c>
      <c r="L16" s="230" t="e">
        <f>VLOOKUP(A16,'[103]Balance imperial'!$A:$A,1,FALSE)</f>
        <v>#N/A</v>
      </c>
      <c r="O16" s="241">
        <f t="shared" si="1"/>
        <v>0</v>
      </c>
    </row>
    <row r="17" spans="1:15">
      <c r="A17" s="304">
        <v>11211</v>
      </c>
      <c r="B17" s="231" t="s">
        <v>118</v>
      </c>
      <c r="C17" s="232" t="s">
        <v>6</v>
      </c>
      <c r="D17" s="233">
        <v>65521858833</v>
      </c>
      <c r="E17" s="880">
        <f>IFERROR(VLOOKUP(A17,Imp.Base!B:F,5,FALSE),0)</f>
        <v>49050807378</v>
      </c>
      <c r="F17" s="234"/>
      <c r="G17" s="230" t="s">
        <v>431</v>
      </c>
      <c r="H17" s="235"/>
      <c r="I17" s="262">
        <v>65521858833</v>
      </c>
      <c r="J17" s="230" t="s">
        <v>3403</v>
      </c>
      <c r="K17" s="846">
        <f t="shared" si="0"/>
        <v>49050807378</v>
      </c>
      <c r="L17" s="230">
        <f>VLOOKUP(A17,'[103]Balance imperial'!$A:$A,1,FALSE)</f>
        <v>11211</v>
      </c>
      <c r="N17" s="262">
        <v>49110122121</v>
      </c>
      <c r="O17" s="241">
        <f t="shared" si="1"/>
        <v>-59314743</v>
      </c>
    </row>
    <row r="18" spans="1:15">
      <c r="A18" s="304">
        <v>11213</v>
      </c>
      <c r="B18" s="231" t="s">
        <v>118</v>
      </c>
      <c r="C18" s="232" t="s">
        <v>69</v>
      </c>
      <c r="D18" s="233">
        <v>-1385835033</v>
      </c>
      <c r="E18" s="880">
        <f>IFERROR(VLOOKUP(A18,Imp.Base!B:F,5,FALSE),0)</f>
        <v>2642225</v>
      </c>
      <c r="F18" s="234"/>
      <c r="G18" s="230" t="s">
        <v>431</v>
      </c>
      <c r="H18" s="235"/>
      <c r="I18" s="262">
        <v>-1385835033</v>
      </c>
      <c r="J18" s="230" t="s">
        <v>431</v>
      </c>
      <c r="K18" s="846">
        <f t="shared" si="0"/>
        <v>2642225</v>
      </c>
      <c r="L18" s="230">
        <f>VLOOKUP(A18,'[103]Balance imperial'!$A:$A,1,FALSE)</f>
        <v>11213</v>
      </c>
      <c r="N18" s="262">
        <v>2642225</v>
      </c>
      <c r="O18" s="241">
        <f t="shared" si="1"/>
        <v>0</v>
      </c>
    </row>
    <row r="19" spans="1:15">
      <c r="A19" s="304">
        <v>11215</v>
      </c>
      <c r="B19" s="231" t="s">
        <v>118</v>
      </c>
      <c r="C19" s="232" t="s">
        <v>7</v>
      </c>
      <c r="D19" s="233">
        <v>10352364005</v>
      </c>
      <c r="E19" s="880">
        <f>IFERROR(VLOOKUP(A19,Imp.Base!B:F,5,FALSE),0)</f>
        <v>8611116939</v>
      </c>
      <c r="F19" s="234"/>
      <c r="G19" s="230" t="s">
        <v>427</v>
      </c>
      <c r="H19" s="235"/>
      <c r="I19" s="262">
        <v>10352364005</v>
      </c>
      <c r="J19" s="230" t="s">
        <v>431</v>
      </c>
      <c r="K19" s="846">
        <f t="shared" si="0"/>
        <v>8611116939</v>
      </c>
      <c r="L19" s="230">
        <f>VLOOKUP(A19,'[103]Balance imperial'!$A:$A,1,FALSE)</f>
        <v>11215</v>
      </c>
      <c r="N19" s="262">
        <v>8721886964</v>
      </c>
      <c r="O19" s="241">
        <f t="shared" si="1"/>
        <v>-110770025</v>
      </c>
    </row>
    <row r="20" spans="1:15">
      <c r="A20" s="304">
        <v>11216</v>
      </c>
      <c r="B20" s="231" t="s">
        <v>118</v>
      </c>
      <c r="C20" s="232" t="s">
        <v>8</v>
      </c>
      <c r="D20" s="233">
        <v>8416911216</v>
      </c>
      <c r="E20" s="880">
        <f>IFERROR(VLOOKUP(A20,Imp.Base!B:F,5,FALSE),0)</f>
        <v>5870562037</v>
      </c>
      <c r="F20" s="234"/>
      <c r="G20" s="230" t="s">
        <v>427</v>
      </c>
      <c r="H20" s="235"/>
      <c r="I20" s="262">
        <v>8416911216</v>
      </c>
      <c r="J20" s="230" t="s">
        <v>431</v>
      </c>
      <c r="K20" s="846">
        <f t="shared" si="0"/>
        <v>5870562037</v>
      </c>
      <c r="L20" s="230">
        <f>VLOOKUP(A20,'[103]Balance imperial'!$A:$A,1,FALSE)</f>
        <v>11216</v>
      </c>
      <c r="N20" s="262">
        <v>5499439650</v>
      </c>
      <c r="O20" s="241">
        <f t="shared" si="1"/>
        <v>371122387</v>
      </c>
    </row>
    <row r="21" spans="1:15">
      <c r="A21" s="304">
        <v>11217</v>
      </c>
      <c r="B21" s="231" t="s">
        <v>118</v>
      </c>
      <c r="C21" s="232" t="s">
        <v>9</v>
      </c>
      <c r="D21" s="233">
        <v>101295000</v>
      </c>
      <c r="E21" s="880">
        <f>IFERROR(VLOOKUP(A21,Imp.Base!B:F,5,FALSE),0)</f>
        <v>101295000</v>
      </c>
      <c r="F21" s="234"/>
      <c r="G21" s="230" t="s">
        <v>431</v>
      </c>
      <c r="H21" s="235"/>
      <c r="I21" s="262">
        <v>101295000</v>
      </c>
      <c r="J21" s="230" t="s">
        <v>431</v>
      </c>
      <c r="K21" s="846">
        <f t="shared" si="0"/>
        <v>101295000</v>
      </c>
      <c r="L21" s="230">
        <f>VLOOKUP(A21,'[103]Balance imperial'!$A:$A,1,FALSE)</f>
        <v>11217</v>
      </c>
      <c r="N21" s="262">
        <v>101295000</v>
      </c>
      <c r="O21" s="241">
        <f t="shared" si="1"/>
        <v>0</v>
      </c>
    </row>
    <row r="22" spans="1:15">
      <c r="A22" s="304">
        <v>11218</v>
      </c>
      <c r="B22" s="231" t="s">
        <v>118</v>
      </c>
      <c r="C22" s="232" t="s">
        <v>10</v>
      </c>
      <c r="D22" s="233">
        <v>362698361</v>
      </c>
      <c r="E22" s="880">
        <f>IFERROR(VLOOKUP(A22,Imp.Base!B:F,5,FALSE),0)</f>
        <v>403171591</v>
      </c>
      <c r="F22" s="234"/>
      <c r="G22" s="230" t="s">
        <v>429</v>
      </c>
      <c r="H22" s="235"/>
      <c r="I22" s="262">
        <v>362698361</v>
      </c>
      <c r="J22" s="230" t="s">
        <v>431</v>
      </c>
      <c r="K22" s="846">
        <f t="shared" si="0"/>
        <v>403171591</v>
      </c>
      <c r="L22" s="230">
        <f>VLOOKUP(A22,'[103]Balance imperial'!$A:$A,1,FALSE)</f>
        <v>11218</v>
      </c>
      <c r="N22" s="262">
        <v>403171591</v>
      </c>
      <c r="O22" s="241">
        <f t="shared" si="1"/>
        <v>0</v>
      </c>
    </row>
    <row r="23" spans="1:15">
      <c r="A23" s="304">
        <v>11219</v>
      </c>
      <c r="B23" s="231" t="s">
        <v>118</v>
      </c>
      <c r="C23" s="232" t="s">
        <v>12</v>
      </c>
      <c r="D23" s="233">
        <v>-3261580975</v>
      </c>
      <c r="E23" s="880">
        <f>IFERROR(VLOOKUP(A23,Imp.Base!B:F,5,FALSE),0)</f>
        <v>-3929253188</v>
      </c>
      <c r="F23" s="234"/>
      <c r="G23" s="230" t="s">
        <v>432</v>
      </c>
      <c r="H23" s="235"/>
      <c r="I23" s="262">
        <v>-2937062833</v>
      </c>
      <c r="J23" s="230" t="s">
        <v>3404</v>
      </c>
      <c r="K23" s="846">
        <f t="shared" si="0"/>
        <v>-3929253188</v>
      </c>
      <c r="L23" s="230">
        <f>VLOOKUP(A23,'[103]Balance imperial'!$A:$A,1,FALSE)</f>
        <v>11219</v>
      </c>
      <c r="N23" s="262">
        <v>-3929253188</v>
      </c>
      <c r="O23" s="241">
        <f t="shared" si="1"/>
        <v>0</v>
      </c>
    </row>
    <row r="24" spans="1:15">
      <c r="A24" s="304">
        <v>11220</v>
      </c>
      <c r="B24" s="231" t="s">
        <v>118</v>
      </c>
      <c r="C24" s="232" t="s">
        <v>50</v>
      </c>
      <c r="D24" s="233">
        <v>1381480729</v>
      </c>
      <c r="E24" s="880">
        <f>IFERROR(VLOOKUP(A24,Imp.Base!B:F,5,FALSE),0)</f>
        <v>584128776</v>
      </c>
      <c r="F24" s="234"/>
      <c r="G24" s="230" t="s">
        <v>429</v>
      </c>
      <c r="H24" s="235"/>
      <c r="I24" s="262">
        <v>1381480729</v>
      </c>
      <c r="J24" s="230" t="s">
        <v>431</v>
      </c>
      <c r="K24" s="846">
        <f t="shared" si="0"/>
        <v>584128776</v>
      </c>
      <c r="L24" s="230">
        <f>VLOOKUP(A24,'[103]Balance imperial'!$A:$A,1,FALSE)</f>
        <v>11220</v>
      </c>
      <c r="N24" s="262">
        <v>584128776</v>
      </c>
      <c r="O24" s="241">
        <f t="shared" si="1"/>
        <v>0</v>
      </c>
    </row>
    <row r="25" spans="1:15">
      <c r="A25" s="304">
        <v>11251</v>
      </c>
      <c r="B25" s="231" t="s">
        <v>118</v>
      </c>
      <c r="C25" s="232" t="s">
        <v>70</v>
      </c>
      <c r="D25" s="233">
        <v>1276477415</v>
      </c>
      <c r="E25" s="880">
        <f>IFERROR(VLOOKUP(A25,Imp.Base!B:F,5,FALSE),0)</f>
        <v>2735412012</v>
      </c>
      <c r="F25" s="234"/>
      <c r="G25" s="230" t="s">
        <v>427</v>
      </c>
      <c r="H25" s="235"/>
      <c r="I25" s="262">
        <v>1276477415</v>
      </c>
      <c r="J25" s="230" t="s">
        <v>431</v>
      </c>
      <c r="K25" s="846">
        <f t="shared" si="0"/>
        <v>2735412012</v>
      </c>
      <c r="L25" s="230">
        <f>VLOOKUP(A25,'[103]Balance imperial'!$A:$A,1,FALSE)</f>
        <v>11251</v>
      </c>
      <c r="N25" s="262">
        <v>2563512583</v>
      </c>
      <c r="O25" s="241">
        <f t="shared" si="1"/>
        <v>171899429</v>
      </c>
    </row>
    <row r="26" spans="1:15">
      <c r="A26" s="304">
        <v>11252</v>
      </c>
      <c r="B26" s="231" t="s">
        <v>118</v>
      </c>
      <c r="C26" s="232" t="s">
        <v>1505</v>
      </c>
      <c r="D26" s="233">
        <v>0</v>
      </c>
      <c r="E26" s="880">
        <f>IFERROR(VLOOKUP(A26,Imp.Base!B:F,5,FALSE),0)</f>
        <v>0</v>
      </c>
      <c r="F26" s="234"/>
      <c r="H26" s="235"/>
      <c r="J26" s="230" t="s">
        <v>431</v>
      </c>
      <c r="K26" s="846">
        <f t="shared" si="0"/>
        <v>0</v>
      </c>
      <c r="L26" s="230">
        <f>VLOOKUP(A26,'[103]Balance imperial'!$A:$A,1,FALSE)</f>
        <v>11252</v>
      </c>
      <c r="O26" s="241">
        <f t="shared" si="1"/>
        <v>0</v>
      </c>
    </row>
    <row r="27" spans="1:15">
      <c r="A27" s="304">
        <v>11254</v>
      </c>
      <c r="B27" s="231" t="s">
        <v>118</v>
      </c>
      <c r="C27" s="232" t="s">
        <v>294</v>
      </c>
      <c r="D27" s="233">
        <v>77163000</v>
      </c>
      <c r="E27" s="880">
        <f>IFERROR(VLOOKUP(A27,Imp.Base!B:F,5,FALSE),0)</f>
        <v>4184234638</v>
      </c>
      <c r="F27" s="234"/>
      <c r="G27" s="230" t="s">
        <v>429</v>
      </c>
      <c r="H27" s="235"/>
      <c r="I27" s="262">
        <v>77163000</v>
      </c>
      <c r="J27" s="230" t="s">
        <v>431</v>
      </c>
      <c r="K27" s="846">
        <f t="shared" si="0"/>
        <v>4184234638</v>
      </c>
      <c r="L27" s="230">
        <f>VLOOKUP(A27,'[103]Balance imperial'!$A:$A,1,FALSE)</f>
        <v>11254</v>
      </c>
      <c r="N27" s="262">
        <v>4184234638</v>
      </c>
      <c r="O27" s="241">
        <f t="shared" si="1"/>
        <v>0</v>
      </c>
    </row>
    <row r="28" spans="1:15">
      <c r="A28" s="304">
        <v>11222</v>
      </c>
      <c r="B28" s="231" t="s">
        <v>3537</v>
      </c>
      <c r="C28" s="232" t="s">
        <v>295</v>
      </c>
      <c r="D28" s="233">
        <v>113902734</v>
      </c>
      <c r="E28" s="880">
        <f>IFERROR(VLOOKUP(A28,Imp.Base!B:F,5,FALSE),0)</f>
        <v>104072644</v>
      </c>
      <c r="F28" s="234"/>
      <c r="G28" s="230" t="s">
        <v>428</v>
      </c>
      <c r="H28" s="235"/>
      <c r="I28" s="262">
        <v>113902734</v>
      </c>
      <c r="J28" s="230" t="s">
        <v>3420</v>
      </c>
      <c r="K28" s="845">
        <f t="shared" si="0"/>
        <v>104072644</v>
      </c>
      <c r="L28" s="230">
        <f>VLOOKUP(A28,'[103]Balance imperial'!$A:$A,1,FALSE)</f>
        <v>11222</v>
      </c>
      <c r="N28" s="262">
        <v>364849396</v>
      </c>
      <c r="O28" s="241">
        <f t="shared" si="1"/>
        <v>-260776752</v>
      </c>
    </row>
    <row r="29" spans="1:15">
      <c r="A29" s="305">
        <v>11224</v>
      </c>
      <c r="B29" s="231" t="s">
        <v>3537</v>
      </c>
      <c r="C29" s="237" t="s">
        <v>296</v>
      </c>
      <c r="D29" s="233">
        <v>5802668</v>
      </c>
      <c r="E29" s="880">
        <f>IFERROR(VLOOKUP(A29,Imp.Base!B:F,5,FALSE),0)</f>
        <v>5802668</v>
      </c>
      <c r="F29" s="238"/>
      <c r="G29" s="235" t="s">
        <v>428</v>
      </c>
      <c r="H29" s="235"/>
      <c r="I29" s="262">
        <v>5802668</v>
      </c>
      <c r="J29" s="230" t="s">
        <v>3419</v>
      </c>
      <c r="K29" s="845">
        <f t="shared" si="0"/>
        <v>5802668</v>
      </c>
      <c r="L29" s="230">
        <f>VLOOKUP(A29,'[103]Balance imperial'!$A:$A,1,FALSE)</f>
        <v>11224</v>
      </c>
      <c r="N29" s="262">
        <v>5802668</v>
      </c>
      <c r="O29" s="241">
        <f t="shared" si="1"/>
        <v>0</v>
      </c>
    </row>
    <row r="30" spans="1:15">
      <c r="A30" s="305">
        <v>11225</v>
      </c>
      <c r="B30" s="231" t="s">
        <v>3537</v>
      </c>
      <c r="C30" s="231" t="s">
        <v>1542</v>
      </c>
      <c r="D30" s="233"/>
      <c r="E30" s="880">
        <f>IFERROR(VLOOKUP(A30,Imp.Base!B:F,5,FALSE),0)</f>
        <v>27711774</v>
      </c>
      <c r="F30" s="238"/>
      <c r="G30" s="235" t="s">
        <v>428</v>
      </c>
      <c r="H30" s="235"/>
      <c r="J30" s="230" t="s">
        <v>1542</v>
      </c>
      <c r="K30" s="845">
        <f t="shared" si="0"/>
        <v>27711774</v>
      </c>
      <c r="N30" s="262">
        <v>27711774</v>
      </c>
      <c r="O30" s="241">
        <f t="shared" si="1"/>
        <v>0</v>
      </c>
    </row>
    <row r="31" spans="1:15">
      <c r="A31" s="305">
        <v>11226</v>
      </c>
      <c r="B31" s="231" t="s">
        <v>3537</v>
      </c>
      <c r="C31" s="237" t="s">
        <v>90</v>
      </c>
      <c r="D31" s="233">
        <v>823093104</v>
      </c>
      <c r="E31" s="880">
        <f>IFERROR(VLOOKUP(A31,Imp.Base!B:F,5,FALSE),0)</f>
        <v>560213990</v>
      </c>
      <c r="F31" s="238"/>
      <c r="G31" s="235" t="s">
        <v>428</v>
      </c>
      <c r="H31" s="235"/>
      <c r="I31" s="262">
        <v>823093104</v>
      </c>
      <c r="J31" s="230" t="s">
        <v>90</v>
      </c>
      <c r="K31" s="845">
        <f t="shared" si="0"/>
        <v>560213990</v>
      </c>
      <c r="L31" s="230">
        <f>VLOOKUP(A31,'[103]Balance imperial'!$A:$A,1,FALSE)</f>
        <v>11226</v>
      </c>
      <c r="N31" s="262">
        <v>560213990</v>
      </c>
      <c r="O31" s="241">
        <f t="shared" si="1"/>
        <v>0</v>
      </c>
    </row>
    <row r="32" spans="1:15">
      <c r="A32" s="305">
        <v>11231</v>
      </c>
      <c r="B32" s="231" t="s">
        <v>119</v>
      </c>
      <c r="C32" s="237" t="s">
        <v>92</v>
      </c>
      <c r="D32" s="233">
        <v>3229325</v>
      </c>
      <c r="E32" s="880">
        <f>IFERROR(VLOOKUP(A32,Imp.Base!B:F,5,FALSE),0)</f>
        <v>1848068759</v>
      </c>
      <c r="F32" s="238"/>
      <c r="G32" s="235"/>
      <c r="H32" s="235"/>
      <c r="I32" s="262">
        <v>3229325</v>
      </c>
      <c r="J32" s="230" t="s">
        <v>91</v>
      </c>
      <c r="K32" s="846">
        <f t="shared" si="0"/>
        <v>1848068759</v>
      </c>
      <c r="L32" s="230">
        <f>VLOOKUP(A32,'[103]Balance imperial'!$A:$A,1,FALSE)</f>
        <v>11231</v>
      </c>
      <c r="N32" s="262">
        <v>1481884429</v>
      </c>
      <c r="O32" s="241">
        <f t="shared" si="1"/>
        <v>366184330</v>
      </c>
    </row>
    <row r="33" spans="1:15">
      <c r="A33" s="305">
        <v>11233</v>
      </c>
      <c r="B33" s="231" t="s">
        <v>118</v>
      </c>
      <c r="C33" s="237" t="s">
        <v>93</v>
      </c>
      <c r="D33" s="233">
        <v>791000</v>
      </c>
      <c r="E33" s="880">
        <f>IFERROR(VLOOKUP(A33,Imp.Base!B:F,5,FALSE),0)</f>
        <v>4180353</v>
      </c>
      <c r="F33" s="238"/>
      <c r="G33" s="235" t="s">
        <v>429</v>
      </c>
      <c r="H33" s="235"/>
      <c r="I33" s="262">
        <v>791000</v>
      </c>
      <c r="J33" s="230" t="s">
        <v>431</v>
      </c>
      <c r="K33" s="846">
        <f t="shared" si="0"/>
        <v>4180353</v>
      </c>
      <c r="L33" s="230">
        <f>VLOOKUP(A33,'[103]Balance imperial'!$A:$A,1,FALSE)</f>
        <v>11233</v>
      </c>
      <c r="N33" s="262">
        <v>18951441</v>
      </c>
      <c r="O33" s="241">
        <f t="shared" si="1"/>
        <v>-14771088</v>
      </c>
    </row>
    <row r="34" spans="1:15">
      <c r="A34" s="305">
        <v>11241</v>
      </c>
      <c r="B34" s="231" t="s">
        <v>118</v>
      </c>
      <c r="C34" s="237" t="s">
        <v>11</v>
      </c>
      <c r="D34" s="233">
        <v>31038234</v>
      </c>
      <c r="E34" s="880">
        <f>IFERROR(VLOOKUP(A34,Imp.Base!B:F,5,FALSE),0)</f>
        <v>47619752</v>
      </c>
      <c r="F34" s="238"/>
      <c r="G34" s="235" t="s">
        <v>429</v>
      </c>
      <c r="H34" s="235"/>
      <c r="I34" s="262">
        <v>31038234</v>
      </c>
      <c r="J34" s="230" t="s">
        <v>429</v>
      </c>
      <c r="K34" s="846">
        <f t="shared" si="0"/>
        <v>47619752</v>
      </c>
      <c r="L34" s="230">
        <f>VLOOKUP(A34,'[103]Balance imperial'!$A:$A,1,FALSE)</f>
        <v>11241</v>
      </c>
      <c r="N34" s="262">
        <v>9423377</v>
      </c>
      <c r="O34" s="241">
        <f t="shared" si="1"/>
        <v>38196375</v>
      </c>
    </row>
    <row r="35" spans="1:15" ht="15">
      <c r="A35" s="305">
        <v>11243</v>
      </c>
      <c r="B35" s="231" t="s">
        <v>118</v>
      </c>
      <c r="C35" t="s">
        <v>1506</v>
      </c>
      <c r="D35" s="233">
        <v>0</v>
      </c>
      <c r="E35" s="880">
        <f>IFERROR(VLOOKUP(A35,Imp.Base!B:F,5,FALSE),0)</f>
        <v>0</v>
      </c>
      <c r="F35" s="238"/>
      <c r="G35" s="235" t="s">
        <v>429</v>
      </c>
      <c r="H35" s="235"/>
      <c r="J35" s="230" t="s">
        <v>429</v>
      </c>
      <c r="K35" s="846">
        <f t="shared" si="0"/>
        <v>0</v>
      </c>
      <c r="L35" s="230">
        <f>VLOOKUP(A35,'[103]Balance imperial'!$A:$A,1,FALSE)</f>
        <v>11243</v>
      </c>
      <c r="O35" s="241">
        <f t="shared" si="1"/>
        <v>0</v>
      </c>
    </row>
    <row r="36" spans="1:15" ht="15">
      <c r="A36" s="305">
        <v>11245</v>
      </c>
      <c r="B36" s="231" t="s">
        <v>118</v>
      </c>
      <c r="C36" t="s">
        <v>1507</v>
      </c>
      <c r="D36" s="233">
        <v>0</v>
      </c>
      <c r="E36" s="880">
        <f>IFERROR(VLOOKUP(A36,Imp.Base!B:F,5,FALSE),0)</f>
        <v>7360316</v>
      </c>
      <c r="F36" s="238"/>
      <c r="G36" s="235" t="s">
        <v>429</v>
      </c>
      <c r="H36" s="235"/>
      <c r="J36" s="230" t="s">
        <v>431</v>
      </c>
      <c r="K36" s="846">
        <f t="shared" si="0"/>
        <v>7360316</v>
      </c>
      <c r="L36" s="230">
        <f>VLOOKUP(A36,'[103]Balance imperial'!$A:$A,1,FALSE)</f>
        <v>11245</v>
      </c>
      <c r="N36" s="262">
        <v>7225316</v>
      </c>
      <c r="O36" s="241">
        <f t="shared" si="1"/>
        <v>135000</v>
      </c>
    </row>
    <row r="37" spans="1:15">
      <c r="A37" s="305">
        <v>11242</v>
      </c>
      <c r="B37" s="231" t="s">
        <v>118</v>
      </c>
      <c r="C37" s="237" t="s">
        <v>94</v>
      </c>
      <c r="D37" s="233">
        <v>1958201</v>
      </c>
      <c r="E37" s="880">
        <f>IFERROR(VLOOKUP(A37,Imp.Base!B:F,5,FALSE),0)</f>
        <v>0</v>
      </c>
      <c r="F37" s="238"/>
      <c r="G37" s="235" t="s">
        <v>429</v>
      </c>
      <c r="H37" s="235"/>
      <c r="I37" s="262">
        <v>1958201</v>
      </c>
      <c r="J37" s="230" t="s">
        <v>431</v>
      </c>
      <c r="K37" s="846">
        <f t="shared" si="0"/>
        <v>0</v>
      </c>
      <c r="L37" s="230">
        <f>VLOOKUP(A37,'[103]Balance imperial'!$A:$A,1,FALSE)</f>
        <v>11242</v>
      </c>
      <c r="O37" s="241">
        <f t="shared" si="1"/>
        <v>0</v>
      </c>
    </row>
    <row r="38" spans="1:15">
      <c r="A38" s="305">
        <v>11246</v>
      </c>
      <c r="B38" s="231" t="s">
        <v>118</v>
      </c>
      <c r="C38" s="237" t="s">
        <v>67</v>
      </c>
      <c r="D38" s="233">
        <v>521121409</v>
      </c>
      <c r="E38" s="880">
        <f>IFERROR(VLOOKUP(A38,Imp.Base!B:F,5,FALSE),0)</f>
        <v>422047610</v>
      </c>
      <c r="F38" s="238"/>
      <c r="G38" s="235" t="s">
        <v>429</v>
      </c>
      <c r="H38" s="235"/>
      <c r="I38" s="262">
        <v>521121409</v>
      </c>
      <c r="J38" s="230" t="s">
        <v>429</v>
      </c>
      <c r="K38" s="846">
        <f t="shared" si="0"/>
        <v>422047610</v>
      </c>
      <c r="L38" s="230">
        <f>VLOOKUP(A38,'[103]Balance imperial'!$A:$A,1,FALSE)</f>
        <v>11246</v>
      </c>
      <c r="N38" s="262">
        <v>1937323449</v>
      </c>
      <c r="O38" s="241">
        <f t="shared" si="1"/>
        <v>-1515275839</v>
      </c>
    </row>
    <row r="39" spans="1:15">
      <c r="A39" s="305">
        <v>11248</v>
      </c>
      <c r="B39" s="231" t="s">
        <v>118</v>
      </c>
      <c r="C39" s="231" t="s">
        <v>3196</v>
      </c>
      <c r="D39" s="233">
        <v>0</v>
      </c>
      <c r="E39" s="880">
        <f>IFERROR(VLOOKUP(A39,Imp.Base!B:F,5,FALSE),0)</f>
        <v>0</v>
      </c>
      <c r="F39" s="238"/>
      <c r="G39" s="235" t="s">
        <v>429</v>
      </c>
      <c r="H39" s="235"/>
      <c r="J39" s="230" t="s">
        <v>429</v>
      </c>
      <c r="K39" s="846">
        <f t="shared" si="0"/>
        <v>0</v>
      </c>
      <c r="L39" s="230">
        <f>VLOOKUP(A39,'[103]Balance imperial'!$A:$A,1,FALSE)</f>
        <v>11248</v>
      </c>
      <c r="O39" s="241">
        <f t="shared" si="1"/>
        <v>0</v>
      </c>
    </row>
    <row r="40" spans="1:15">
      <c r="A40" s="305">
        <v>11247</v>
      </c>
      <c r="B40" s="231" t="s">
        <v>118</v>
      </c>
      <c r="C40" s="237" t="s">
        <v>71</v>
      </c>
      <c r="D40" s="233">
        <v>129279000</v>
      </c>
      <c r="E40" s="880">
        <f>IFERROR(VLOOKUP(A40,Imp.Base!B:F,5,FALSE),0)</f>
        <v>138833000</v>
      </c>
      <c r="F40" s="238"/>
      <c r="G40" s="235" t="s">
        <v>429</v>
      </c>
      <c r="H40" s="235"/>
      <c r="I40" s="262">
        <v>129279000</v>
      </c>
      <c r="J40" s="230" t="s">
        <v>429</v>
      </c>
      <c r="K40" s="846">
        <f t="shared" si="0"/>
        <v>138833000</v>
      </c>
      <c r="L40" s="230">
        <f>VLOOKUP(A40,'[103]Balance imperial'!$A:$A,1,FALSE)</f>
        <v>11247</v>
      </c>
      <c r="N40" s="262">
        <v>119169100</v>
      </c>
      <c r="O40" s="241">
        <f t="shared" si="1"/>
        <v>19663900</v>
      </c>
    </row>
    <row r="41" spans="1:15">
      <c r="A41" s="305">
        <v>11311</v>
      </c>
      <c r="B41" s="231" t="s">
        <v>120</v>
      </c>
      <c r="C41" s="237" t="s">
        <v>95</v>
      </c>
      <c r="D41" s="233">
        <v>496948594</v>
      </c>
      <c r="E41" s="880">
        <f>IFERROR(VLOOKUP(A41,Imp.Base!B:F,5,FALSE),0)</f>
        <v>478551206</v>
      </c>
      <c r="F41" s="238"/>
      <c r="G41" s="235" t="s">
        <v>95</v>
      </c>
      <c r="H41" s="235"/>
      <c r="I41" s="262">
        <v>496948594</v>
      </c>
      <c r="J41" s="230" t="s">
        <v>3426</v>
      </c>
      <c r="K41" s="846">
        <f t="shared" si="0"/>
        <v>478551206</v>
      </c>
      <c r="L41" s="230">
        <f>VLOOKUP(A41,'[103]Balance imperial'!$A:$A,1,FALSE)</f>
        <v>11311</v>
      </c>
      <c r="N41" s="262">
        <v>478902959</v>
      </c>
      <c r="O41" s="241">
        <f t="shared" si="1"/>
        <v>-351753</v>
      </c>
    </row>
    <row r="42" spans="1:15">
      <c r="A42" s="305">
        <v>11312</v>
      </c>
      <c r="B42" s="231" t="s">
        <v>405</v>
      </c>
      <c r="C42" s="237" t="s">
        <v>96</v>
      </c>
      <c r="D42" s="233">
        <v>16816132</v>
      </c>
      <c r="E42" s="880">
        <f>IFERROR(VLOOKUP(A42,Imp.Base!B:F,5,FALSE),0)</f>
        <v>28326057</v>
      </c>
      <c r="F42" s="238"/>
      <c r="G42" s="235"/>
      <c r="H42" s="235"/>
      <c r="I42" s="262">
        <v>16816132</v>
      </c>
      <c r="J42" s="230" t="s">
        <v>3422</v>
      </c>
      <c r="K42" s="846">
        <f t="shared" si="0"/>
        <v>28326057</v>
      </c>
      <c r="L42" s="230">
        <f>VLOOKUP(A42,'[103]Balance imperial'!$A:$A,1,FALSE)</f>
        <v>11312</v>
      </c>
      <c r="N42" s="262">
        <v>28326057</v>
      </c>
      <c r="O42" s="241">
        <f t="shared" si="1"/>
        <v>0</v>
      </c>
    </row>
    <row r="43" spans="1:15">
      <c r="A43" s="305">
        <v>11313</v>
      </c>
      <c r="B43" s="231" t="s">
        <v>405</v>
      </c>
      <c r="C43" s="237" t="s">
        <v>97</v>
      </c>
      <c r="D43" s="233">
        <v>1565742308</v>
      </c>
      <c r="E43" s="880">
        <f>IFERROR(VLOOKUP(A43,Imp.Base!B:F,5,FALSE),0)</f>
        <v>1106588385</v>
      </c>
      <c r="F43" s="238"/>
      <c r="G43" s="235"/>
      <c r="H43" s="235"/>
      <c r="I43" s="262">
        <v>1565742308</v>
      </c>
      <c r="J43" s="230" t="s">
        <v>3422</v>
      </c>
      <c r="K43" s="846">
        <f t="shared" si="0"/>
        <v>1106588385</v>
      </c>
      <c r="L43" s="230">
        <f>VLOOKUP(A43,'[103]Balance imperial'!$A:$A,1,FALSE)</f>
        <v>11313</v>
      </c>
      <c r="N43" s="262">
        <v>1192803343</v>
      </c>
      <c r="O43" s="241">
        <f t="shared" si="1"/>
        <v>-86214958</v>
      </c>
    </row>
    <row r="44" spans="1:15">
      <c r="A44" s="305">
        <v>11315</v>
      </c>
      <c r="B44" s="231" t="s">
        <v>405</v>
      </c>
      <c r="C44" s="237" t="s">
        <v>98</v>
      </c>
      <c r="D44" s="233">
        <v>34106999</v>
      </c>
      <c r="E44" s="880">
        <f>IFERROR(VLOOKUP(A44,Imp.Base!B:F,5,FALSE),0)</f>
        <v>45166545</v>
      </c>
      <c r="F44" s="238"/>
      <c r="G44" s="235"/>
      <c r="H44" s="235"/>
      <c r="I44" s="262">
        <v>34106999</v>
      </c>
      <c r="J44" s="230" t="s">
        <v>3422</v>
      </c>
      <c r="K44" s="846">
        <f t="shared" si="0"/>
        <v>45166545</v>
      </c>
      <c r="L44" s="230">
        <f>VLOOKUP(A44,'[103]Balance imperial'!$A:$A,1,FALSE)</f>
        <v>11315</v>
      </c>
      <c r="N44" s="262">
        <v>45166545</v>
      </c>
      <c r="O44" s="241">
        <f t="shared" si="1"/>
        <v>0</v>
      </c>
    </row>
    <row r="45" spans="1:15">
      <c r="A45" s="305">
        <v>11321</v>
      </c>
      <c r="B45" s="231" t="s">
        <v>120</v>
      </c>
      <c r="C45" s="237" t="s">
        <v>99</v>
      </c>
      <c r="D45" s="233">
        <v>548310593</v>
      </c>
      <c r="E45" s="880">
        <f>IFERROR(VLOOKUP(A45,Imp.Base!B:F,5,FALSE),0)</f>
        <v>395193561</v>
      </c>
      <c r="F45" s="238"/>
      <c r="G45" s="235" t="s">
        <v>1500</v>
      </c>
      <c r="H45" s="235"/>
      <c r="I45" s="262">
        <v>548310593</v>
      </c>
      <c r="J45" s="230" t="s">
        <v>3427</v>
      </c>
      <c r="K45" s="846">
        <f t="shared" si="0"/>
        <v>395193561</v>
      </c>
      <c r="L45" s="230">
        <f>VLOOKUP(A45,'[103]Balance imperial'!$A:$A,1,FALSE)</f>
        <v>11321</v>
      </c>
      <c r="N45" s="262">
        <v>395193561</v>
      </c>
      <c r="O45" s="241">
        <f t="shared" si="1"/>
        <v>0</v>
      </c>
    </row>
    <row r="46" spans="1:15">
      <c r="A46" s="305">
        <v>11322</v>
      </c>
      <c r="B46" s="231" t="s">
        <v>120</v>
      </c>
      <c r="C46" s="237" t="s">
        <v>297</v>
      </c>
      <c r="D46" s="233">
        <v>223840254</v>
      </c>
      <c r="E46" s="880">
        <f>IFERROR(VLOOKUP(A46,Imp.Base!B:F,5,FALSE),0)</f>
        <v>175145422</v>
      </c>
      <c r="F46" s="238"/>
      <c r="G46" s="235" t="s">
        <v>1500</v>
      </c>
      <c r="H46" s="235"/>
      <c r="I46" s="262">
        <v>223840254</v>
      </c>
      <c r="J46" s="230" t="s">
        <v>3427</v>
      </c>
      <c r="K46" s="846">
        <f t="shared" si="0"/>
        <v>175145422</v>
      </c>
      <c r="L46" s="230">
        <f>VLOOKUP(A46,'[103]Balance imperial'!$A:$A,1,FALSE)</f>
        <v>11322</v>
      </c>
      <c r="N46" s="262">
        <v>175145422</v>
      </c>
      <c r="O46" s="241">
        <f t="shared" si="1"/>
        <v>0</v>
      </c>
    </row>
    <row r="47" spans="1:15">
      <c r="A47" s="305">
        <v>11324</v>
      </c>
      <c r="B47" s="231" t="s">
        <v>120</v>
      </c>
      <c r="C47" s="237" t="s">
        <v>298</v>
      </c>
      <c r="D47" s="233">
        <v>10972500</v>
      </c>
      <c r="E47" s="880">
        <f>IFERROR(VLOOKUP(A47,Imp.Base!B:F,5,FALSE),0)</f>
        <v>110242700</v>
      </c>
      <c r="F47" s="238"/>
      <c r="G47" s="235" t="s">
        <v>1500</v>
      </c>
      <c r="H47" s="235"/>
      <c r="I47" s="262">
        <v>10972500</v>
      </c>
      <c r="J47" s="230" t="s">
        <v>3427</v>
      </c>
      <c r="K47" s="846">
        <f t="shared" si="0"/>
        <v>110242700</v>
      </c>
      <c r="L47" s="230">
        <f>VLOOKUP(A47,'[103]Balance imperial'!$A:$A,1,FALSE)</f>
        <v>11324</v>
      </c>
      <c r="N47" s="262">
        <v>110242700</v>
      </c>
      <c r="O47" s="241">
        <f t="shared" si="1"/>
        <v>0</v>
      </c>
    </row>
    <row r="48" spans="1:15">
      <c r="A48" s="305">
        <v>11332</v>
      </c>
      <c r="B48" s="231" t="s">
        <v>120</v>
      </c>
      <c r="C48" s="237" t="s">
        <v>1508</v>
      </c>
      <c r="D48" s="233">
        <v>0</v>
      </c>
      <c r="E48" s="880">
        <f>IFERROR(VLOOKUP(A48,Imp.Base!B:F,5,FALSE),0)</f>
        <v>-42814596</v>
      </c>
      <c r="F48" s="238"/>
      <c r="G48" s="235" t="s">
        <v>1500</v>
      </c>
      <c r="H48" s="235"/>
      <c r="J48" s="230" t="s">
        <v>3427</v>
      </c>
      <c r="K48" s="846">
        <f t="shared" si="0"/>
        <v>-42814596</v>
      </c>
      <c r="L48" s="230">
        <f>VLOOKUP(A48,'[103]Balance imperial'!$A:$A,1,FALSE)</f>
        <v>11332</v>
      </c>
      <c r="N48" s="262">
        <v>-42778082</v>
      </c>
      <c r="O48" s="241">
        <f t="shared" si="1"/>
        <v>-36514</v>
      </c>
    </row>
    <row r="49" spans="1:15">
      <c r="A49" s="305">
        <v>11411</v>
      </c>
      <c r="B49" s="231" t="s">
        <v>119</v>
      </c>
      <c r="C49" s="237" t="s">
        <v>13</v>
      </c>
      <c r="D49" s="233">
        <v>22764012</v>
      </c>
      <c r="E49" s="880">
        <f>IFERROR(VLOOKUP(A49,Imp.Base!B:F,5,FALSE),0)</f>
        <v>23732036</v>
      </c>
      <c r="F49" s="238"/>
      <c r="G49" s="235"/>
      <c r="H49" s="235"/>
      <c r="I49" s="262">
        <v>22764012</v>
      </c>
      <c r="J49" s="230" t="s">
        <v>91</v>
      </c>
      <c r="K49" s="846">
        <f t="shared" si="0"/>
        <v>23732036</v>
      </c>
      <c r="L49" s="230">
        <f>VLOOKUP(A49,'[103]Balance imperial'!$A:$A,1,FALSE)</f>
        <v>11411</v>
      </c>
      <c r="N49" s="262">
        <v>23732036</v>
      </c>
      <c r="O49" s="241">
        <f t="shared" si="1"/>
        <v>0</v>
      </c>
    </row>
    <row r="50" spans="1:15">
      <c r="A50" s="305">
        <v>11412</v>
      </c>
      <c r="B50" s="231" t="s">
        <v>3536</v>
      </c>
      <c r="C50" s="237" t="s">
        <v>299</v>
      </c>
      <c r="D50" s="233">
        <v>4441495</v>
      </c>
      <c r="E50" s="880">
        <f>IFERROR(VLOOKUP(A50,Imp.Base!B:F,5,FALSE),0)</f>
        <v>10879324</v>
      </c>
      <c r="F50" s="238"/>
      <c r="G50" s="235" t="s">
        <v>429</v>
      </c>
      <c r="H50" s="235"/>
      <c r="I50" s="262">
        <v>4441495</v>
      </c>
      <c r="J50" s="230" t="s">
        <v>3421</v>
      </c>
      <c r="K50" s="845">
        <f t="shared" si="0"/>
        <v>10879324</v>
      </c>
      <c r="L50" s="230">
        <f>VLOOKUP(A50,'[103]Balance imperial'!$A:$A,1,FALSE)</f>
        <v>11412</v>
      </c>
      <c r="N50" s="262">
        <v>10879324</v>
      </c>
      <c r="O50" s="241">
        <f t="shared" si="1"/>
        <v>0</v>
      </c>
    </row>
    <row r="51" spans="1:15">
      <c r="A51" s="305">
        <v>11413</v>
      </c>
      <c r="B51" s="231" t="s">
        <v>119</v>
      </c>
      <c r="C51" s="237" t="s">
        <v>14</v>
      </c>
      <c r="D51" s="233">
        <v>455474435</v>
      </c>
      <c r="E51" s="880">
        <f>IFERROR(VLOOKUP(A51,Imp.Base!B:F,5,FALSE),0)</f>
        <v>132119165</v>
      </c>
      <c r="F51" s="238"/>
      <c r="G51" s="235"/>
      <c r="H51" s="235"/>
      <c r="I51" s="262">
        <v>455474435</v>
      </c>
      <c r="J51" s="230" t="s">
        <v>91</v>
      </c>
      <c r="K51" s="846">
        <f t="shared" si="0"/>
        <v>132119165</v>
      </c>
      <c r="L51" s="230">
        <f>VLOOKUP(A51,'[103]Balance imperial'!$A:$A,1,FALSE)</f>
        <v>11413</v>
      </c>
      <c r="N51" s="262">
        <v>424186744</v>
      </c>
      <c r="O51" s="241">
        <f t="shared" si="1"/>
        <v>-292067579</v>
      </c>
    </row>
    <row r="52" spans="1:15">
      <c r="A52" s="305">
        <v>12311</v>
      </c>
      <c r="B52" s="231" t="s">
        <v>122</v>
      </c>
      <c r="C52" s="237" t="s">
        <v>19</v>
      </c>
      <c r="D52" s="233">
        <v>1830222046</v>
      </c>
      <c r="E52" s="966">
        <f>IFERROR(VLOOKUP(A52,Imp.Base!B:F,5,FALSE),0)</f>
        <v>1723227904</v>
      </c>
      <c r="F52" s="238">
        <f t="shared" ref="F52:F76" si="2">+E52-D52</f>
        <v>-106994142</v>
      </c>
      <c r="G52" s="235" t="s">
        <v>474</v>
      </c>
      <c r="H52" s="235"/>
      <c r="I52" s="262">
        <v>1830222046</v>
      </c>
      <c r="J52" s="230" t="s">
        <v>474</v>
      </c>
      <c r="K52" s="840">
        <f t="shared" si="0"/>
        <v>1723227904</v>
      </c>
      <c r="L52" s="230">
        <f>VLOOKUP(A52,'[103]Balance imperial'!$A:$A,1,FALSE)</f>
        <v>12311</v>
      </c>
      <c r="N52" s="262">
        <v>1723227904</v>
      </c>
      <c r="O52" s="241">
        <f t="shared" si="1"/>
        <v>0</v>
      </c>
    </row>
    <row r="53" spans="1:15">
      <c r="A53" s="305">
        <v>123119</v>
      </c>
      <c r="B53" s="231" t="s">
        <v>122</v>
      </c>
      <c r="C53" s="237" t="s">
        <v>32</v>
      </c>
      <c r="D53" s="233">
        <v>-1061683152</v>
      </c>
      <c r="E53" s="966">
        <f>IFERROR(VLOOKUP(A53,Imp.Base!B:F,5,FALSE),0)</f>
        <v>-1223468865</v>
      </c>
      <c r="F53" s="238">
        <f t="shared" si="2"/>
        <v>-161785713</v>
      </c>
      <c r="G53" s="184" t="s">
        <v>480</v>
      </c>
      <c r="H53" s="235"/>
      <c r="I53" s="262">
        <v>-1061683152</v>
      </c>
      <c r="J53" s="230" t="s">
        <v>480</v>
      </c>
      <c r="K53" s="840">
        <f t="shared" si="0"/>
        <v>-1223468865</v>
      </c>
      <c r="L53" s="230">
        <f>VLOOKUP(A53,'[103]Balance imperial'!$A:$A,1,FALSE)</f>
        <v>123119</v>
      </c>
      <c r="N53" s="262">
        <v>-1205594644</v>
      </c>
      <c r="O53" s="241">
        <f t="shared" si="1"/>
        <v>-17874221</v>
      </c>
    </row>
    <row r="54" spans="1:15">
      <c r="A54" s="305">
        <v>12312</v>
      </c>
      <c r="B54" s="231" t="s">
        <v>122</v>
      </c>
      <c r="C54" s="237" t="s">
        <v>20</v>
      </c>
      <c r="D54" s="233">
        <v>171385856</v>
      </c>
      <c r="E54" s="966">
        <f>IFERROR(VLOOKUP(A54,Imp.Base!B:F,5,FALSE),0)</f>
        <v>173840401</v>
      </c>
      <c r="F54" s="238">
        <f t="shared" si="2"/>
        <v>2454545</v>
      </c>
      <c r="G54" s="235" t="s">
        <v>469</v>
      </c>
      <c r="H54" s="235"/>
      <c r="I54" s="262">
        <v>171385856</v>
      </c>
      <c r="J54" s="230" t="s">
        <v>469</v>
      </c>
      <c r="K54" s="840">
        <f t="shared" si="0"/>
        <v>173840401</v>
      </c>
      <c r="L54" s="230">
        <f>VLOOKUP(A54,'[103]Balance imperial'!$A:$A,1,FALSE)</f>
        <v>12312</v>
      </c>
      <c r="N54" s="262">
        <v>173840401</v>
      </c>
      <c r="O54" s="241">
        <f t="shared" si="1"/>
        <v>0</v>
      </c>
    </row>
    <row r="55" spans="1:15">
      <c r="A55" s="305">
        <v>123129</v>
      </c>
      <c r="B55" s="231" t="s">
        <v>122</v>
      </c>
      <c r="C55" s="237" t="s">
        <v>33</v>
      </c>
      <c r="D55" s="233">
        <v>-83293637</v>
      </c>
      <c r="E55" s="966">
        <f>IFERROR(VLOOKUP(A55,Imp.Base!B:F,5,FALSE),0)</f>
        <v>-99241315</v>
      </c>
      <c r="F55" s="238">
        <f t="shared" si="2"/>
        <v>-15947678</v>
      </c>
      <c r="G55" s="184" t="s">
        <v>480</v>
      </c>
      <c r="H55" s="235"/>
      <c r="I55" s="262">
        <v>-83293637</v>
      </c>
      <c r="J55" s="230" t="s">
        <v>480</v>
      </c>
      <c r="K55" s="840">
        <f t="shared" si="0"/>
        <v>-99241315</v>
      </c>
      <c r="L55" s="230">
        <f>VLOOKUP(A55,'[103]Balance imperial'!$A:$A,1,FALSE)</f>
        <v>123129</v>
      </c>
      <c r="N55" s="262">
        <v>-99241315</v>
      </c>
      <c r="O55" s="241">
        <f t="shared" si="1"/>
        <v>0</v>
      </c>
    </row>
    <row r="56" spans="1:15">
      <c r="A56" s="305">
        <v>12313</v>
      </c>
      <c r="B56" s="231" t="s">
        <v>122</v>
      </c>
      <c r="C56" s="237" t="s">
        <v>24</v>
      </c>
      <c r="D56" s="233">
        <v>7132741</v>
      </c>
      <c r="E56" s="966">
        <f>IFERROR(VLOOKUP(A56,Imp.Base!B:F,5,FALSE),0)</f>
        <v>7132741</v>
      </c>
      <c r="F56" s="238">
        <f t="shared" si="2"/>
        <v>0</v>
      </c>
      <c r="G56" s="235" t="s">
        <v>471</v>
      </c>
      <c r="H56" s="235"/>
      <c r="I56" s="262">
        <v>7132741</v>
      </c>
      <c r="J56" s="230" t="s">
        <v>471</v>
      </c>
      <c r="K56" s="840">
        <f t="shared" si="0"/>
        <v>7132741</v>
      </c>
      <c r="L56" s="230">
        <f>VLOOKUP(A56,'[103]Balance imperial'!$A:$A,1,FALSE)</f>
        <v>12313</v>
      </c>
      <c r="N56" s="262">
        <v>7132741</v>
      </c>
      <c r="O56" s="241">
        <f t="shared" si="1"/>
        <v>0</v>
      </c>
    </row>
    <row r="57" spans="1:15">
      <c r="A57" s="305">
        <v>123139</v>
      </c>
      <c r="B57" s="231" t="s">
        <v>122</v>
      </c>
      <c r="C57" s="237" t="s">
        <v>34</v>
      </c>
      <c r="D57" s="233">
        <v>-7132741</v>
      </c>
      <c r="E57" s="966">
        <f>IFERROR(VLOOKUP(A57,Imp.Base!B:F,5,FALSE),0)</f>
        <v>-7132741</v>
      </c>
      <c r="F57" s="238">
        <f t="shared" si="2"/>
        <v>0</v>
      </c>
      <c r="G57" s="184" t="s">
        <v>480</v>
      </c>
      <c r="H57" s="235"/>
      <c r="I57" s="262">
        <v>-7132741</v>
      </c>
      <c r="J57" s="230" t="s">
        <v>480</v>
      </c>
      <c r="K57" s="840">
        <f t="shared" si="0"/>
        <v>-7132741</v>
      </c>
      <c r="L57" s="230">
        <f>VLOOKUP(A57,'[103]Balance imperial'!$A:$A,1,FALSE)</f>
        <v>123139</v>
      </c>
      <c r="N57" s="262">
        <v>-7132741</v>
      </c>
      <c r="O57" s="241">
        <f t="shared" si="1"/>
        <v>0</v>
      </c>
    </row>
    <row r="58" spans="1:15">
      <c r="A58" s="305">
        <v>12314</v>
      </c>
      <c r="B58" s="231" t="s">
        <v>122</v>
      </c>
      <c r="C58" s="237" t="s">
        <v>25</v>
      </c>
      <c r="D58" s="233">
        <v>234154689</v>
      </c>
      <c r="E58" s="966">
        <f>IFERROR(VLOOKUP(A58,Imp.Base!B:F,5,FALSE),0)</f>
        <v>267372055</v>
      </c>
      <c r="F58" s="238">
        <f t="shared" si="2"/>
        <v>33217366</v>
      </c>
      <c r="G58" s="235" t="s">
        <v>471</v>
      </c>
      <c r="H58" s="235"/>
      <c r="I58" s="262">
        <v>234154689</v>
      </c>
      <c r="J58" s="230" t="s">
        <v>471</v>
      </c>
      <c r="K58" s="840">
        <f t="shared" si="0"/>
        <v>267372055</v>
      </c>
      <c r="L58" s="230">
        <f>VLOOKUP(A58,'[103]Balance imperial'!$A:$A,1,FALSE)</f>
        <v>12314</v>
      </c>
      <c r="N58" s="262">
        <v>267372055</v>
      </c>
      <c r="O58" s="241">
        <f t="shared" si="1"/>
        <v>0</v>
      </c>
    </row>
    <row r="59" spans="1:15">
      <c r="A59" s="305">
        <v>123149</v>
      </c>
      <c r="B59" s="231" t="s">
        <v>122</v>
      </c>
      <c r="C59" s="237" t="s">
        <v>35</v>
      </c>
      <c r="D59" s="233">
        <v>-168647466</v>
      </c>
      <c r="E59" s="966">
        <f>IFERROR(VLOOKUP(A59,Imp.Base!B:F,5,FALSE),0)</f>
        <v>-196002883</v>
      </c>
      <c r="F59" s="238">
        <f t="shared" si="2"/>
        <v>-27355417</v>
      </c>
      <c r="G59" s="184" t="s">
        <v>480</v>
      </c>
      <c r="H59" s="235"/>
      <c r="I59" s="262">
        <v>-168647466</v>
      </c>
      <c r="J59" s="230" t="s">
        <v>480</v>
      </c>
      <c r="K59" s="840">
        <f t="shared" si="0"/>
        <v>-196002883</v>
      </c>
      <c r="L59" s="230">
        <f>VLOOKUP(A59,'[103]Balance imperial'!$A:$A,1,FALSE)</f>
        <v>123149</v>
      </c>
      <c r="N59" s="262">
        <v>-196002883</v>
      </c>
      <c r="O59" s="241">
        <f t="shared" si="1"/>
        <v>0</v>
      </c>
    </row>
    <row r="60" spans="1:15">
      <c r="A60" s="305">
        <v>12315</v>
      </c>
      <c r="B60" s="231" t="s">
        <v>122</v>
      </c>
      <c r="C60" s="237" t="s">
        <v>26</v>
      </c>
      <c r="D60" s="233">
        <v>600121263</v>
      </c>
      <c r="E60" s="966">
        <f>IFERROR(VLOOKUP(A60,Imp.Base!B:F,5,FALSE),0)</f>
        <v>655596598</v>
      </c>
      <c r="F60" s="238">
        <f t="shared" si="2"/>
        <v>55475335</v>
      </c>
      <c r="G60" s="235" t="s">
        <v>473</v>
      </c>
      <c r="H60" s="235"/>
      <c r="I60" s="262">
        <v>600121263</v>
      </c>
      <c r="J60" s="230" t="s">
        <v>473</v>
      </c>
      <c r="K60" s="840">
        <f t="shared" si="0"/>
        <v>655596598</v>
      </c>
      <c r="L60" s="230">
        <f>VLOOKUP(A60,'[103]Balance imperial'!$A:$A,1,FALSE)</f>
        <v>12315</v>
      </c>
      <c r="N60" s="262">
        <v>655596598</v>
      </c>
      <c r="O60" s="241">
        <f t="shared" si="1"/>
        <v>0</v>
      </c>
    </row>
    <row r="61" spans="1:15">
      <c r="A61" s="305">
        <v>123159</v>
      </c>
      <c r="B61" s="231" t="s">
        <v>122</v>
      </c>
      <c r="C61" s="237" t="s">
        <v>36</v>
      </c>
      <c r="D61" s="233">
        <v>-543080418</v>
      </c>
      <c r="E61" s="966">
        <f>IFERROR(VLOOKUP(A61,Imp.Base!B:F,5,FALSE),0)</f>
        <v>-553607013</v>
      </c>
      <c r="F61" s="238">
        <f t="shared" si="2"/>
        <v>-10526595</v>
      </c>
      <c r="G61" s="184" t="s">
        <v>480</v>
      </c>
      <c r="H61" s="235"/>
      <c r="I61" s="262">
        <v>-543080418</v>
      </c>
      <c r="J61" s="230" t="s">
        <v>480</v>
      </c>
      <c r="K61" s="840">
        <f t="shared" si="0"/>
        <v>-553607013</v>
      </c>
      <c r="L61" s="230">
        <f>VLOOKUP(A61,'[103]Balance imperial'!$A:$A,1,FALSE)</f>
        <v>123159</v>
      </c>
      <c r="N61" s="262">
        <v>-553607013</v>
      </c>
      <c r="O61" s="241">
        <f t="shared" si="1"/>
        <v>0</v>
      </c>
    </row>
    <row r="62" spans="1:15">
      <c r="A62" s="305">
        <v>12316</v>
      </c>
      <c r="B62" s="231" t="s">
        <v>122</v>
      </c>
      <c r="C62" s="237" t="s">
        <v>30</v>
      </c>
      <c r="D62" s="233">
        <v>26291226</v>
      </c>
      <c r="E62" s="966">
        <f>IFERROR(VLOOKUP(A62,Imp.Base!B:F,5,FALSE),0)</f>
        <v>26291226</v>
      </c>
      <c r="F62" s="238">
        <f t="shared" si="2"/>
        <v>0</v>
      </c>
      <c r="G62" s="235" t="s">
        <v>477</v>
      </c>
      <c r="H62" s="235"/>
      <c r="I62" s="262">
        <v>26291226</v>
      </c>
      <c r="J62" s="230" t="s">
        <v>477</v>
      </c>
      <c r="K62" s="840">
        <f t="shared" si="0"/>
        <v>26291226</v>
      </c>
      <c r="L62" s="230">
        <f>VLOOKUP(A62,'[103]Balance imperial'!$A:$A,1,FALSE)</f>
        <v>12316</v>
      </c>
      <c r="N62" s="262">
        <v>26291226</v>
      </c>
      <c r="O62" s="241">
        <f t="shared" si="1"/>
        <v>0</v>
      </c>
    </row>
    <row r="63" spans="1:15">
      <c r="A63" s="305">
        <v>123169</v>
      </c>
      <c r="B63" s="231" t="s">
        <v>122</v>
      </c>
      <c r="C63" s="237" t="s">
        <v>37</v>
      </c>
      <c r="D63" s="233">
        <v>-12682026</v>
      </c>
      <c r="E63" s="966">
        <f>IFERROR(VLOOKUP(A63,Imp.Base!B:F,5,FALSE),0)</f>
        <v>-15403866</v>
      </c>
      <c r="F63" s="238">
        <f t="shared" si="2"/>
        <v>-2721840</v>
      </c>
      <c r="G63" s="184" t="s">
        <v>480</v>
      </c>
      <c r="H63" s="235"/>
      <c r="I63" s="262">
        <v>-12682026</v>
      </c>
      <c r="J63" s="230" t="s">
        <v>480</v>
      </c>
      <c r="K63" s="840">
        <f t="shared" si="0"/>
        <v>-15403866</v>
      </c>
      <c r="L63" s="230">
        <f>VLOOKUP(A63,'[103]Balance imperial'!$A:$A,1,FALSE)</f>
        <v>123169</v>
      </c>
      <c r="N63" s="262">
        <v>-15403866</v>
      </c>
      <c r="O63" s="241">
        <f t="shared" si="1"/>
        <v>0</v>
      </c>
    </row>
    <row r="64" spans="1:15">
      <c r="A64" s="305">
        <v>12317</v>
      </c>
      <c r="B64" s="231" t="s">
        <v>122</v>
      </c>
      <c r="C64" s="237" t="s">
        <v>15</v>
      </c>
      <c r="D64" s="233">
        <v>86050035</v>
      </c>
      <c r="E64" s="966">
        <f>IFERROR(VLOOKUP(A64,Imp.Base!B:F,5,FALSE),0)</f>
        <v>86050035</v>
      </c>
      <c r="F64" s="238">
        <f t="shared" si="2"/>
        <v>0</v>
      </c>
      <c r="G64" s="235" t="s">
        <v>15</v>
      </c>
      <c r="H64" s="235"/>
      <c r="I64" s="262">
        <v>86050035</v>
      </c>
      <c r="J64" s="230" t="s">
        <v>15</v>
      </c>
      <c r="K64" s="840">
        <f t="shared" si="0"/>
        <v>86050035</v>
      </c>
      <c r="L64" s="230">
        <f>VLOOKUP(A64,'[103]Balance imperial'!$A:$A,1,FALSE)</f>
        <v>12317</v>
      </c>
      <c r="N64" s="262">
        <v>86050035</v>
      </c>
      <c r="O64" s="241">
        <f t="shared" si="1"/>
        <v>0</v>
      </c>
    </row>
    <row r="65" spans="1:15">
      <c r="A65" s="305">
        <v>123179</v>
      </c>
      <c r="B65" s="231" t="s">
        <v>122</v>
      </c>
      <c r="C65" s="237" t="s">
        <v>38</v>
      </c>
      <c r="D65" s="233">
        <v>-40686697</v>
      </c>
      <c r="E65" s="966">
        <f>IFERROR(VLOOKUP(A65,Imp.Base!B:F,5,FALSE),0)</f>
        <v>-48672644</v>
      </c>
      <c r="F65" s="238">
        <f t="shared" si="2"/>
        <v>-7985947</v>
      </c>
      <c r="G65" s="184" t="s">
        <v>480</v>
      </c>
      <c r="H65" s="235"/>
      <c r="I65" s="262">
        <v>-40686697</v>
      </c>
      <c r="J65" s="230" t="s">
        <v>480</v>
      </c>
      <c r="K65" s="840">
        <f t="shared" si="0"/>
        <v>-48672644</v>
      </c>
      <c r="L65" s="230">
        <f>VLOOKUP(A65,'[103]Balance imperial'!$A:$A,1,FALSE)</f>
        <v>123179</v>
      </c>
      <c r="N65" s="262">
        <v>-48672644</v>
      </c>
      <c r="O65" s="241">
        <f t="shared" si="1"/>
        <v>0</v>
      </c>
    </row>
    <row r="66" spans="1:15">
      <c r="A66" s="305">
        <v>12321</v>
      </c>
      <c r="B66" s="231" t="s">
        <v>122</v>
      </c>
      <c r="C66" s="237" t="s">
        <v>17</v>
      </c>
      <c r="D66" s="233">
        <v>593563458</v>
      </c>
      <c r="E66" s="966">
        <f>IFERROR(VLOOKUP(A66,Imp.Base!B:F,5,FALSE),0)</f>
        <v>2215846538</v>
      </c>
      <c r="F66" s="238">
        <f t="shared" si="2"/>
        <v>1622283080</v>
      </c>
      <c r="G66" s="235" t="s">
        <v>475</v>
      </c>
      <c r="H66" s="235"/>
      <c r="I66" s="262">
        <v>593563458</v>
      </c>
      <c r="J66" s="230" t="s">
        <v>475</v>
      </c>
      <c r="K66" s="840">
        <f t="shared" si="0"/>
        <v>2215846538</v>
      </c>
      <c r="L66" s="230">
        <f>VLOOKUP(A66,'[103]Balance imperial'!$A:$A,1,FALSE)</f>
        <v>12321</v>
      </c>
      <c r="N66" s="262">
        <v>593563458</v>
      </c>
      <c r="O66" s="241">
        <f t="shared" si="1"/>
        <v>1622283080</v>
      </c>
    </row>
    <row r="67" spans="1:15">
      <c r="A67" s="305">
        <v>12322</v>
      </c>
      <c r="B67" s="231" t="s">
        <v>122</v>
      </c>
      <c r="C67" s="237" t="s">
        <v>21</v>
      </c>
      <c r="D67" s="233">
        <v>219501167</v>
      </c>
      <c r="E67" s="966">
        <f>IFERROR(VLOOKUP(A67,Imp.Base!B:F,5,FALSE),0)</f>
        <v>219501167</v>
      </c>
      <c r="F67" s="238">
        <f t="shared" si="2"/>
        <v>0</v>
      </c>
      <c r="G67" s="235" t="s">
        <v>475</v>
      </c>
      <c r="H67" s="235"/>
      <c r="I67" s="262">
        <v>219501167</v>
      </c>
      <c r="J67" s="230" t="s">
        <v>475</v>
      </c>
      <c r="K67" s="840">
        <f t="shared" ref="K67:K130" si="3">+E67</f>
        <v>219501167</v>
      </c>
      <c r="L67" s="230">
        <f>VLOOKUP(A67,'[103]Balance imperial'!$A:$A,1,FALSE)</f>
        <v>12322</v>
      </c>
      <c r="N67" s="262">
        <v>219501167</v>
      </c>
      <c r="O67" s="241">
        <f t="shared" ref="O67:O130" si="4">+E67-N67</f>
        <v>0</v>
      </c>
    </row>
    <row r="68" spans="1:15">
      <c r="A68" s="305">
        <v>12323</v>
      </c>
      <c r="B68" s="231" t="s">
        <v>122</v>
      </c>
      <c r="C68" s="237" t="s">
        <v>300</v>
      </c>
      <c r="D68" s="233">
        <v>69155842</v>
      </c>
      <c r="E68" s="966">
        <f>IFERROR(VLOOKUP(A68,Imp.Base!B:F,5,FALSE),0)</f>
        <v>69155842</v>
      </c>
      <c r="F68" s="238">
        <f t="shared" si="2"/>
        <v>0</v>
      </c>
      <c r="G68" s="235" t="s">
        <v>475</v>
      </c>
      <c r="H68" s="235"/>
      <c r="I68" s="262">
        <v>69155842</v>
      </c>
      <c r="J68" s="230" t="s">
        <v>475</v>
      </c>
      <c r="K68" s="840">
        <f t="shared" si="3"/>
        <v>69155842</v>
      </c>
      <c r="L68" s="230">
        <f>VLOOKUP(A68,'[103]Balance imperial'!$A:$A,1,FALSE)</f>
        <v>12323</v>
      </c>
      <c r="N68" s="262">
        <v>69155842</v>
      </c>
      <c r="O68" s="241">
        <f t="shared" si="4"/>
        <v>0</v>
      </c>
    </row>
    <row r="69" spans="1:15">
      <c r="A69" s="305">
        <v>12324</v>
      </c>
      <c r="B69" s="231" t="s">
        <v>122</v>
      </c>
      <c r="C69" s="237" t="s">
        <v>16</v>
      </c>
      <c r="D69" s="233">
        <v>19425744000</v>
      </c>
      <c r="E69" s="966">
        <f>IFERROR(VLOOKUP(A69,Imp.Base!B:F,5,FALSE),0)</f>
        <v>19425744000</v>
      </c>
      <c r="F69" s="238">
        <f t="shared" si="2"/>
        <v>0</v>
      </c>
      <c r="G69" s="235" t="s">
        <v>470</v>
      </c>
      <c r="H69" s="235"/>
      <c r="I69" s="262">
        <v>19425744000</v>
      </c>
      <c r="J69" s="230" t="s">
        <v>475</v>
      </c>
      <c r="K69" s="840">
        <f t="shared" si="3"/>
        <v>19425744000</v>
      </c>
      <c r="L69" s="230">
        <f>VLOOKUP(A69,'[103]Balance imperial'!$A:$A,1,FALSE)</f>
        <v>12324</v>
      </c>
      <c r="N69" s="262">
        <v>19425744000</v>
      </c>
      <c r="O69" s="241">
        <f t="shared" si="4"/>
        <v>0</v>
      </c>
    </row>
    <row r="70" spans="1:15">
      <c r="A70" s="305">
        <v>12329</v>
      </c>
      <c r="B70" s="231" t="s">
        <v>122</v>
      </c>
      <c r="C70" s="237" t="s">
        <v>39</v>
      </c>
      <c r="D70" s="233">
        <v>-408034133</v>
      </c>
      <c r="E70" s="966">
        <f>IFERROR(VLOOKUP(A70,Imp.Base!B:F,5,FALSE),0)</f>
        <v>-593974846</v>
      </c>
      <c r="F70" s="238">
        <f t="shared" si="2"/>
        <v>-185940713</v>
      </c>
      <c r="G70" s="184" t="s">
        <v>480</v>
      </c>
      <c r="H70" s="235"/>
      <c r="I70" s="262">
        <v>-408034133</v>
      </c>
      <c r="J70" s="230" t="s">
        <v>480</v>
      </c>
      <c r="K70" s="840">
        <f t="shared" si="3"/>
        <v>-593974846</v>
      </c>
      <c r="L70" s="230">
        <f>VLOOKUP(A70,'[103]Balance imperial'!$A:$A,1,FALSE)</f>
        <v>12329</v>
      </c>
      <c r="N70" s="262">
        <v>-550713964</v>
      </c>
      <c r="O70" s="241">
        <f t="shared" si="4"/>
        <v>-43260882</v>
      </c>
    </row>
    <row r="71" spans="1:15">
      <c r="A71" s="305">
        <v>12331</v>
      </c>
      <c r="B71" s="231" t="s">
        <v>122</v>
      </c>
      <c r="C71" s="237" t="s">
        <v>27</v>
      </c>
      <c r="D71" s="233">
        <v>9234679910</v>
      </c>
      <c r="E71" s="966">
        <f>IFERROR(VLOOKUP(A71,Imp.Base!B:F,5,FALSE),0)</f>
        <v>10473454295</v>
      </c>
      <c r="F71" s="238">
        <f t="shared" si="2"/>
        <v>1238774385</v>
      </c>
      <c r="G71" s="235" t="s">
        <v>477</v>
      </c>
      <c r="H71" s="235"/>
      <c r="I71" s="262">
        <v>9234679910</v>
      </c>
      <c r="J71" s="230" t="s">
        <v>477</v>
      </c>
      <c r="K71" s="840">
        <f t="shared" si="3"/>
        <v>10473454295</v>
      </c>
      <c r="L71" s="230">
        <f>VLOOKUP(A71,'[103]Balance imperial'!$A:$A,1,FALSE)</f>
        <v>12331</v>
      </c>
      <c r="N71" s="262">
        <v>10361288445</v>
      </c>
      <c r="O71" s="241">
        <f t="shared" si="4"/>
        <v>112165850</v>
      </c>
    </row>
    <row r="72" spans="1:15">
      <c r="A72" s="305">
        <v>12332</v>
      </c>
      <c r="B72" s="231" t="s">
        <v>122</v>
      </c>
      <c r="C72" s="237" t="s">
        <v>28</v>
      </c>
      <c r="D72" s="233">
        <v>13555443071</v>
      </c>
      <c r="E72" s="966">
        <f>IFERROR(VLOOKUP(A72,Imp.Base!B:F,5,FALSE),0)</f>
        <v>16149894559</v>
      </c>
      <c r="F72" s="238">
        <f t="shared" si="2"/>
        <v>2594451488</v>
      </c>
      <c r="G72" s="235" t="s">
        <v>477</v>
      </c>
      <c r="H72" s="235"/>
      <c r="I72" s="262">
        <v>13555443071</v>
      </c>
      <c r="J72" s="230" t="s">
        <v>477</v>
      </c>
      <c r="K72" s="840">
        <f t="shared" si="3"/>
        <v>16149894559</v>
      </c>
      <c r="L72" s="230">
        <f>VLOOKUP(A72,'[103]Balance imperial'!$A:$A,1,FALSE)</f>
        <v>12332</v>
      </c>
      <c r="N72" s="262">
        <v>15692489691</v>
      </c>
      <c r="O72" s="241">
        <f t="shared" si="4"/>
        <v>457404868</v>
      </c>
    </row>
    <row r="73" spans="1:15">
      <c r="A73" s="305">
        <v>12333</v>
      </c>
      <c r="B73" s="231" t="s">
        <v>122</v>
      </c>
      <c r="C73" s="237" t="s">
        <v>29</v>
      </c>
      <c r="D73" s="233">
        <v>2838508603</v>
      </c>
      <c r="E73" s="966">
        <f>IFERROR(VLOOKUP(A73,Imp.Base!B:F,5,FALSE),0)</f>
        <v>3286376897</v>
      </c>
      <c r="F73" s="238">
        <f t="shared" si="2"/>
        <v>447868294</v>
      </c>
      <c r="G73" s="235" t="s">
        <v>477</v>
      </c>
      <c r="H73" s="235"/>
      <c r="I73" s="262">
        <v>2838508603</v>
      </c>
      <c r="J73" s="230" t="s">
        <v>477</v>
      </c>
      <c r="K73" s="840">
        <f t="shared" si="3"/>
        <v>3286376897</v>
      </c>
      <c r="L73" s="230">
        <f>VLOOKUP(A73,'[103]Balance imperial'!$A:$A,1,FALSE)</f>
        <v>12333</v>
      </c>
      <c r="N73" s="262">
        <v>3202043954</v>
      </c>
      <c r="O73" s="241">
        <f t="shared" si="4"/>
        <v>84332943</v>
      </c>
    </row>
    <row r="74" spans="1:15">
      <c r="A74" s="305">
        <v>12334</v>
      </c>
      <c r="B74" s="231" t="s">
        <v>122</v>
      </c>
      <c r="C74" s="237" t="s">
        <v>18</v>
      </c>
      <c r="D74" s="233">
        <v>47778189013</v>
      </c>
      <c r="E74" s="966">
        <f>IFERROR(VLOOKUP(A74,Imp.Base!B:F,5,FALSE),0)</f>
        <v>58481618472</v>
      </c>
      <c r="F74" s="238">
        <f t="shared" si="2"/>
        <v>10703429459</v>
      </c>
      <c r="G74" s="235" t="s">
        <v>477</v>
      </c>
      <c r="H74" s="235"/>
      <c r="I74" s="262">
        <v>47778189013</v>
      </c>
      <c r="J74" s="230" t="s">
        <v>477</v>
      </c>
      <c r="K74" s="840">
        <f t="shared" si="3"/>
        <v>58481618472</v>
      </c>
      <c r="L74" s="230">
        <f>VLOOKUP(A74,'[103]Balance imperial'!$A:$A,1,FALSE)</f>
        <v>12334</v>
      </c>
      <c r="N74" s="262">
        <v>56759212548</v>
      </c>
      <c r="O74" s="241">
        <f t="shared" si="4"/>
        <v>1722405924</v>
      </c>
    </row>
    <row r="75" spans="1:15">
      <c r="A75" s="305">
        <v>12335</v>
      </c>
      <c r="B75" s="231" t="s">
        <v>122</v>
      </c>
      <c r="C75" s="237" t="s">
        <v>22</v>
      </c>
      <c r="D75" s="233">
        <v>12868988409</v>
      </c>
      <c r="E75" s="966">
        <f>IFERROR(VLOOKUP(A75,Imp.Base!B:F,5,FALSE),0)</f>
        <v>14443858760</v>
      </c>
      <c r="F75" s="238">
        <f t="shared" si="2"/>
        <v>1574870351</v>
      </c>
      <c r="G75" s="235" t="s">
        <v>477</v>
      </c>
      <c r="H75" s="235"/>
      <c r="I75" s="262">
        <v>12868988409</v>
      </c>
      <c r="J75" s="230" t="s">
        <v>477</v>
      </c>
      <c r="K75" s="840">
        <f t="shared" si="3"/>
        <v>14443858760</v>
      </c>
      <c r="L75" s="230">
        <f>VLOOKUP(A75,'[103]Balance imperial'!$A:$A,1,FALSE)</f>
        <v>12335</v>
      </c>
      <c r="N75" s="262">
        <v>14222823710</v>
      </c>
      <c r="O75" s="241">
        <f t="shared" si="4"/>
        <v>221035050</v>
      </c>
    </row>
    <row r="76" spans="1:15">
      <c r="A76" s="305">
        <v>12336</v>
      </c>
      <c r="B76" s="231" t="s">
        <v>122</v>
      </c>
      <c r="C76" s="237" t="s">
        <v>23</v>
      </c>
      <c r="D76" s="233">
        <v>654721574</v>
      </c>
      <c r="E76" s="966">
        <f>IFERROR(VLOOKUP(A76,Imp.Base!B:F,5,FALSE),0)</f>
        <v>748273448</v>
      </c>
      <c r="F76" s="238">
        <f t="shared" si="2"/>
        <v>93551874</v>
      </c>
      <c r="G76" s="235" t="s">
        <v>477</v>
      </c>
      <c r="H76" s="235"/>
      <c r="I76" s="262">
        <v>654721574</v>
      </c>
      <c r="J76" s="230" t="s">
        <v>477</v>
      </c>
      <c r="K76" s="840">
        <f t="shared" si="3"/>
        <v>748273448</v>
      </c>
      <c r="L76" s="230">
        <f>VLOOKUP(A76,'[103]Balance imperial'!$A:$A,1,FALSE)</f>
        <v>12336</v>
      </c>
      <c r="N76" s="262">
        <v>748273448</v>
      </c>
      <c r="O76" s="241">
        <f t="shared" si="4"/>
        <v>0</v>
      </c>
    </row>
    <row r="77" spans="1:15">
      <c r="A77" s="305">
        <v>12339</v>
      </c>
      <c r="B77" s="231" t="s">
        <v>122</v>
      </c>
      <c r="C77" s="237" t="s">
        <v>40</v>
      </c>
      <c r="D77" s="233">
        <v>-33611722699</v>
      </c>
      <c r="E77" s="966">
        <f>IFERROR(VLOOKUP(A77,Imp.Base!B:F,5,FALSE),0)</f>
        <v>-42256117109</v>
      </c>
      <c r="F77" s="238">
        <f>+E77-D77</f>
        <v>-8644394410</v>
      </c>
      <c r="G77" s="184" t="s">
        <v>480</v>
      </c>
      <c r="H77" s="235"/>
      <c r="I77" s="262">
        <v>-33611722699</v>
      </c>
      <c r="J77" s="230" t="s">
        <v>480</v>
      </c>
      <c r="K77" s="840">
        <f t="shared" si="3"/>
        <v>-42256117109</v>
      </c>
      <c r="L77" s="230">
        <f>VLOOKUP(A77,'[103]Balance imperial'!$A:$A,1,FALSE)</f>
        <v>12339</v>
      </c>
      <c r="N77" s="262">
        <v>-42047102783</v>
      </c>
      <c r="O77" s="241">
        <f t="shared" si="4"/>
        <v>-209014326</v>
      </c>
    </row>
    <row r="78" spans="1:15">
      <c r="A78" s="305">
        <v>12346</v>
      </c>
      <c r="B78" s="231" t="s">
        <v>122</v>
      </c>
      <c r="C78" s="237" t="s">
        <v>31</v>
      </c>
      <c r="D78" s="233">
        <v>634740406</v>
      </c>
      <c r="E78" s="966">
        <f>IFERROR(VLOOKUP(A78,Imp.Base!B:F,5,FALSE),0)</f>
        <v>5133598889</v>
      </c>
      <c r="F78" s="238">
        <f t="shared" ref="F78:F108" si="5">+E78-D78</f>
        <v>4498858483</v>
      </c>
      <c r="G78" s="235" t="s">
        <v>478</v>
      </c>
      <c r="H78" s="235"/>
      <c r="I78" s="262">
        <v>634740406</v>
      </c>
      <c r="J78" s="230" t="s">
        <v>478</v>
      </c>
      <c r="K78" s="840">
        <f t="shared" si="3"/>
        <v>5133598889</v>
      </c>
      <c r="L78" s="230">
        <f>VLOOKUP(A78,'[103]Balance imperial'!$A:$A,1,FALSE)</f>
        <v>12346</v>
      </c>
      <c r="N78" s="262">
        <v>5154991441</v>
      </c>
      <c r="O78" s="241">
        <f t="shared" si="4"/>
        <v>-21392552</v>
      </c>
    </row>
    <row r="79" spans="1:15">
      <c r="A79" s="305">
        <v>123432</v>
      </c>
      <c r="B79" s="231" t="s">
        <v>122</v>
      </c>
      <c r="C79" s="237" t="s">
        <v>72</v>
      </c>
      <c r="D79" s="233">
        <v>0</v>
      </c>
      <c r="E79" s="966">
        <f>IFERROR(VLOOKUP(A79,Imp.Base!B:F,5,FALSE),0)</f>
        <v>0</v>
      </c>
      <c r="F79" s="238">
        <f t="shared" si="5"/>
        <v>0</v>
      </c>
      <c r="G79" s="235" t="s">
        <v>478</v>
      </c>
      <c r="H79" s="235"/>
      <c r="I79" s="262">
        <v>0</v>
      </c>
      <c r="J79" s="230" t="s">
        <v>478</v>
      </c>
      <c r="K79" s="840">
        <f t="shared" si="3"/>
        <v>0</v>
      </c>
      <c r="L79" s="230">
        <f>VLOOKUP(A79,'[103]Balance imperial'!$A:$A,1,FALSE)</f>
        <v>123432</v>
      </c>
      <c r="O79" s="241">
        <f t="shared" si="4"/>
        <v>0</v>
      </c>
    </row>
    <row r="80" spans="1:15">
      <c r="A80" s="305">
        <v>123441</v>
      </c>
      <c r="B80" s="231" t="s">
        <v>122</v>
      </c>
      <c r="C80" s="237" t="s">
        <v>73</v>
      </c>
      <c r="D80" s="233">
        <v>1290714648</v>
      </c>
      <c r="E80" s="966">
        <f>IFERROR(VLOOKUP(A80,Imp.Base!B:F,5,FALSE),0)</f>
        <v>0</v>
      </c>
      <c r="F80" s="238">
        <f t="shared" si="5"/>
        <v>-1290714648</v>
      </c>
      <c r="G80" s="235" t="s">
        <v>478</v>
      </c>
      <c r="H80" s="235"/>
      <c r="I80" s="262">
        <v>1290714648</v>
      </c>
      <c r="J80" s="230" t="s">
        <v>478</v>
      </c>
      <c r="K80" s="840">
        <f t="shared" si="3"/>
        <v>0</v>
      </c>
      <c r="L80" s="230">
        <f>VLOOKUP(A80,'[103]Balance imperial'!$A:$A,1,FALSE)</f>
        <v>123441</v>
      </c>
      <c r="N80" s="262">
        <v>1874581641</v>
      </c>
      <c r="O80" s="241">
        <f t="shared" si="4"/>
        <v>-1874581641</v>
      </c>
    </row>
    <row r="81" spans="1:15">
      <c r="A81" s="305">
        <v>123442</v>
      </c>
      <c r="B81" s="231" t="s">
        <v>122</v>
      </c>
      <c r="C81" s="237" t="s">
        <v>74</v>
      </c>
      <c r="D81" s="233">
        <v>3522747376</v>
      </c>
      <c r="E81" s="966">
        <f>IFERROR(VLOOKUP(A81,Imp.Base!B:F,5,FALSE),0)</f>
        <v>0</v>
      </c>
      <c r="F81" s="238">
        <f t="shared" si="5"/>
        <v>-3522747376</v>
      </c>
      <c r="G81" s="235" t="s">
        <v>478</v>
      </c>
      <c r="H81" s="235"/>
      <c r="I81" s="262">
        <v>3522747376</v>
      </c>
      <c r="J81" s="230" t="s">
        <v>478</v>
      </c>
      <c r="K81" s="840">
        <f t="shared" si="3"/>
        <v>0</v>
      </c>
      <c r="L81" s="230">
        <f>VLOOKUP(A81,'[103]Balance imperial'!$A:$A,1,FALSE)</f>
        <v>123442</v>
      </c>
      <c r="O81" s="241">
        <f t="shared" si="4"/>
        <v>0</v>
      </c>
    </row>
    <row r="82" spans="1:15">
      <c r="A82" s="305">
        <v>123443</v>
      </c>
      <c r="B82" s="231" t="s">
        <v>122</v>
      </c>
      <c r="C82" s="237" t="s">
        <v>75</v>
      </c>
      <c r="D82" s="233">
        <v>1156123184</v>
      </c>
      <c r="E82" s="966">
        <f>IFERROR(VLOOKUP(A82,Imp.Base!B:F,5,FALSE),0)</f>
        <v>0</v>
      </c>
      <c r="F82" s="238">
        <f t="shared" si="5"/>
        <v>-1156123184</v>
      </c>
      <c r="G82" s="235" t="s">
        <v>478</v>
      </c>
      <c r="H82" s="235"/>
      <c r="I82" s="262">
        <v>1156123184</v>
      </c>
      <c r="J82" s="230" t="s">
        <v>478</v>
      </c>
      <c r="K82" s="840">
        <f t="shared" si="3"/>
        <v>0</v>
      </c>
      <c r="L82" s="230">
        <f>VLOOKUP(A82,'[103]Balance imperial'!$A:$A,1,FALSE)</f>
        <v>123443</v>
      </c>
      <c r="O82" s="241">
        <f t="shared" si="4"/>
        <v>0</v>
      </c>
    </row>
    <row r="83" spans="1:15">
      <c r="A83" s="305">
        <v>123445</v>
      </c>
      <c r="B83" s="231" t="s">
        <v>122</v>
      </c>
      <c r="C83" s="237" t="s">
        <v>76</v>
      </c>
      <c r="D83" s="233">
        <v>1271997656</v>
      </c>
      <c r="E83" s="966">
        <f>IFERROR(VLOOKUP(A83,Imp.Base!B:F,5,FALSE),0)</f>
        <v>0</v>
      </c>
      <c r="F83" s="238">
        <f t="shared" si="5"/>
        <v>-1271997656</v>
      </c>
      <c r="G83" s="235" t="s">
        <v>478</v>
      </c>
      <c r="H83" s="235"/>
      <c r="I83" s="262">
        <v>1271997656</v>
      </c>
      <c r="J83" s="230" t="s">
        <v>478</v>
      </c>
      <c r="K83" s="840">
        <f t="shared" si="3"/>
        <v>0</v>
      </c>
      <c r="L83" s="230">
        <f>VLOOKUP(A83,'[103]Balance imperial'!$A:$A,1,FALSE)</f>
        <v>123445</v>
      </c>
      <c r="O83" s="241">
        <f t="shared" si="4"/>
        <v>0</v>
      </c>
    </row>
    <row r="84" spans="1:15">
      <c r="A84" s="305">
        <v>123450</v>
      </c>
      <c r="B84" s="231" t="s">
        <v>122</v>
      </c>
      <c r="C84" s="237" t="s">
        <v>77</v>
      </c>
      <c r="D84" s="233">
        <v>197675899</v>
      </c>
      <c r="E84" s="966">
        <f>IFERROR(VLOOKUP(A84,Imp.Base!B:F,5,FALSE),0)</f>
        <v>269473107</v>
      </c>
      <c r="F84" s="238">
        <f t="shared" si="5"/>
        <v>71797208</v>
      </c>
      <c r="G84" s="235" t="s">
        <v>478</v>
      </c>
      <c r="H84" s="235"/>
      <c r="I84" s="262">
        <v>197675899</v>
      </c>
      <c r="J84" s="230" t="s">
        <v>478</v>
      </c>
      <c r="K84" s="840">
        <f t="shared" si="3"/>
        <v>269473107</v>
      </c>
      <c r="L84" s="230">
        <f>VLOOKUP(A84,'[103]Balance imperial'!$A:$A,1,FALSE)</f>
        <v>123450</v>
      </c>
      <c r="N84" s="262">
        <v>269473107</v>
      </c>
      <c r="O84" s="241">
        <f t="shared" si="4"/>
        <v>0</v>
      </c>
    </row>
    <row r="85" spans="1:15">
      <c r="A85" s="305">
        <v>123452</v>
      </c>
      <c r="B85" s="231" t="s">
        <v>122</v>
      </c>
      <c r="C85" s="237" t="s">
        <v>78</v>
      </c>
      <c r="D85" s="233">
        <v>340686962</v>
      </c>
      <c r="E85" s="966">
        <f>IFERROR(VLOOKUP(A85,Imp.Base!B:F,5,FALSE),0)</f>
        <v>0</v>
      </c>
      <c r="F85" s="238">
        <f t="shared" si="5"/>
        <v>-340686962</v>
      </c>
      <c r="G85" s="235" t="s">
        <v>478</v>
      </c>
      <c r="H85" s="235"/>
      <c r="I85" s="262">
        <v>340686962</v>
      </c>
      <c r="J85" s="230" t="s">
        <v>478</v>
      </c>
      <c r="K85" s="840">
        <f t="shared" si="3"/>
        <v>0</v>
      </c>
      <c r="L85" s="230">
        <f>VLOOKUP(A85,'[103]Balance imperial'!$A:$A,1,FALSE)</f>
        <v>123452</v>
      </c>
      <c r="O85" s="241">
        <f t="shared" si="4"/>
        <v>0</v>
      </c>
    </row>
    <row r="86" spans="1:15">
      <c r="A86" s="305">
        <v>123454</v>
      </c>
      <c r="B86" s="231" t="s">
        <v>122</v>
      </c>
      <c r="C86" s="237" t="s">
        <v>79</v>
      </c>
      <c r="D86" s="233">
        <v>710405065</v>
      </c>
      <c r="E86" s="966">
        <f>IFERROR(VLOOKUP(A86,Imp.Base!B:F,5,FALSE),0)</f>
        <v>0</v>
      </c>
      <c r="F86" s="238">
        <f t="shared" si="5"/>
        <v>-710405065</v>
      </c>
      <c r="G86" s="235" t="s">
        <v>478</v>
      </c>
      <c r="H86" s="235"/>
      <c r="I86" s="262">
        <v>710405065</v>
      </c>
      <c r="J86" s="230" t="s">
        <v>478</v>
      </c>
      <c r="K86" s="840">
        <f t="shared" si="3"/>
        <v>0</v>
      </c>
      <c r="L86" s="230">
        <f>VLOOKUP(A86,'[103]Balance imperial'!$A:$A,1,FALSE)</f>
        <v>123454</v>
      </c>
      <c r="O86" s="241">
        <f t="shared" si="4"/>
        <v>0</v>
      </c>
    </row>
    <row r="87" spans="1:15">
      <c r="A87" s="305">
        <v>123456</v>
      </c>
      <c r="B87" s="231" t="s">
        <v>122</v>
      </c>
      <c r="C87" s="237" t="s">
        <v>80</v>
      </c>
      <c r="D87" s="233">
        <v>1599913867</v>
      </c>
      <c r="E87" s="966">
        <f>IFERROR(VLOOKUP(A87,Imp.Base!B:F,5,FALSE),0)</f>
        <v>0</v>
      </c>
      <c r="F87" s="238">
        <f t="shared" si="5"/>
        <v>-1599913867</v>
      </c>
      <c r="G87" s="235" t="s">
        <v>478</v>
      </c>
      <c r="H87" s="235"/>
      <c r="I87" s="262">
        <v>1599913867</v>
      </c>
      <c r="J87" s="230" t="s">
        <v>478</v>
      </c>
      <c r="K87" s="840">
        <f t="shared" si="3"/>
        <v>0</v>
      </c>
      <c r="L87" s="230">
        <f>VLOOKUP(A87,'[103]Balance imperial'!$A:$A,1,FALSE)</f>
        <v>123456</v>
      </c>
      <c r="O87" s="241">
        <f t="shared" si="4"/>
        <v>0</v>
      </c>
    </row>
    <row r="88" spans="1:15">
      <c r="A88" s="305">
        <v>123462</v>
      </c>
      <c r="B88" s="231" t="s">
        <v>122</v>
      </c>
      <c r="C88" s="237" t="s">
        <v>81</v>
      </c>
      <c r="D88" s="233">
        <v>724821010</v>
      </c>
      <c r="E88" s="966">
        <f>IFERROR(VLOOKUP(A88,Imp.Base!B:F,5,FALSE),0)</f>
        <v>0</v>
      </c>
      <c r="F88" s="238">
        <f t="shared" si="5"/>
        <v>-724821010</v>
      </c>
      <c r="G88" s="235" t="s">
        <v>478</v>
      </c>
      <c r="H88" s="235"/>
      <c r="I88" s="262">
        <v>724821010</v>
      </c>
      <c r="J88" s="230" t="s">
        <v>478</v>
      </c>
      <c r="K88" s="840">
        <f t="shared" si="3"/>
        <v>0</v>
      </c>
      <c r="L88" s="230">
        <f>VLOOKUP(A88,'[103]Balance imperial'!$A:$A,1,FALSE)</f>
        <v>123462</v>
      </c>
      <c r="O88" s="241">
        <f t="shared" si="4"/>
        <v>0</v>
      </c>
    </row>
    <row r="89" spans="1:15">
      <c r="A89" s="305">
        <v>123463</v>
      </c>
      <c r="B89" s="231" t="s">
        <v>122</v>
      </c>
      <c r="C89" s="237" t="s">
        <v>82</v>
      </c>
      <c r="D89" s="233">
        <v>321336114</v>
      </c>
      <c r="E89" s="966">
        <f>IFERROR(VLOOKUP(A89,Imp.Base!B:F,5,FALSE),0)</f>
        <v>0</v>
      </c>
      <c r="F89" s="238">
        <f t="shared" si="5"/>
        <v>-321336114</v>
      </c>
      <c r="G89" s="235" t="s">
        <v>478</v>
      </c>
      <c r="H89" s="235"/>
      <c r="I89" s="262">
        <v>321336114</v>
      </c>
      <c r="J89" s="230" t="s">
        <v>478</v>
      </c>
      <c r="K89" s="840">
        <f t="shared" si="3"/>
        <v>0</v>
      </c>
      <c r="L89" s="230">
        <f>VLOOKUP(A89,'[103]Balance imperial'!$A:$A,1,FALSE)</f>
        <v>123463</v>
      </c>
      <c r="O89" s="241">
        <f t="shared" si="4"/>
        <v>0</v>
      </c>
    </row>
    <row r="90" spans="1:15">
      <c r="A90" s="305">
        <v>123464</v>
      </c>
      <c r="B90" s="231" t="s">
        <v>122</v>
      </c>
      <c r="C90" s="237" t="s">
        <v>301</v>
      </c>
      <c r="D90" s="233">
        <v>10763500</v>
      </c>
      <c r="E90" s="966">
        <f>IFERROR(VLOOKUP(A90,Imp.Base!B:F,5,FALSE),0)</f>
        <v>0</v>
      </c>
      <c r="F90" s="238">
        <f t="shared" si="5"/>
        <v>-10763500</v>
      </c>
      <c r="G90" s="235" t="s">
        <v>478</v>
      </c>
      <c r="H90" s="235"/>
      <c r="I90" s="262">
        <v>10763500</v>
      </c>
      <c r="J90" s="230" t="s">
        <v>478</v>
      </c>
      <c r="K90" s="840">
        <f t="shared" si="3"/>
        <v>0</v>
      </c>
      <c r="L90" s="230">
        <f>VLOOKUP(A90,'[103]Balance imperial'!$A:$A,1,FALSE)</f>
        <v>123464</v>
      </c>
      <c r="O90" s="241">
        <f t="shared" si="4"/>
        <v>0</v>
      </c>
    </row>
    <row r="91" spans="1:15">
      <c r="A91" s="305">
        <v>123467</v>
      </c>
      <c r="B91" s="231" t="s">
        <v>122</v>
      </c>
      <c r="C91" s="237" t="s">
        <v>83</v>
      </c>
      <c r="D91" s="233">
        <v>1004777235</v>
      </c>
      <c r="E91" s="966">
        <f>IFERROR(VLOOKUP(A91,Imp.Base!B:F,5,FALSE),0)</f>
        <v>0</v>
      </c>
      <c r="F91" s="238">
        <f t="shared" si="5"/>
        <v>-1004777235</v>
      </c>
      <c r="G91" s="235" t="s">
        <v>478</v>
      </c>
      <c r="H91" s="235"/>
      <c r="I91" s="262">
        <v>1004777235</v>
      </c>
      <c r="J91" s="230" t="s">
        <v>478</v>
      </c>
      <c r="K91" s="840">
        <f t="shared" si="3"/>
        <v>0</v>
      </c>
      <c r="L91" s="230">
        <f>VLOOKUP(A91,'[103]Balance imperial'!$A:$A,1,FALSE)</f>
        <v>123467</v>
      </c>
      <c r="O91" s="241">
        <f t="shared" si="4"/>
        <v>0</v>
      </c>
    </row>
    <row r="92" spans="1:15">
      <c r="A92" s="305">
        <v>123469</v>
      </c>
      <c r="B92" s="231" t="s">
        <v>122</v>
      </c>
      <c r="C92" s="231" t="s">
        <v>84</v>
      </c>
      <c r="D92" s="233">
        <v>0</v>
      </c>
      <c r="E92" s="966">
        <f>IFERROR(VLOOKUP(A92,Imp.Base!B:F,5,FALSE),0)</f>
        <v>0</v>
      </c>
      <c r="F92" s="238">
        <f t="shared" si="5"/>
        <v>0</v>
      </c>
      <c r="G92" s="235" t="s">
        <v>478</v>
      </c>
      <c r="H92" s="235"/>
      <c r="I92" s="262">
        <v>0</v>
      </c>
      <c r="J92" s="230" t="s">
        <v>478</v>
      </c>
      <c r="K92" s="840">
        <f t="shared" si="3"/>
        <v>0</v>
      </c>
      <c r="L92" s="230">
        <f>VLOOKUP(A92,'[103]Balance imperial'!$A:$A,1,FALSE)</f>
        <v>123469</v>
      </c>
      <c r="O92" s="241">
        <f t="shared" si="4"/>
        <v>0</v>
      </c>
    </row>
    <row r="93" spans="1:15">
      <c r="A93" s="305">
        <v>123470</v>
      </c>
      <c r="B93" s="231" t="s">
        <v>122</v>
      </c>
      <c r="C93" s="237" t="s">
        <v>302</v>
      </c>
      <c r="D93" s="233">
        <v>18045100</v>
      </c>
      <c r="E93" s="966">
        <f>IFERROR(VLOOKUP(A93,Imp.Base!B:F,5,FALSE),0)</f>
        <v>0</v>
      </c>
      <c r="F93" s="238">
        <f t="shared" si="5"/>
        <v>-18045100</v>
      </c>
      <c r="G93" s="235" t="s">
        <v>478</v>
      </c>
      <c r="H93" s="235"/>
      <c r="I93" s="262">
        <v>18045100</v>
      </c>
      <c r="J93" s="230" t="s">
        <v>478</v>
      </c>
      <c r="K93" s="840">
        <f t="shared" si="3"/>
        <v>0</v>
      </c>
      <c r="L93" s="230">
        <f>VLOOKUP(A93,'[103]Balance imperial'!$A:$A,1,FALSE)</f>
        <v>123470</v>
      </c>
      <c r="O93" s="241">
        <f t="shared" si="4"/>
        <v>0</v>
      </c>
    </row>
    <row r="94" spans="1:15">
      <c r="A94" s="305">
        <v>123471</v>
      </c>
      <c r="B94" s="231" t="s">
        <v>122</v>
      </c>
      <c r="C94" s="237" t="s">
        <v>85</v>
      </c>
      <c r="D94" s="233">
        <v>1080614601</v>
      </c>
      <c r="E94" s="966">
        <f>IFERROR(VLOOKUP(A94,Imp.Base!B:F,5,FALSE),0)</f>
        <v>0</v>
      </c>
      <c r="F94" s="238">
        <f t="shared" si="5"/>
        <v>-1080614601</v>
      </c>
      <c r="G94" s="235" t="s">
        <v>478</v>
      </c>
      <c r="H94" s="235"/>
      <c r="I94" s="262">
        <v>1080614601</v>
      </c>
      <c r="J94" s="230" t="s">
        <v>478</v>
      </c>
      <c r="K94" s="840">
        <f t="shared" si="3"/>
        <v>0</v>
      </c>
      <c r="L94" s="230">
        <f>VLOOKUP(A94,'[103]Balance imperial'!$A:$A,1,FALSE)</f>
        <v>123471</v>
      </c>
      <c r="O94" s="241">
        <f t="shared" si="4"/>
        <v>0</v>
      </c>
    </row>
    <row r="95" spans="1:15">
      <c r="A95" s="305">
        <v>123472</v>
      </c>
      <c r="B95" s="231" t="s">
        <v>122</v>
      </c>
      <c r="C95" s="237" t="s">
        <v>86</v>
      </c>
      <c r="D95" s="233">
        <v>1660212301</v>
      </c>
      <c r="E95" s="966">
        <f>IFERROR(VLOOKUP(A95,Imp.Base!B:F,5,FALSE),0)</f>
        <v>1802273940</v>
      </c>
      <c r="F95" s="238">
        <f t="shared" si="5"/>
        <v>142061639</v>
      </c>
      <c r="G95" s="235" t="s">
        <v>478</v>
      </c>
      <c r="H95" s="239"/>
      <c r="I95" s="262">
        <v>1660212301</v>
      </c>
      <c r="J95" s="230" t="s">
        <v>478</v>
      </c>
      <c r="K95" s="840">
        <f t="shared" si="3"/>
        <v>1802273940</v>
      </c>
      <c r="L95" s="230">
        <f>VLOOKUP(A95,'[103]Balance imperial'!$A:$A,1,FALSE)</f>
        <v>123472</v>
      </c>
      <c r="N95" s="262">
        <v>1802273940</v>
      </c>
      <c r="O95" s="241">
        <f t="shared" si="4"/>
        <v>0</v>
      </c>
    </row>
    <row r="96" spans="1:15">
      <c r="A96" s="305">
        <v>123473</v>
      </c>
      <c r="B96" s="231" t="s">
        <v>122</v>
      </c>
      <c r="C96" s="237" t="s">
        <v>303</v>
      </c>
      <c r="D96" s="233">
        <v>91171786</v>
      </c>
      <c r="E96" s="966">
        <f>IFERROR(VLOOKUP(A96,Imp.Base!B:F,5,FALSE),0)</f>
        <v>8288344</v>
      </c>
      <c r="F96" s="238">
        <f t="shared" si="5"/>
        <v>-82883442</v>
      </c>
      <c r="G96" s="235" t="s">
        <v>478</v>
      </c>
      <c r="H96" s="235"/>
      <c r="I96" s="262">
        <v>91171786</v>
      </c>
      <c r="J96" s="230" t="s">
        <v>478</v>
      </c>
      <c r="K96" s="840">
        <f t="shared" si="3"/>
        <v>8288344</v>
      </c>
      <c r="L96" s="230">
        <f>VLOOKUP(A96,'[103]Balance imperial'!$A:$A,1,FALSE)</f>
        <v>123473</v>
      </c>
      <c r="N96" s="262">
        <v>8288344</v>
      </c>
      <c r="O96" s="241">
        <f t="shared" si="4"/>
        <v>0</v>
      </c>
    </row>
    <row r="97" spans="1:15">
      <c r="A97" s="305">
        <v>123474</v>
      </c>
      <c r="B97" s="231" t="s">
        <v>122</v>
      </c>
      <c r="C97" s="237" t="s">
        <v>304</v>
      </c>
      <c r="D97" s="233">
        <v>47835664</v>
      </c>
      <c r="E97" s="966">
        <f>IFERROR(VLOOKUP(A97,Imp.Base!B:F,5,FALSE),0)</f>
        <v>0</v>
      </c>
      <c r="F97" s="238">
        <f t="shared" si="5"/>
        <v>-47835664</v>
      </c>
      <c r="G97" s="235" t="s">
        <v>478</v>
      </c>
      <c r="H97" s="239"/>
      <c r="I97" s="262">
        <v>47835664</v>
      </c>
      <c r="J97" s="230" t="s">
        <v>478</v>
      </c>
      <c r="K97" s="840">
        <f t="shared" si="3"/>
        <v>0</v>
      </c>
      <c r="L97" s="230">
        <f>VLOOKUP(A97,'[103]Balance imperial'!$A:$A,1,FALSE)</f>
        <v>123474</v>
      </c>
      <c r="O97" s="241">
        <f t="shared" si="4"/>
        <v>0</v>
      </c>
    </row>
    <row r="98" spans="1:15">
      <c r="A98" s="305">
        <v>123476</v>
      </c>
      <c r="B98" s="231" t="s">
        <v>122</v>
      </c>
      <c r="C98" s="237" t="s">
        <v>305</v>
      </c>
      <c r="D98" s="233">
        <v>914687140</v>
      </c>
      <c r="E98" s="966">
        <f>IFERROR(VLOOKUP(A98,Imp.Base!B:F,5,FALSE),0)</f>
        <v>0</v>
      </c>
      <c r="F98" s="238">
        <f t="shared" si="5"/>
        <v>-914687140</v>
      </c>
      <c r="G98" s="235" t="s">
        <v>478</v>
      </c>
      <c r="H98" s="235"/>
      <c r="I98" s="262">
        <v>914687140</v>
      </c>
      <c r="J98" s="230" t="s">
        <v>478</v>
      </c>
      <c r="K98" s="840">
        <f t="shared" si="3"/>
        <v>0</v>
      </c>
      <c r="L98" s="230">
        <f>VLOOKUP(A98,'[103]Balance imperial'!$A:$A,1,FALSE)</f>
        <v>123476</v>
      </c>
      <c r="O98" s="241">
        <f t="shared" si="4"/>
        <v>0</v>
      </c>
    </row>
    <row r="99" spans="1:15">
      <c r="A99" s="305">
        <v>123477</v>
      </c>
      <c r="B99" s="231" t="s">
        <v>122</v>
      </c>
      <c r="C99" s="237" t="s">
        <v>306</v>
      </c>
      <c r="D99" s="233">
        <v>494756844</v>
      </c>
      <c r="E99" s="966">
        <f>IFERROR(VLOOKUP(A99,Imp.Base!B:F,5,FALSE),0)</f>
        <v>0</v>
      </c>
      <c r="F99" s="238">
        <f t="shared" si="5"/>
        <v>-494756844</v>
      </c>
      <c r="G99" s="235" t="s">
        <v>478</v>
      </c>
      <c r="H99" s="235"/>
      <c r="I99" s="262">
        <v>494756844</v>
      </c>
      <c r="J99" s="230" t="s">
        <v>478</v>
      </c>
      <c r="K99" s="840">
        <f t="shared" si="3"/>
        <v>0</v>
      </c>
      <c r="L99" s="230">
        <f>VLOOKUP(A99,'[103]Balance imperial'!$A:$A,1,FALSE)</f>
        <v>123477</v>
      </c>
      <c r="N99" s="262">
        <v>594850480</v>
      </c>
      <c r="O99" s="241">
        <f t="shared" si="4"/>
        <v>-594850480</v>
      </c>
    </row>
    <row r="100" spans="1:15">
      <c r="A100" s="305">
        <v>123478</v>
      </c>
      <c r="B100" s="231" t="s">
        <v>122</v>
      </c>
      <c r="C100" s="237" t="s">
        <v>307</v>
      </c>
      <c r="D100" s="233">
        <v>21332773</v>
      </c>
      <c r="E100" s="966">
        <f>IFERROR(VLOOKUP(A100,Imp.Base!B:F,5,FALSE),0)</f>
        <v>0</v>
      </c>
      <c r="F100" s="238">
        <f t="shared" si="5"/>
        <v>-21332773</v>
      </c>
      <c r="G100" s="235" t="s">
        <v>478</v>
      </c>
      <c r="H100" s="235"/>
      <c r="I100" s="262">
        <v>21332773</v>
      </c>
      <c r="J100" s="230" t="s">
        <v>478</v>
      </c>
      <c r="K100" s="840">
        <f t="shared" si="3"/>
        <v>0</v>
      </c>
      <c r="L100" s="230">
        <f>VLOOKUP(A100,'[103]Balance imperial'!$A:$A,1,FALSE)</f>
        <v>123478</v>
      </c>
      <c r="O100" s="241">
        <f t="shared" si="4"/>
        <v>0</v>
      </c>
    </row>
    <row r="101" spans="1:15">
      <c r="A101" s="305">
        <v>123479</v>
      </c>
      <c r="B101" s="231" t="s">
        <v>122</v>
      </c>
      <c r="C101" s="237" t="s">
        <v>308</v>
      </c>
      <c r="D101" s="233">
        <v>11000000</v>
      </c>
      <c r="E101" s="966">
        <f>IFERROR(VLOOKUP(A101,Imp.Base!B:F,5,FALSE),0)</f>
        <v>0</v>
      </c>
      <c r="F101" s="238">
        <f t="shared" si="5"/>
        <v>-11000000</v>
      </c>
      <c r="G101" s="235" t="s">
        <v>478</v>
      </c>
      <c r="H101" s="235"/>
      <c r="I101" s="262">
        <v>11000000</v>
      </c>
      <c r="J101" s="230" t="s">
        <v>478</v>
      </c>
      <c r="K101" s="840">
        <f t="shared" si="3"/>
        <v>0</v>
      </c>
      <c r="L101" s="230">
        <f>VLOOKUP(A101,'[103]Balance imperial'!$A:$A,1,FALSE)</f>
        <v>123479</v>
      </c>
      <c r="O101" s="241">
        <f t="shared" si="4"/>
        <v>0</v>
      </c>
    </row>
    <row r="102" spans="1:15">
      <c r="A102" s="305">
        <v>123480</v>
      </c>
      <c r="B102" s="231" t="s">
        <v>122</v>
      </c>
      <c r="C102" s="237" t="s">
        <v>309</v>
      </c>
      <c r="D102" s="233">
        <v>402042489</v>
      </c>
      <c r="E102" s="966">
        <f>IFERROR(VLOOKUP(A102,Imp.Base!B:F,5,FALSE),0)</f>
        <v>0</v>
      </c>
      <c r="F102" s="238">
        <f t="shared" si="5"/>
        <v>-402042489</v>
      </c>
      <c r="G102" s="235" t="s">
        <v>478</v>
      </c>
      <c r="H102" s="235"/>
      <c r="I102" s="262">
        <v>402042489</v>
      </c>
      <c r="J102" s="230" t="s">
        <v>478</v>
      </c>
      <c r="K102" s="840">
        <f t="shared" si="3"/>
        <v>0</v>
      </c>
      <c r="L102" s="230">
        <f>VLOOKUP(A102,'[103]Balance imperial'!$A:$A,1,FALSE)</f>
        <v>123480</v>
      </c>
      <c r="O102" s="241">
        <f t="shared" si="4"/>
        <v>0</v>
      </c>
    </row>
    <row r="103" spans="1:15">
      <c r="A103" s="305">
        <v>123482</v>
      </c>
      <c r="B103" s="231" t="s">
        <v>122</v>
      </c>
      <c r="C103" s="237" t="s">
        <v>61</v>
      </c>
      <c r="D103" s="233">
        <v>267414416</v>
      </c>
      <c r="E103" s="966">
        <f>IFERROR(VLOOKUP(A103,Imp.Base!B:F,5,FALSE),0)</f>
        <v>345024637</v>
      </c>
      <c r="F103" s="238">
        <f t="shared" si="5"/>
        <v>77610221</v>
      </c>
      <c r="G103" s="235" t="s">
        <v>478</v>
      </c>
      <c r="H103" s="235"/>
      <c r="I103" s="262">
        <v>267414416</v>
      </c>
      <c r="J103" s="230" t="s">
        <v>478</v>
      </c>
      <c r="K103" s="840">
        <f t="shared" si="3"/>
        <v>345024637</v>
      </c>
      <c r="L103" s="230">
        <f>VLOOKUP(A103,'[103]Balance imperial'!$A:$A,1,FALSE)</f>
        <v>123482</v>
      </c>
      <c r="N103" s="262">
        <v>345024637</v>
      </c>
      <c r="O103" s="241">
        <f t="shared" si="4"/>
        <v>0</v>
      </c>
    </row>
    <row r="104" spans="1:15">
      <c r="A104" s="305">
        <v>123483</v>
      </c>
      <c r="B104" s="231" t="s">
        <v>122</v>
      </c>
      <c r="C104" s="237" t="s">
        <v>62</v>
      </c>
      <c r="D104" s="233">
        <v>1580100</v>
      </c>
      <c r="E104" s="966">
        <f>IFERROR(VLOOKUP(A104,Imp.Base!B:F,5,FALSE),0)</f>
        <v>0</v>
      </c>
      <c r="F104" s="238">
        <f t="shared" si="5"/>
        <v>-1580100</v>
      </c>
      <c r="G104" s="235" t="s">
        <v>478</v>
      </c>
      <c r="H104" s="235"/>
      <c r="I104" s="262">
        <v>1580100</v>
      </c>
      <c r="J104" s="230" t="s">
        <v>478</v>
      </c>
      <c r="K104" s="840">
        <f t="shared" si="3"/>
        <v>0</v>
      </c>
      <c r="L104" s="230">
        <f>VLOOKUP(A104,'[103]Balance imperial'!$A:$A,1,FALSE)</f>
        <v>123483</v>
      </c>
      <c r="O104" s="241">
        <f t="shared" si="4"/>
        <v>0</v>
      </c>
    </row>
    <row r="105" spans="1:15">
      <c r="A105" s="305">
        <v>123484</v>
      </c>
      <c r="B105" s="231" t="s">
        <v>122</v>
      </c>
      <c r="C105" s="237" t="s">
        <v>63</v>
      </c>
      <c r="D105" s="233">
        <v>26000000</v>
      </c>
      <c r="E105" s="966">
        <f>IFERROR(VLOOKUP(A105,Imp.Base!B:F,5,FALSE),0)</f>
        <v>0</v>
      </c>
      <c r="F105" s="238">
        <f t="shared" si="5"/>
        <v>-26000000</v>
      </c>
      <c r="G105" s="235" t="s">
        <v>478</v>
      </c>
      <c r="H105" s="235"/>
      <c r="I105" s="262">
        <v>26000000</v>
      </c>
      <c r="J105" s="230" t="s">
        <v>478</v>
      </c>
      <c r="K105" s="840">
        <f t="shared" si="3"/>
        <v>0</v>
      </c>
      <c r="L105" s="230">
        <f>VLOOKUP(A105,'[103]Balance imperial'!$A:$A,1,FALSE)</f>
        <v>123484</v>
      </c>
      <c r="O105" s="241">
        <f t="shared" si="4"/>
        <v>0</v>
      </c>
    </row>
    <row r="106" spans="1:15">
      <c r="A106" s="305">
        <v>123485</v>
      </c>
      <c r="B106" s="231" t="s">
        <v>122</v>
      </c>
      <c r="C106" s="237" t="s">
        <v>64</v>
      </c>
      <c r="D106" s="233">
        <v>114813134</v>
      </c>
      <c r="E106" s="966">
        <f>IFERROR(VLOOKUP(A106,Imp.Base!B:F,5,FALSE),0)</f>
        <v>334654694</v>
      </c>
      <c r="F106" s="238">
        <f t="shared" si="5"/>
        <v>219841560</v>
      </c>
      <c r="G106" s="235" t="s">
        <v>478</v>
      </c>
      <c r="H106" s="235"/>
      <c r="I106" s="262">
        <v>114813134</v>
      </c>
      <c r="J106" s="230" t="s">
        <v>478</v>
      </c>
      <c r="K106" s="840">
        <f t="shared" si="3"/>
        <v>334654694</v>
      </c>
      <c r="L106" s="230">
        <f>VLOOKUP(A106,'[103]Balance imperial'!$A:$A,1,FALSE)</f>
        <v>123485</v>
      </c>
      <c r="N106" s="262">
        <v>334654694</v>
      </c>
      <c r="O106" s="241">
        <f t="shared" si="4"/>
        <v>0</v>
      </c>
    </row>
    <row r="107" spans="1:15">
      <c r="A107" s="305">
        <v>123486</v>
      </c>
      <c r="B107" s="231" t="s">
        <v>122</v>
      </c>
      <c r="C107" s="237" t="s">
        <v>65</v>
      </c>
      <c r="D107" s="233">
        <v>276179003</v>
      </c>
      <c r="E107" s="966">
        <f>IFERROR(VLOOKUP(A107,Imp.Base!B:F,5,FALSE),0)</f>
        <v>510809070</v>
      </c>
      <c r="F107" s="238">
        <f t="shared" si="5"/>
        <v>234630067</v>
      </c>
      <c r="G107" s="235" t="s">
        <v>478</v>
      </c>
      <c r="I107" s="262">
        <v>276179003</v>
      </c>
      <c r="J107" s="230" t="s">
        <v>478</v>
      </c>
      <c r="K107" s="840">
        <f t="shared" si="3"/>
        <v>510809070</v>
      </c>
      <c r="L107" s="230">
        <f>VLOOKUP(A107,'[103]Balance imperial'!$A:$A,1,FALSE)</f>
        <v>123486</v>
      </c>
      <c r="N107" s="262">
        <v>510809070</v>
      </c>
      <c r="O107" s="241">
        <f t="shared" si="4"/>
        <v>0</v>
      </c>
    </row>
    <row r="108" spans="1:15">
      <c r="A108" s="247">
        <v>123490</v>
      </c>
      <c r="B108" s="231" t="s">
        <v>122</v>
      </c>
      <c r="C108" s="247" t="s">
        <v>3207</v>
      </c>
      <c r="D108" s="233"/>
      <c r="E108" s="966">
        <f>IFERROR(VLOOKUP(A108,Imp.Base!B:F,5,FALSE),0)</f>
        <v>21525245</v>
      </c>
      <c r="F108" s="238">
        <f t="shared" si="5"/>
        <v>21525245</v>
      </c>
      <c r="G108" s="235" t="s">
        <v>478</v>
      </c>
      <c r="J108" s="230" t="s">
        <v>478</v>
      </c>
      <c r="K108" s="840">
        <f t="shared" si="3"/>
        <v>21525245</v>
      </c>
      <c r="N108" s="262">
        <v>21525245</v>
      </c>
      <c r="O108" s="241">
        <f t="shared" si="4"/>
        <v>0</v>
      </c>
    </row>
    <row r="109" spans="1:15">
      <c r="A109" s="247">
        <v>123491</v>
      </c>
      <c r="B109" s="231" t="s">
        <v>122</v>
      </c>
      <c r="C109" s="247" t="s">
        <v>3222</v>
      </c>
      <c r="D109" s="233"/>
      <c r="E109" s="966">
        <f>IFERROR(VLOOKUP(A109,Imp.Base!B:F,5,FALSE),0)</f>
        <v>9669545</v>
      </c>
      <c r="F109" s="238"/>
      <c r="G109" s="235" t="s">
        <v>478</v>
      </c>
      <c r="J109" s="230" t="s">
        <v>478</v>
      </c>
      <c r="K109" s="840">
        <f t="shared" si="3"/>
        <v>9669545</v>
      </c>
      <c r="N109" s="262">
        <v>9669545</v>
      </c>
      <c r="O109" s="241">
        <f t="shared" si="4"/>
        <v>0</v>
      </c>
    </row>
    <row r="110" spans="1:15">
      <c r="A110" s="305">
        <v>12411</v>
      </c>
      <c r="B110" s="231" t="s">
        <v>123</v>
      </c>
      <c r="C110" s="237" t="s">
        <v>41</v>
      </c>
      <c r="D110" s="233">
        <v>715815230</v>
      </c>
      <c r="E110" s="880">
        <f>IFERROR(VLOOKUP(A110,Imp.Base!B:F,5,FALSE),0)</f>
        <v>738933461</v>
      </c>
      <c r="F110" s="238"/>
      <c r="G110" s="239"/>
      <c r="H110" s="239" t="s">
        <v>484</v>
      </c>
      <c r="I110" s="262">
        <v>715815230</v>
      </c>
      <c r="J110" s="230" t="s">
        <v>484</v>
      </c>
      <c r="K110" s="846">
        <f t="shared" si="3"/>
        <v>738933461</v>
      </c>
      <c r="L110" s="230">
        <f>VLOOKUP(A110,'[103]Balance imperial'!$A:$A,1,FALSE)</f>
        <v>12411</v>
      </c>
      <c r="N110" s="262">
        <v>738933461</v>
      </c>
      <c r="O110" s="241">
        <f t="shared" si="4"/>
        <v>0</v>
      </c>
    </row>
    <row r="111" spans="1:15">
      <c r="A111" s="305">
        <v>12412</v>
      </c>
      <c r="B111" s="231" t="s">
        <v>123</v>
      </c>
      <c r="C111" s="237" t="s">
        <v>42</v>
      </c>
      <c r="D111" s="233">
        <v>-356498624</v>
      </c>
      <c r="E111" s="880">
        <f>IFERROR(VLOOKUP(A111,Imp.Base!B:F,5,FALSE),0)</f>
        <v>-491226240</v>
      </c>
      <c r="F111" s="238"/>
      <c r="G111" s="239"/>
      <c r="H111" s="235" t="s">
        <v>488</v>
      </c>
      <c r="I111" s="262">
        <v>-356498624</v>
      </c>
      <c r="J111" s="230" t="s">
        <v>488</v>
      </c>
      <c r="K111" s="846">
        <f t="shared" si="3"/>
        <v>-491226240</v>
      </c>
      <c r="L111" s="230">
        <f>VLOOKUP(A111,'[103]Balance imperial'!$A:$A,1,FALSE)</f>
        <v>12412</v>
      </c>
      <c r="N111" s="262">
        <v>-491226240</v>
      </c>
      <c r="O111" s="241">
        <f t="shared" si="4"/>
        <v>0</v>
      </c>
    </row>
    <row r="112" spans="1:15">
      <c r="A112" s="305">
        <v>12511</v>
      </c>
      <c r="B112" s="231" t="s">
        <v>123</v>
      </c>
      <c r="C112" s="237" t="s">
        <v>44</v>
      </c>
      <c r="D112" s="233">
        <v>47114974980</v>
      </c>
      <c r="E112" s="880">
        <f>IFERROR(VLOOKUP(A112,Imp.Base!B:F,5,FALSE),0)</f>
        <v>47555974980</v>
      </c>
      <c r="F112" s="238"/>
      <c r="G112" s="239"/>
      <c r="H112" s="239" t="s">
        <v>486</v>
      </c>
      <c r="I112" s="341">
        <v>47114974980</v>
      </c>
      <c r="J112" s="230" t="s">
        <v>486</v>
      </c>
      <c r="K112" s="846">
        <f t="shared" si="3"/>
        <v>47555974980</v>
      </c>
      <c r="L112" s="230">
        <f>VLOOKUP(A112,'[103]Balance imperial'!$A:$A,1,FALSE)</f>
        <v>12511</v>
      </c>
      <c r="N112" s="262">
        <v>47555974980</v>
      </c>
      <c r="O112" s="241">
        <f t="shared" si="4"/>
        <v>0</v>
      </c>
    </row>
    <row r="113" spans="1:15">
      <c r="A113" s="305">
        <v>12512</v>
      </c>
      <c r="B113" s="231" t="s">
        <v>123</v>
      </c>
      <c r="C113" s="237" t="s">
        <v>45</v>
      </c>
      <c r="D113" s="233">
        <v>1513212968</v>
      </c>
      <c r="E113" s="880">
        <f>IFERROR(VLOOKUP(A113,Imp.Base!B:F,5,FALSE),0)</f>
        <v>1513212968</v>
      </c>
      <c r="F113" s="238"/>
      <c r="G113" s="240"/>
      <c r="H113" s="240" t="s">
        <v>485</v>
      </c>
      <c r="I113" s="341">
        <v>1513212968</v>
      </c>
      <c r="J113" s="230" t="s">
        <v>485</v>
      </c>
      <c r="K113" s="846">
        <f t="shared" si="3"/>
        <v>1513212968</v>
      </c>
      <c r="L113" s="230">
        <f>VLOOKUP(A113,'[103]Balance imperial'!$A:$A,1,FALSE)</f>
        <v>12512</v>
      </c>
      <c r="N113" s="262">
        <v>1513212968</v>
      </c>
      <c r="O113" s="241">
        <f t="shared" si="4"/>
        <v>0</v>
      </c>
    </row>
    <row r="114" spans="1:15">
      <c r="A114" s="305">
        <v>12513</v>
      </c>
      <c r="B114" s="231" t="s">
        <v>123</v>
      </c>
      <c r="C114" s="237" t="s">
        <v>46</v>
      </c>
      <c r="D114" s="233">
        <v>7058668458</v>
      </c>
      <c r="E114" s="881">
        <f>IFERROR(VLOOKUP(A114,Imp.Base!B:F,5,FALSE),0)</f>
        <v>7538549578</v>
      </c>
      <c r="F114" s="238"/>
      <c r="G114" s="239"/>
      <c r="H114" s="239" t="s">
        <v>486</v>
      </c>
      <c r="I114" s="341">
        <v>7058668458</v>
      </c>
      <c r="J114" s="230" t="s">
        <v>486</v>
      </c>
      <c r="K114" s="846">
        <f t="shared" si="3"/>
        <v>7538549578</v>
      </c>
      <c r="L114" s="230">
        <f>VLOOKUP(A114,'[103]Balance imperial'!$A:$A,1,FALSE)</f>
        <v>12513</v>
      </c>
      <c r="N114" s="262">
        <v>7538549578</v>
      </c>
      <c r="O114" s="241">
        <f t="shared" si="4"/>
        <v>0</v>
      </c>
    </row>
    <row r="115" spans="1:15">
      <c r="A115" s="336">
        <v>22111</v>
      </c>
      <c r="B115" s="337" t="s">
        <v>123</v>
      </c>
      <c r="C115" s="338" t="s">
        <v>55</v>
      </c>
      <c r="D115" s="339">
        <v>-7058668458</v>
      </c>
      <c r="E115" s="881">
        <f>-IFERROR(VLOOKUP(A115,Imp.Base!B:F,5,FALSE),0)</f>
        <v>-7565939205</v>
      </c>
      <c r="F115" s="238"/>
      <c r="H115" s="239" t="s">
        <v>486</v>
      </c>
      <c r="I115" s="262">
        <v>-7058668458</v>
      </c>
      <c r="J115" s="230" t="s">
        <v>486</v>
      </c>
      <c r="K115" s="846">
        <f t="shared" si="3"/>
        <v>-7565939205</v>
      </c>
      <c r="L115" s="230">
        <f>VLOOKUP(A115,'[103]Balance imperial'!$A:$A,1,FALSE)</f>
        <v>22111</v>
      </c>
      <c r="N115" s="230">
        <v>-7565939205</v>
      </c>
      <c r="O115" s="241">
        <f t="shared" si="4"/>
        <v>0</v>
      </c>
    </row>
    <row r="116" spans="1:15">
      <c r="A116" s="305">
        <v>12514</v>
      </c>
      <c r="B116" s="231" t="s">
        <v>406</v>
      </c>
      <c r="C116" s="237" t="s">
        <v>47</v>
      </c>
      <c r="D116" s="233">
        <v>1582228562</v>
      </c>
      <c r="E116" s="880">
        <f>IFERROR(VLOOKUP(A116,Imp.Base!B:F,5,FALSE),0)</f>
        <v>83976245</v>
      </c>
      <c r="F116" s="238"/>
      <c r="G116" s="240" t="s">
        <v>1451</v>
      </c>
      <c r="H116" s="240"/>
      <c r="I116" s="262">
        <v>1582228562</v>
      </c>
      <c r="J116" s="230" t="s">
        <v>3424</v>
      </c>
      <c r="K116" s="846">
        <f t="shared" si="3"/>
        <v>83976245</v>
      </c>
      <c r="L116" s="230">
        <f>VLOOKUP(A116,'[103]Balance imperial'!$A:$A,1,FALSE)</f>
        <v>12514</v>
      </c>
      <c r="N116" s="262">
        <v>1158041786</v>
      </c>
      <c r="O116" s="241">
        <f t="shared" si="4"/>
        <v>-1074065541</v>
      </c>
    </row>
    <row r="117" spans="1:15">
      <c r="A117" s="305">
        <v>12519</v>
      </c>
      <c r="B117" s="231" t="s">
        <v>123</v>
      </c>
      <c r="C117" s="237" t="s">
        <v>43</v>
      </c>
      <c r="D117" s="233">
        <v>-16114374275</v>
      </c>
      <c r="E117" s="880">
        <f>IFERROR(VLOOKUP(A117,Imp.Base!B:F,5,FALSE),0)</f>
        <v>-20286726526</v>
      </c>
      <c r="F117" s="238"/>
      <c r="G117" s="241"/>
      <c r="H117" s="235" t="s">
        <v>488</v>
      </c>
      <c r="I117" s="262">
        <v>-16114374275</v>
      </c>
      <c r="J117" s="230" t="s">
        <v>488</v>
      </c>
      <c r="K117" s="846">
        <f t="shared" si="3"/>
        <v>-20286726526</v>
      </c>
      <c r="L117" s="230">
        <f>VLOOKUP(A117,'[103]Balance imperial'!$A:$A,1,FALSE)</f>
        <v>12519</v>
      </c>
      <c r="N117" s="262">
        <v>-17501534739.883011</v>
      </c>
      <c r="O117" s="241">
        <f t="shared" si="4"/>
        <v>-2785191786.1169891</v>
      </c>
    </row>
    <row r="118" spans="1:15">
      <c r="A118" s="305">
        <v>12611</v>
      </c>
      <c r="B118" s="231" t="s">
        <v>406</v>
      </c>
      <c r="C118" s="237" t="s">
        <v>294</v>
      </c>
      <c r="D118" s="233">
        <v>308652000</v>
      </c>
      <c r="E118" s="880">
        <f>IFERROR(VLOOKUP(A118,Imp.Base!B:F,5,FALSE),0)</f>
        <v>311720400</v>
      </c>
      <c r="F118" s="238"/>
      <c r="G118" s="241" t="s">
        <v>294</v>
      </c>
      <c r="I118" s="262">
        <v>308652000</v>
      </c>
      <c r="J118" s="230" t="s">
        <v>3407</v>
      </c>
      <c r="K118" s="846">
        <f t="shared" si="3"/>
        <v>311720400</v>
      </c>
      <c r="L118" s="230">
        <f>VLOOKUP(A118,'[103]Balance imperial'!$A:$A,1,FALSE)</f>
        <v>12611</v>
      </c>
      <c r="N118" s="262">
        <v>331205280</v>
      </c>
      <c r="O118" s="241">
        <f t="shared" si="4"/>
        <v>-19484880</v>
      </c>
    </row>
    <row r="119" spans="1:15">
      <c r="A119" s="305">
        <v>21111</v>
      </c>
      <c r="B119" s="242" t="s">
        <v>141</v>
      </c>
      <c r="C119" s="237" t="s">
        <v>48</v>
      </c>
      <c r="D119" s="233">
        <v>63954401424</v>
      </c>
      <c r="E119" s="880">
        <f>IFERROR(VLOOKUP(A119,Imp.Base!B:F,5,FALSE),0)</f>
        <v>46103441636</v>
      </c>
      <c r="F119" s="238"/>
      <c r="G119" s="240"/>
      <c r="H119" s="240"/>
      <c r="I119" s="262">
        <v>63954401424</v>
      </c>
      <c r="J119" s="230" t="s">
        <v>3449</v>
      </c>
      <c r="K119" s="846">
        <f t="shared" si="3"/>
        <v>46103441636</v>
      </c>
      <c r="L119" s="230">
        <f>VLOOKUP(A119,'[103]Balance imperial'!$A:$A,1,FALSE)</f>
        <v>21111</v>
      </c>
      <c r="N119" s="262">
        <v>46267475889</v>
      </c>
      <c r="O119" s="241">
        <f t="shared" si="4"/>
        <v>-164034253</v>
      </c>
    </row>
    <row r="120" spans="1:15">
      <c r="A120" s="305">
        <v>21112</v>
      </c>
      <c r="B120" s="242" t="s">
        <v>141</v>
      </c>
      <c r="C120" s="237" t="s">
        <v>310</v>
      </c>
      <c r="D120" s="233">
        <v>16179461</v>
      </c>
      <c r="E120" s="880">
        <f>IFERROR(VLOOKUP(A120,Imp.Base!B:F,5,FALSE),0)</f>
        <v>17375158</v>
      </c>
      <c r="F120" s="238"/>
      <c r="I120" s="262">
        <v>16179461</v>
      </c>
      <c r="J120" s="230" t="s">
        <v>3448</v>
      </c>
      <c r="K120" s="846">
        <f t="shared" si="3"/>
        <v>17375158</v>
      </c>
      <c r="L120" s="230">
        <f>VLOOKUP(A120,'[103]Balance imperial'!$A:$A,1,FALSE)</f>
        <v>21112</v>
      </c>
      <c r="N120" s="262">
        <v>17271182</v>
      </c>
      <c r="O120" s="241">
        <f t="shared" si="4"/>
        <v>103976</v>
      </c>
    </row>
    <row r="121" spans="1:15">
      <c r="A121" s="305">
        <v>21113</v>
      </c>
      <c r="B121" s="242" t="s">
        <v>141</v>
      </c>
      <c r="C121" s="237" t="s">
        <v>49</v>
      </c>
      <c r="D121" s="233">
        <v>1107310431</v>
      </c>
      <c r="E121" s="880">
        <f>IFERROR(VLOOKUP(A121,Imp.Base!B:F,5,FALSE),0)</f>
        <v>1375815106</v>
      </c>
      <c r="F121" s="238"/>
      <c r="G121" s="230" t="s">
        <v>141</v>
      </c>
      <c r="I121" s="262">
        <v>1107310431</v>
      </c>
      <c r="J121" s="230" t="s">
        <v>386</v>
      </c>
      <c r="K121" s="846">
        <f t="shared" si="3"/>
        <v>1375815106</v>
      </c>
      <c r="L121" s="230">
        <f>VLOOKUP(A121,'[103]Balance imperial'!$A:$A,1,FALSE)</f>
        <v>21113</v>
      </c>
      <c r="N121" s="262">
        <v>1787267058</v>
      </c>
      <c r="O121" s="241">
        <f t="shared" si="4"/>
        <v>-411451952</v>
      </c>
    </row>
    <row r="122" spans="1:15">
      <c r="A122" s="305">
        <v>21116</v>
      </c>
      <c r="B122" s="242" t="s">
        <v>141</v>
      </c>
      <c r="C122" s="237" t="s">
        <v>311</v>
      </c>
      <c r="D122" s="233">
        <v>723290518</v>
      </c>
      <c r="E122" s="880">
        <f>IFERROR(VLOOKUP(A122,Imp.Base!B:F,5,FALSE),0)</f>
        <v>63160120540</v>
      </c>
      <c r="F122" s="238"/>
      <c r="I122" s="262">
        <v>723290518</v>
      </c>
      <c r="J122" s="230" t="s">
        <v>3446</v>
      </c>
      <c r="K122" s="846">
        <f t="shared" si="3"/>
        <v>63160120540</v>
      </c>
      <c r="L122" s="230">
        <f>VLOOKUP(A122,'[103]Balance imperial'!$A:$A,1,FALSE)</f>
        <v>21116</v>
      </c>
      <c r="N122" s="262">
        <v>63160120540</v>
      </c>
      <c r="O122" s="241">
        <f t="shared" si="4"/>
        <v>0</v>
      </c>
    </row>
    <row r="123" spans="1:15">
      <c r="A123" s="305">
        <v>21117</v>
      </c>
      <c r="B123" s="242" t="s">
        <v>141</v>
      </c>
      <c r="C123" s="237" t="s">
        <v>312</v>
      </c>
      <c r="D123" s="233">
        <v>60822895358</v>
      </c>
      <c r="E123" s="880">
        <f>IFERROR(VLOOKUP(A123,Imp.Base!B:F,5,FALSE),0)</f>
        <v>0</v>
      </c>
      <c r="F123" s="238"/>
      <c r="G123" s="241"/>
      <c r="I123" s="262">
        <v>60822895358</v>
      </c>
      <c r="J123" s="230" t="s">
        <v>3446</v>
      </c>
      <c r="K123" s="846">
        <f t="shared" si="3"/>
        <v>0</v>
      </c>
      <c r="L123" s="230">
        <f>VLOOKUP(A123,'[103]Balance imperial'!$A:$A,1,FALSE)</f>
        <v>21117</v>
      </c>
      <c r="O123" s="241">
        <f t="shared" si="4"/>
        <v>0</v>
      </c>
    </row>
    <row r="124" spans="1:15">
      <c r="A124" s="305">
        <v>21118</v>
      </c>
      <c r="B124" s="242" t="s">
        <v>141</v>
      </c>
      <c r="C124" s="237" t="s">
        <v>313</v>
      </c>
      <c r="D124" s="233">
        <v>1281679859</v>
      </c>
      <c r="E124" s="880">
        <f>IFERROR(VLOOKUP(A124,Imp.Base!B:F,5,FALSE),0)</f>
        <v>0</v>
      </c>
      <c r="F124" s="238"/>
      <c r="G124" s="240"/>
      <c r="H124" s="240"/>
      <c r="I124" s="262">
        <v>1281679859</v>
      </c>
      <c r="J124" s="230" t="s">
        <v>3446</v>
      </c>
      <c r="K124" s="846">
        <f t="shared" si="3"/>
        <v>0</v>
      </c>
      <c r="L124" s="230">
        <f>VLOOKUP(A124,'[103]Balance imperial'!$A:$A,1,FALSE)</f>
        <v>21118</v>
      </c>
      <c r="O124" s="241">
        <f t="shared" si="4"/>
        <v>0</v>
      </c>
    </row>
    <row r="125" spans="1:15">
      <c r="A125" s="305">
        <v>21119</v>
      </c>
      <c r="B125" s="242" t="s">
        <v>141</v>
      </c>
      <c r="C125" s="171" t="s">
        <v>403</v>
      </c>
      <c r="D125" s="233">
        <v>-62104575217</v>
      </c>
      <c r="E125" s="880">
        <f>IFERROR(VLOOKUP(A125,Imp.Base!B:F,5,FALSE),0)</f>
        <v>-62104575217</v>
      </c>
      <c r="F125" s="238"/>
      <c r="G125" s="240"/>
      <c r="H125" s="240"/>
      <c r="I125" s="262">
        <v>-62104575217</v>
      </c>
      <c r="J125" s="230" t="s">
        <v>3446</v>
      </c>
      <c r="K125" s="846">
        <f t="shared" si="3"/>
        <v>-62104575217</v>
      </c>
      <c r="L125" s="230">
        <f>VLOOKUP(A125,'[103]Balance imperial'!$A:$A,1,FALSE)</f>
        <v>21119</v>
      </c>
      <c r="N125" s="262">
        <v>-62104575217</v>
      </c>
      <c r="O125" s="241">
        <f t="shared" si="4"/>
        <v>0</v>
      </c>
    </row>
    <row r="126" spans="1:15">
      <c r="A126" s="305">
        <v>21122</v>
      </c>
      <c r="B126" s="242" t="s">
        <v>129</v>
      </c>
      <c r="C126" s="237" t="s">
        <v>54</v>
      </c>
      <c r="D126" s="233">
        <v>276189200</v>
      </c>
      <c r="E126" s="880">
        <f>IFERROR(VLOOKUP(A126,Imp.Base!B:F,5,FALSE),0)</f>
        <v>148700745</v>
      </c>
      <c r="F126" s="238"/>
      <c r="G126" s="230" t="s">
        <v>504</v>
      </c>
      <c r="I126" s="262">
        <v>276189200</v>
      </c>
      <c r="J126" s="230" t="s">
        <v>3469</v>
      </c>
      <c r="K126" s="847">
        <f t="shared" si="3"/>
        <v>148700745</v>
      </c>
      <c r="L126" s="230">
        <f>VLOOKUP(A126,'[103]Balance imperial'!$A:$A,1,FALSE)</f>
        <v>21122</v>
      </c>
      <c r="N126" s="262">
        <v>148700745</v>
      </c>
      <c r="O126" s="241">
        <f t="shared" si="4"/>
        <v>0</v>
      </c>
    </row>
    <row r="127" spans="1:15">
      <c r="A127" s="305">
        <v>21211</v>
      </c>
      <c r="B127" s="242" t="s">
        <v>128</v>
      </c>
      <c r="C127" s="237" t="s">
        <v>51</v>
      </c>
      <c r="D127" s="233">
        <v>32957814924</v>
      </c>
      <c r="E127" s="880">
        <f>IFERROR(VLOOKUP(A127,Imp.Base!B:F,5,FALSE),0)</f>
        <v>36891199860</v>
      </c>
      <c r="F127" s="238"/>
      <c r="G127" s="230" t="s">
        <v>493</v>
      </c>
      <c r="I127" s="262">
        <v>32957814924</v>
      </c>
      <c r="J127" s="230" t="s">
        <v>3526</v>
      </c>
      <c r="K127" s="241">
        <f t="shared" si="3"/>
        <v>36891199860</v>
      </c>
      <c r="L127" s="230">
        <f>VLOOKUP(A127,'[103]Balance imperial'!$A:$A,1,FALSE)</f>
        <v>21211</v>
      </c>
      <c r="N127" s="262">
        <v>32370599962</v>
      </c>
      <c r="O127" s="241">
        <f t="shared" si="4"/>
        <v>4520599898</v>
      </c>
    </row>
    <row r="128" spans="1:15" ht="15">
      <c r="A128" s="306">
        <v>21216</v>
      </c>
      <c r="B128" s="242" t="s">
        <v>128</v>
      </c>
      <c r="C128" t="s">
        <v>56</v>
      </c>
      <c r="D128" s="233">
        <v>0</v>
      </c>
      <c r="E128" s="880">
        <f>IFERROR(VLOOKUP(A128,Imp.Base!B:F,5,FALSE),0)</f>
        <v>2689657603</v>
      </c>
      <c r="F128" s="238"/>
      <c r="J128" s="230" t="s">
        <v>3527</v>
      </c>
      <c r="K128" s="241">
        <f t="shared" si="3"/>
        <v>2689657603</v>
      </c>
      <c r="L128" s="230">
        <f>VLOOKUP(A128,'[103]Balance imperial'!$A:$A,1,FALSE)</f>
        <v>21216</v>
      </c>
      <c r="N128" s="230">
        <v>2689657603</v>
      </c>
      <c r="O128" s="241">
        <f t="shared" si="4"/>
        <v>0</v>
      </c>
    </row>
    <row r="129" spans="1:15">
      <c r="A129" s="306">
        <v>21215</v>
      </c>
      <c r="B129" s="242" t="s">
        <v>128</v>
      </c>
      <c r="C129" s="242" t="s">
        <v>1612</v>
      </c>
      <c r="D129" s="233"/>
      <c r="E129" s="880">
        <f>IFERROR(VLOOKUP(A129,Imp.Base!B:F,5,FALSE),0)</f>
        <v>0</v>
      </c>
      <c r="F129" s="238"/>
      <c r="K129" s="241">
        <f t="shared" si="3"/>
        <v>0</v>
      </c>
      <c r="O129" s="241">
        <f t="shared" si="4"/>
        <v>0</v>
      </c>
    </row>
    <row r="130" spans="1:15">
      <c r="A130" s="306">
        <v>212216</v>
      </c>
      <c r="B130" s="242" t="s">
        <v>128</v>
      </c>
      <c r="C130" s="242" t="s">
        <v>3201</v>
      </c>
      <c r="D130" s="233"/>
      <c r="E130" s="880">
        <f>IFERROR(VLOOKUP(A130,Imp.Base!B:F,5,FALSE),0)</f>
        <v>0</v>
      </c>
      <c r="F130" s="238"/>
      <c r="J130" s="230" t="s">
        <v>3526</v>
      </c>
      <c r="K130" s="241">
        <f t="shared" si="3"/>
        <v>0</v>
      </c>
      <c r="N130" s="262">
        <v>77838000</v>
      </c>
      <c r="O130" s="241">
        <f t="shared" si="4"/>
        <v>-77838000</v>
      </c>
    </row>
    <row r="131" spans="1:15">
      <c r="A131" s="305">
        <v>115101</v>
      </c>
      <c r="B131" s="242" t="s">
        <v>128</v>
      </c>
      <c r="C131" s="237" t="s">
        <v>1509</v>
      </c>
      <c r="D131" s="233">
        <v>0</v>
      </c>
      <c r="E131" s="880">
        <f>-IFERROR(VLOOKUP(A131,Imp.Base!B:F,5,FALSE),0)</f>
        <v>-2207084917</v>
      </c>
      <c r="F131" s="238"/>
      <c r="G131" s="235"/>
      <c r="H131" s="235"/>
      <c r="J131" s="839" t="s">
        <v>128</v>
      </c>
      <c r="K131" s="241">
        <f t="shared" ref="K131:K155" si="6">+E131</f>
        <v>-2207084917</v>
      </c>
      <c r="L131" s="230">
        <f>VLOOKUP(A131,'[103]Balance imperial'!$A:$A,1,FALSE)</f>
        <v>115101</v>
      </c>
      <c r="N131" s="262">
        <v>-2207084917</v>
      </c>
      <c r="O131" s="241">
        <f t="shared" ref="O131:O156" si="7">+E131-N131</f>
        <v>0</v>
      </c>
    </row>
    <row r="132" spans="1:15">
      <c r="A132" s="305">
        <v>21212</v>
      </c>
      <c r="B132" s="242" t="s">
        <v>128</v>
      </c>
      <c r="C132" s="237" t="s">
        <v>87</v>
      </c>
      <c r="D132" s="233">
        <v>0</v>
      </c>
      <c r="E132" s="880">
        <f>IFERROR(VLOOKUP(A132,Imp.Base!B:F,5,FALSE),0)</f>
        <v>0</v>
      </c>
      <c r="F132" s="238"/>
      <c r="G132" s="230" t="s">
        <v>494</v>
      </c>
      <c r="I132" s="262">
        <v>0</v>
      </c>
      <c r="J132" s="230" t="s">
        <v>3528</v>
      </c>
      <c r="K132" s="241">
        <f t="shared" si="6"/>
        <v>0</v>
      </c>
      <c r="L132" s="230">
        <f>VLOOKUP(A132,'[103]Balance imperial'!$A:$A,1,FALSE)</f>
        <v>21212</v>
      </c>
      <c r="N132" s="262">
        <v>-88652999</v>
      </c>
      <c r="O132" s="241">
        <f t="shared" si="7"/>
        <v>88652999</v>
      </c>
    </row>
    <row r="133" spans="1:15">
      <c r="A133" s="305">
        <v>21214</v>
      </c>
      <c r="B133" s="242" t="s">
        <v>128</v>
      </c>
      <c r="C133" s="237" t="s">
        <v>56</v>
      </c>
      <c r="D133" s="233">
        <v>435884133</v>
      </c>
      <c r="E133" s="880">
        <f>IFERROR(VLOOKUP(A133,Imp.Base!B:F,5,FALSE),0)</f>
        <v>0</v>
      </c>
      <c r="F133" s="238"/>
      <c r="G133" s="230" t="s">
        <v>496</v>
      </c>
      <c r="I133" s="262">
        <v>435884133</v>
      </c>
      <c r="J133" s="230" t="s">
        <v>3527</v>
      </c>
      <c r="K133" s="241">
        <f t="shared" si="6"/>
        <v>0</v>
      </c>
      <c r="L133" s="230">
        <f>VLOOKUP(A133,'[103]Balance imperial'!$A:$A,1,FALSE)</f>
        <v>21214</v>
      </c>
      <c r="O133" s="241">
        <f t="shared" si="7"/>
        <v>0</v>
      </c>
    </row>
    <row r="134" spans="1:15" ht="16.5" customHeight="1">
      <c r="A134" s="305">
        <v>21311</v>
      </c>
      <c r="B134" s="242" t="s">
        <v>3538</v>
      </c>
      <c r="C134" s="237" t="s">
        <v>52</v>
      </c>
      <c r="D134" s="233">
        <v>41202782</v>
      </c>
      <c r="E134" s="880">
        <f>IFERROR(VLOOKUP(A134,Imp.Base!B:F,5,FALSE),0)</f>
        <v>63600811</v>
      </c>
      <c r="F134" s="238"/>
      <c r="G134" s="230" t="s">
        <v>500</v>
      </c>
      <c r="I134" s="262">
        <v>41202782</v>
      </c>
      <c r="J134" s="230" t="s">
        <v>3467</v>
      </c>
      <c r="K134" s="847">
        <f t="shared" si="6"/>
        <v>63600811</v>
      </c>
      <c r="L134" s="230">
        <f>VLOOKUP(A134,'[103]Balance imperial'!$A:$A,1,FALSE)</f>
        <v>21311</v>
      </c>
      <c r="N134" s="262">
        <v>63600811</v>
      </c>
      <c r="O134" s="241">
        <f t="shared" si="7"/>
        <v>0</v>
      </c>
    </row>
    <row r="135" spans="1:15" ht="17.25" customHeight="1">
      <c r="A135" s="305">
        <v>21312</v>
      </c>
      <c r="B135" s="242" t="s">
        <v>3538</v>
      </c>
      <c r="C135" s="237" t="s">
        <v>88</v>
      </c>
      <c r="D135" s="233">
        <v>24967318</v>
      </c>
      <c r="E135" s="880">
        <f>IFERROR(VLOOKUP(A135,Imp.Base!B:F,5,FALSE),0)</f>
        <v>42357738</v>
      </c>
      <c r="F135" s="238"/>
      <c r="G135" s="200" t="s">
        <v>503</v>
      </c>
      <c r="I135" s="262">
        <v>24967318</v>
      </c>
      <c r="J135" s="230" t="s">
        <v>3466</v>
      </c>
      <c r="K135" s="847">
        <f t="shared" si="6"/>
        <v>42357738</v>
      </c>
      <c r="L135" s="230">
        <f>VLOOKUP(A135,'[103]Balance imperial'!$A:$A,1,FALSE)</f>
        <v>21312</v>
      </c>
      <c r="N135" s="262">
        <v>-39478135</v>
      </c>
      <c r="O135" s="241">
        <f t="shared" si="7"/>
        <v>81835873</v>
      </c>
    </row>
    <row r="136" spans="1:15" ht="24">
      <c r="A136" s="305">
        <v>21313</v>
      </c>
      <c r="B136" s="242" t="s">
        <v>3538</v>
      </c>
      <c r="C136" s="237" t="s">
        <v>314</v>
      </c>
      <c r="D136" s="233">
        <v>2804400</v>
      </c>
      <c r="E136" s="880">
        <f>IFERROR(VLOOKUP(A136,Imp.Base!B:F,5,FALSE),0)</f>
        <v>0</v>
      </c>
      <c r="F136" s="238"/>
      <c r="G136" s="200" t="s">
        <v>503</v>
      </c>
      <c r="H136" s="200" t="s">
        <v>502</v>
      </c>
      <c r="I136" s="262">
        <v>2804400</v>
      </c>
      <c r="J136" s="230" t="s">
        <v>3466</v>
      </c>
      <c r="K136" s="847">
        <f t="shared" si="6"/>
        <v>0</v>
      </c>
      <c r="L136" s="230">
        <f>VLOOKUP(A136,'[103]Balance imperial'!$A:$A,1,FALSE)</f>
        <v>21313</v>
      </c>
      <c r="N136" s="262">
        <v>-49801123</v>
      </c>
      <c r="O136" s="241">
        <f t="shared" si="7"/>
        <v>49801123</v>
      </c>
    </row>
    <row r="137" spans="1:15" ht="24">
      <c r="A137" s="305">
        <v>21314</v>
      </c>
      <c r="B137" s="242" t="s">
        <v>3538</v>
      </c>
      <c r="C137" s="237" t="s">
        <v>53</v>
      </c>
      <c r="D137" s="233">
        <v>44883858</v>
      </c>
      <c r="E137" s="880">
        <f>IFERROR(VLOOKUP(A137,Imp.Base!B:F,5,FALSE),0)</f>
        <v>67365866</v>
      </c>
      <c r="F137" s="238"/>
      <c r="G137" s="200" t="s">
        <v>503</v>
      </c>
      <c r="I137" s="262">
        <v>44883858</v>
      </c>
      <c r="J137" s="230" t="s">
        <v>3466</v>
      </c>
      <c r="K137" s="847">
        <f t="shared" si="6"/>
        <v>67365866</v>
      </c>
      <c r="L137" s="230">
        <f>VLOOKUP(A137,'[103]Balance imperial'!$A:$A,1,FALSE)</f>
        <v>21314</v>
      </c>
      <c r="N137" s="262">
        <v>67365866</v>
      </c>
      <c r="O137" s="241">
        <f t="shared" si="7"/>
        <v>0</v>
      </c>
    </row>
    <row r="138" spans="1:15">
      <c r="A138" s="305">
        <v>21316</v>
      </c>
      <c r="B138" s="242" t="s">
        <v>407</v>
      </c>
      <c r="C138" s="243" t="s">
        <v>100</v>
      </c>
      <c r="D138" s="233">
        <v>376443</v>
      </c>
      <c r="E138" s="880">
        <f>IFERROR(VLOOKUP(A138,Imp.Base!B:F,5,FALSE),0)</f>
        <v>0</v>
      </c>
      <c r="F138" s="238"/>
      <c r="G138" s="230" t="s">
        <v>503</v>
      </c>
      <c r="I138" s="262">
        <v>376443</v>
      </c>
      <c r="J138" s="230" t="s">
        <v>3466</v>
      </c>
      <c r="K138" s="847">
        <f t="shared" si="6"/>
        <v>0</v>
      </c>
      <c r="L138" s="230">
        <f>VLOOKUP(A138,'[103]Balance imperial'!$A:$A,1,FALSE)</f>
        <v>21316</v>
      </c>
      <c r="O138" s="241">
        <f t="shared" si="7"/>
        <v>0</v>
      </c>
    </row>
    <row r="139" spans="1:15" ht="24">
      <c r="A139" s="305">
        <v>21411</v>
      </c>
      <c r="B139" s="242" t="s">
        <v>3538</v>
      </c>
      <c r="C139" s="243" t="s">
        <v>110</v>
      </c>
      <c r="D139" s="233">
        <v>305543079</v>
      </c>
      <c r="E139" s="880">
        <f>IFERROR(VLOOKUP(A139,Imp.Base!B:F,5,FALSE),0)</f>
        <v>387756183</v>
      </c>
      <c r="F139" s="238"/>
      <c r="G139" s="230" t="s">
        <v>110</v>
      </c>
      <c r="I139" s="262">
        <v>273091265</v>
      </c>
      <c r="J139" s="230" t="s">
        <v>110</v>
      </c>
      <c r="K139" s="847">
        <f t="shared" si="6"/>
        <v>387756183</v>
      </c>
      <c r="L139" s="230">
        <f>VLOOKUP(A139,'[103]Balance imperial'!$A:$A,1,FALSE)</f>
        <v>21411</v>
      </c>
      <c r="N139" s="262">
        <v>998351971</v>
      </c>
      <c r="O139" s="241">
        <f t="shared" si="7"/>
        <v>-610595788</v>
      </c>
    </row>
    <row r="140" spans="1:15" ht="15">
      <c r="A140" s="306">
        <v>21412</v>
      </c>
      <c r="B140" s="242" t="s">
        <v>118</v>
      </c>
      <c r="C140" t="s">
        <v>1511</v>
      </c>
      <c r="D140" s="233">
        <v>0</v>
      </c>
      <c r="E140" s="881">
        <f>-IFERROR(VLOOKUP(A140,Imp.Base!B:F,5,FALSE),0)</f>
        <v>0</v>
      </c>
      <c r="F140" s="238"/>
      <c r="J140" s="235" t="s">
        <v>3420</v>
      </c>
      <c r="K140" s="845">
        <f t="shared" si="6"/>
        <v>0</v>
      </c>
      <c r="L140" s="230" t="e">
        <f>VLOOKUP(A140,'[103]Balance imperial'!$A:$A,1,FALSE)</f>
        <v>#N/A</v>
      </c>
      <c r="O140" s="241">
        <f t="shared" si="7"/>
        <v>0</v>
      </c>
    </row>
    <row r="141" spans="1:15">
      <c r="A141" s="306">
        <v>21413</v>
      </c>
      <c r="B141" s="242" t="s">
        <v>118</v>
      </c>
      <c r="C141" s="242" t="s">
        <v>1608</v>
      </c>
      <c r="D141" s="233"/>
      <c r="E141" s="880">
        <f>-IFERROR(VLOOKUP(A141,Imp.Base!B:F,5,FALSE),0)</f>
        <v>0</v>
      </c>
      <c r="F141" s="238"/>
      <c r="J141" s="235" t="s">
        <v>3420</v>
      </c>
      <c r="K141" s="845">
        <f t="shared" si="6"/>
        <v>0</v>
      </c>
      <c r="O141" s="241">
        <f t="shared" si="7"/>
        <v>0</v>
      </c>
    </row>
    <row r="142" spans="1:15" ht="24">
      <c r="A142" s="305">
        <v>21417</v>
      </c>
      <c r="B142" s="242" t="s">
        <v>3538</v>
      </c>
      <c r="C142" s="243" t="s">
        <v>101</v>
      </c>
      <c r="D142" s="233">
        <v>163177707</v>
      </c>
      <c r="E142" s="880">
        <f>IFERROR(VLOOKUP(A142,Imp.Base!B:F,5,FALSE),0)</f>
        <v>14728084</v>
      </c>
      <c r="F142" s="238"/>
      <c r="G142" s="230" t="s">
        <v>501</v>
      </c>
      <c r="I142" s="262">
        <v>163177707</v>
      </c>
      <c r="J142" s="230" t="s">
        <v>3553</v>
      </c>
      <c r="K142" s="846">
        <f t="shared" si="6"/>
        <v>14728084</v>
      </c>
      <c r="L142" s="230">
        <f>VLOOKUP(A142,'[103]Balance imperial'!$A:$A,1,FALSE)</f>
        <v>21417</v>
      </c>
      <c r="N142" s="262">
        <v>14728084</v>
      </c>
      <c r="O142" s="241">
        <f t="shared" si="7"/>
        <v>0</v>
      </c>
    </row>
    <row r="143" spans="1:15">
      <c r="A143" s="305">
        <v>22112</v>
      </c>
      <c r="B143" s="242" t="s">
        <v>408</v>
      </c>
      <c r="C143" s="243" t="s">
        <v>102</v>
      </c>
      <c r="D143" s="233">
        <v>20000000</v>
      </c>
      <c r="E143" s="880">
        <f>IFERROR(VLOOKUP(A143,Imp.Base!B:F,5,FALSE),0)</f>
        <v>10000000</v>
      </c>
      <c r="F143" s="238"/>
      <c r="G143" s="230" t="s">
        <v>505</v>
      </c>
      <c r="I143" s="262">
        <v>20000000</v>
      </c>
      <c r="J143" s="230" t="s">
        <v>3471</v>
      </c>
      <c r="K143" s="847">
        <f t="shared" si="6"/>
        <v>10000000</v>
      </c>
      <c r="L143" s="230">
        <f>VLOOKUP(A143,'[103]Balance imperial'!$A:$A,1,FALSE)</f>
        <v>22112</v>
      </c>
      <c r="N143" s="262">
        <v>10000000</v>
      </c>
      <c r="O143" s="241">
        <f t="shared" si="7"/>
        <v>0</v>
      </c>
    </row>
    <row r="144" spans="1:15" ht="16.5" customHeight="1">
      <c r="A144" s="305">
        <v>22211</v>
      </c>
      <c r="B144" s="242" t="s">
        <v>320</v>
      </c>
      <c r="C144" s="243" t="s">
        <v>51</v>
      </c>
      <c r="D144" s="233">
        <v>77651866390</v>
      </c>
      <c r="E144" s="880">
        <f>IFERROR(VLOOKUP(A144,Imp.Base!B:F,5,FALSE),0)</f>
        <v>68610666530</v>
      </c>
      <c r="F144" s="238"/>
      <c r="G144" s="230" t="s">
        <v>499</v>
      </c>
      <c r="I144" s="262">
        <v>77651866390</v>
      </c>
      <c r="J144" s="230" t="s">
        <v>3526</v>
      </c>
      <c r="K144" s="241">
        <f t="shared" si="6"/>
        <v>68610666530</v>
      </c>
      <c r="L144" s="230">
        <f>VLOOKUP(A144,'[103]Balance imperial'!$A:$A,1,FALSE)</f>
        <v>22211</v>
      </c>
      <c r="N144" s="262">
        <v>73131266428</v>
      </c>
      <c r="O144" s="241">
        <f t="shared" si="7"/>
        <v>-4520599898</v>
      </c>
    </row>
    <row r="145" spans="1:15">
      <c r="A145" s="305">
        <v>3111</v>
      </c>
      <c r="B145" s="242" t="s">
        <v>134</v>
      </c>
      <c r="C145" s="243" t="s">
        <v>57</v>
      </c>
      <c r="D145" s="233">
        <v>0</v>
      </c>
      <c r="E145" s="880">
        <f>IFERROR(VLOOKUP(A145,Imp.Base!B:F,5,FALSE),0)</f>
        <v>0</v>
      </c>
      <c r="F145" s="238"/>
      <c r="I145" s="262">
        <v>0</v>
      </c>
      <c r="J145" s="230" t="s">
        <v>3472</v>
      </c>
      <c r="K145" s="847">
        <f t="shared" si="6"/>
        <v>0</v>
      </c>
      <c r="L145" s="230">
        <f>VLOOKUP(A145,'[103]Balance imperial'!$A:$A,1,FALSE)</f>
        <v>3111</v>
      </c>
      <c r="O145" s="241">
        <f t="shared" si="7"/>
        <v>0</v>
      </c>
    </row>
    <row r="146" spans="1:15">
      <c r="A146" s="305">
        <v>3114</v>
      </c>
      <c r="B146" s="242" t="s">
        <v>135</v>
      </c>
      <c r="C146" s="243" t="s">
        <v>58</v>
      </c>
      <c r="D146" s="233">
        <v>0</v>
      </c>
      <c r="E146" s="880">
        <f>IFERROR(VLOOKUP(A146,Imp.Base!B:F,5,FALSE),0)</f>
        <v>0</v>
      </c>
      <c r="F146" s="238"/>
      <c r="I146" s="262">
        <v>0</v>
      </c>
      <c r="J146" s="230" t="s">
        <v>58</v>
      </c>
      <c r="K146" s="241">
        <f t="shared" si="6"/>
        <v>0</v>
      </c>
      <c r="L146" s="230">
        <f>VLOOKUP(A146,'[103]Balance imperial'!$A:$A,1,FALSE)</f>
        <v>3114</v>
      </c>
      <c r="O146" s="241">
        <f t="shared" si="7"/>
        <v>0</v>
      </c>
    </row>
    <row r="147" spans="1:15">
      <c r="A147" s="305">
        <v>3121</v>
      </c>
      <c r="B147" s="242" t="s">
        <v>137</v>
      </c>
      <c r="C147" s="243" t="s">
        <v>59</v>
      </c>
      <c r="D147" s="233">
        <v>102121512</v>
      </c>
      <c r="E147" s="880">
        <f>IFERROR(VLOOKUP(A147,Imp.Base!B:F,5,FALSE),0)</f>
        <v>102121512</v>
      </c>
      <c r="F147" s="238"/>
      <c r="I147" s="262">
        <v>0</v>
      </c>
      <c r="J147" s="230" t="s">
        <v>3477</v>
      </c>
      <c r="K147" s="847">
        <f t="shared" si="6"/>
        <v>102121512</v>
      </c>
      <c r="L147" s="230">
        <f>VLOOKUP(A147,'[103]Balance imperial'!$A:$A,1,FALSE)</f>
        <v>3121</v>
      </c>
      <c r="N147" s="262">
        <v>102121512</v>
      </c>
      <c r="O147" s="241">
        <f t="shared" si="7"/>
        <v>0</v>
      </c>
    </row>
    <row r="148" spans="1:15">
      <c r="A148" s="305">
        <v>3124</v>
      </c>
      <c r="B148" s="242" t="s">
        <v>137</v>
      </c>
      <c r="C148" s="243" t="s">
        <v>107</v>
      </c>
      <c r="D148" s="233">
        <v>0</v>
      </c>
      <c r="E148" s="880">
        <f>IFERROR(VLOOKUP(A148,Imp.Base!B:F,5,FALSE),0)</f>
        <v>0</v>
      </c>
      <c r="F148" s="238"/>
      <c r="I148" s="262">
        <v>0</v>
      </c>
      <c r="J148" s="230" t="s">
        <v>3477</v>
      </c>
      <c r="K148" s="847">
        <f t="shared" si="6"/>
        <v>0</v>
      </c>
      <c r="L148" s="230">
        <f>VLOOKUP(A148,'[103]Balance imperial'!$A:$A,1,FALSE)</f>
        <v>3124</v>
      </c>
      <c r="O148" s="241">
        <f t="shared" si="7"/>
        <v>0</v>
      </c>
    </row>
    <row r="149" spans="1:15">
      <c r="A149" s="305">
        <v>3131</v>
      </c>
      <c r="B149" s="242" t="s">
        <v>138</v>
      </c>
      <c r="C149" s="243" t="s">
        <v>60</v>
      </c>
      <c r="D149" s="233">
        <v>0</v>
      </c>
      <c r="E149" s="880">
        <f>IFERROR(VLOOKUP(A149,Imp.Base!B:F,5,FALSE),0)</f>
        <v>0</v>
      </c>
      <c r="F149" s="238"/>
      <c r="I149" s="262">
        <v>0</v>
      </c>
      <c r="J149" s="230" t="s">
        <v>3478</v>
      </c>
      <c r="K149" s="847">
        <f t="shared" si="6"/>
        <v>0</v>
      </c>
      <c r="L149" s="230">
        <f>VLOOKUP(A149,'[103]Balance imperial'!$A:$A,1,FALSE)</f>
        <v>3131</v>
      </c>
      <c r="O149" s="241">
        <f t="shared" si="7"/>
        <v>0</v>
      </c>
    </row>
    <row r="150" spans="1:15">
      <c r="A150" s="305">
        <v>3112</v>
      </c>
      <c r="B150" s="242" t="s">
        <v>134</v>
      </c>
      <c r="C150" s="243" t="s">
        <v>315</v>
      </c>
      <c r="D150" s="233">
        <v>50000000000</v>
      </c>
      <c r="E150" s="880">
        <f>IFERROR(VLOOKUP(A150,Imp.Base!B:F,5,FALSE),0)</f>
        <v>50000000000</v>
      </c>
      <c r="F150" s="238"/>
      <c r="I150" s="262">
        <v>50000000000</v>
      </c>
      <c r="J150" s="230" t="s">
        <v>3472</v>
      </c>
      <c r="K150" s="847">
        <f t="shared" si="6"/>
        <v>50000000000</v>
      </c>
      <c r="L150" s="230">
        <f>VLOOKUP(A150,'[103]Balance imperial'!$A:$A,1,FALSE)</f>
        <v>3112</v>
      </c>
      <c r="N150" s="262">
        <v>50000000000</v>
      </c>
      <c r="O150" s="241">
        <f t="shared" si="7"/>
        <v>0</v>
      </c>
    </row>
    <row r="151" spans="1:15">
      <c r="A151" s="305">
        <v>3113</v>
      </c>
      <c r="B151" s="242" t="s">
        <v>134</v>
      </c>
      <c r="C151" s="243" t="s">
        <v>316</v>
      </c>
      <c r="D151" s="233">
        <v>-10000000000</v>
      </c>
      <c r="E151" s="880">
        <f>IFERROR(VLOOKUP(A151,Imp.Base!B:F,5,FALSE),0)</f>
        <v>-9999999999</v>
      </c>
      <c r="F151" s="238"/>
      <c r="I151" s="262">
        <v>-10000000000</v>
      </c>
      <c r="J151" s="230" t="s">
        <v>3473</v>
      </c>
      <c r="K151" s="847">
        <f t="shared" si="6"/>
        <v>-9999999999</v>
      </c>
      <c r="L151" s="230">
        <f>VLOOKUP(A151,'[103]Balance imperial'!$A:$A,1,FALSE)</f>
        <v>3113</v>
      </c>
      <c r="N151" s="262">
        <v>-9999999999</v>
      </c>
      <c r="O151" s="241">
        <f t="shared" si="7"/>
        <v>0</v>
      </c>
    </row>
    <row r="152" spans="1:15">
      <c r="A152" s="305">
        <v>3123</v>
      </c>
      <c r="B152" s="242" t="s">
        <v>136</v>
      </c>
      <c r="C152" s="243" t="s">
        <v>106</v>
      </c>
      <c r="D152" s="233">
        <v>1857280709</v>
      </c>
      <c r="E152" s="880">
        <f>IFERROR(VLOOKUP(A152,Imp.Base!B:F,5,FALSE),0)</f>
        <v>1857280709</v>
      </c>
      <c r="F152" s="238"/>
      <c r="I152" s="262">
        <v>1857280709</v>
      </c>
      <c r="J152" s="230" t="s">
        <v>3476</v>
      </c>
      <c r="K152" s="847">
        <f t="shared" si="6"/>
        <v>1857280709</v>
      </c>
      <c r="L152" s="230">
        <f>VLOOKUP(A152,'[103]Balance imperial'!$A:$A,1,FALSE)</f>
        <v>3123</v>
      </c>
      <c r="N152" s="262">
        <v>1857280709</v>
      </c>
      <c r="O152" s="241">
        <f t="shared" si="7"/>
        <v>0</v>
      </c>
    </row>
    <row r="153" spans="1:15" ht="15">
      <c r="A153" s="306">
        <v>3132</v>
      </c>
      <c r="B153" s="242" t="s">
        <v>138</v>
      </c>
      <c r="C153" t="s">
        <v>1512</v>
      </c>
      <c r="D153" s="233">
        <v>0</v>
      </c>
      <c r="E153" s="880">
        <f>IFERROR(VLOOKUP(A153,Imp.Base!B:F,5,FALSE),0)</f>
        <v>1940308731</v>
      </c>
      <c r="F153" s="238"/>
      <c r="J153" s="230" t="s">
        <v>3478</v>
      </c>
      <c r="K153" s="847">
        <f t="shared" si="6"/>
        <v>1940308731</v>
      </c>
      <c r="L153" s="230">
        <f>VLOOKUP(A153,'[103]Balance imperial'!$A:$A,1,FALSE)</f>
        <v>3132</v>
      </c>
      <c r="N153" s="262">
        <v>1940308731</v>
      </c>
      <c r="O153" s="241">
        <f t="shared" si="7"/>
        <v>0</v>
      </c>
    </row>
    <row r="154" spans="1:15">
      <c r="A154" s="305">
        <v>9111</v>
      </c>
      <c r="B154" s="231" t="s">
        <v>118</v>
      </c>
      <c r="C154" s="243" t="s">
        <v>317</v>
      </c>
      <c r="D154" s="233">
        <v>0</v>
      </c>
      <c r="E154" s="880">
        <f>-IFERROR(VLOOKUP(A154,Imp.Base!B:F,5,FALSE),0)</f>
        <v>11752395945</v>
      </c>
      <c r="F154" s="238"/>
      <c r="G154" s="235" t="s">
        <v>429</v>
      </c>
      <c r="I154" s="262">
        <v>-14340559269</v>
      </c>
      <c r="K154" s="841">
        <f t="shared" si="6"/>
        <v>11752395945</v>
      </c>
      <c r="L154" s="230">
        <f>VLOOKUP(A154,'[103]Balance imperial'!$A:$A,1,FALSE)</f>
        <v>9111</v>
      </c>
      <c r="M154" s="230">
        <v>2019</v>
      </c>
      <c r="N154" s="262">
        <v>71102020635</v>
      </c>
      <c r="O154" s="241">
        <f t="shared" si="7"/>
        <v>-59349624690</v>
      </c>
    </row>
    <row r="155" spans="1:15">
      <c r="A155" s="305">
        <v>9112</v>
      </c>
      <c r="B155" s="231" t="s">
        <v>118</v>
      </c>
      <c r="C155" s="243" t="s">
        <v>318</v>
      </c>
      <c r="D155" s="233">
        <v>0</v>
      </c>
      <c r="E155" s="880">
        <f>-IFERROR(VLOOKUP(A155,Imp.Base!B:F,5,FALSE),0)</f>
        <v>-11752395945</v>
      </c>
      <c r="F155" s="238"/>
      <c r="G155" s="235" t="s">
        <v>429</v>
      </c>
      <c r="I155" s="262">
        <v>14340559269</v>
      </c>
      <c r="K155" s="841">
        <f t="shared" si="6"/>
        <v>-11752395945</v>
      </c>
      <c r="L155" s="230">
        <f>VLOOKUP(A155,'[103]Balance imperial'!$A:$A,1,FALSE)</f>
        <v>9112</v>
      </c>
      <c r="N155" s="262">
        <v>-71102020635</v>
      </c>
      <c r="O155" s="241">
        <f t="shared" si="7"/>
        <v>59349624690</v>
      </c>
    </row>
    <row r="156" spans="1:15">
      <c r="A156" s="305" t="s">
        <v>109</v>
      </c>
      <c r="B156" s="236"/>
      <c r="C156" s="243"/>
      <c r="D156" s="233">
        <v>1940308731</v>
      </c>
      <c r="E156" s="233">
        <f>-IFERROR(VLOOKUP(A156,Imp.Base!B:F,5,FALSE),0)</f>
        <v>-2808387692</v>
      </c>
      <c r="F156" s="238" t="s">
        <v>109</v>
      </c>
      <c r="N156" s="262">
        <v>1888302705</v>
      </c>
      <c r="O156" s="241">
        <f t="shared" si="7"/>
        <v>-4696690397</v>
      </c>
    </row>
    <row r="157" spans="1:15">
      <c r="A157" s="414"/>
      <c r="B157" s="415"/>
      <c r="C157" s="416"/>
      <c r="D157" s="417"/>
      <c r="E157" s="417"/>
      <c r="F157" s="418"/>
      <c r="K157" s="417">
        <f>SUM(K2:K156)</f>
        <v>401150061050</v>
      </c>
      <c r="N157" s="262">
        <f>SUM(N2:N156)</f>
        <v>407163294844.117</v>
      </c>
      <c r="O157" s="241"/>
    </row>
    <row r="158" spans="1:15">
      <c r="A158" s="414"/>
      <c r="B158" s="415"/>
      <c r="C158" s="416"/>
      <c r="D158" s="417"/>
      <c r="E158" s="417"/>
      <c r="F158" s="418"/>
      <c r="K158" s="241">
        <f>+K157-E157</f>
        <v>401150061050</v>
      </c>
      <c r="O158" s="241"/>
    </row>
    <row r="159" spans="1:15">
      <c r="A159" s="414"/>
      <c r="B159" s="415"/>
      <c r="C159" s="416"/>
      <c r="D159" s="417"/>
      <c r="E159" s="417"/>
      <c r="F159" s="418">
        <f>+E156-'EERR IMPERIAL'!D144</f>
        <v>-5616775384</v>
      </c>
      <c r="O159" s="241"/>
    </row>
    <row r="160" spans="1:15">
      <c r="A160" s="414"/>
      <c r="B160" s="415"/>
      <c r="C160" s="416"/>
      <c r="D160" s="417"/>
      <c r="E160" s="417"/>
      <c r="F160" s="418"/>
      <c r="O160" s="241"/>
    </row>
    <row r="161" spans="1:15">
      <c r="A161" s="414"/>
      <c r="B161" s="415"/>
      <c r="C161" s="416"/>
      <c r="D161" s="417"/>
      <c r="E161" s="417"/>
      <c r="F161" s="418"/>
      <c r="O161" s="241"/>
    </row>
    <row r="162" spans="1:15">
      <c r="O162" s="241"/>
    </row>
    <row r="163" spans="1:15">
      <c r="D163" s="262">
        <f>SUM(D2:D118)</f>
        <v>221625603020</v>
      </c>
      <c r="E163" s="262">
        <f>SUM(E2:E118)</f>
        <v>201979224371</v>
      </c>
      <c r="G163" s="241">
        <f>+E163-'[103]Balance imperial'!$F$148</f>
        <v>-27295505885</v>
      </c>
      <c r="O163" s="241"/>
    </row>
    <row r="164" spans="1:15">
      <c r="D164" s="246">
        <f>SUM(D119:D156)</f>
        <v>221625603020</v>
      </c>
      <c r="E164" s="246">
        <f>SUM(E119:E153)+E156</f>
        <v>196362448987</v>
      </c>
      <c r="F164" s="241"/>
      <c r="G164" s="241">
        <f>+E164-'[103]Balance imperial'!$F$149</f>
        <v>-32499706164</v>
      </c>
      <c r="O164" s="241"/>
    </row>
    <row r="165" spans="1:15">
      <c r="F165" s="241"/>
      <c r="O165" s="241"/>
    </row>
    <row r="166" spans="1:15">
      <c r="D166" s="246">
        <f>+D163-D164</f>
        <v>0</v>
      </c>
      <c r="E166" s="246">
        <f>+E163-E164</f>
        <v>5616775384</v>
      </c>
      <c r="F166" s="241">
        <f>+E166-Imp.Base!F237</f>
        <v>2808387692</v>
      </c>
      <c r="I166" s="262">
        <f>+I111+I117+I115</f>
        <v>-23529541357</v>
      </c>
      <c r="O166" s="241"/>
    </row>
    <row r="167" spans="1:15">
      <c r="D167" s="262"/>
      <c r="E167" s="246">
        <f>SUM(E119:E142)</f>
        <v>86650459196</v>
      </c>
      <c r="O167" s="241"/>
    </row>
    <row r="168" spans="1:15">
      <c r="D168" s="346"/>
      <c r="E168" s="246">
        <f>SUM(E143:E153)</f>
        <v>112520377483</v>
      </c>
      <c r="O168" s="241"/>
    </row>
    <row r="169" spans="1:15">
      <c r="E169" s="246">
        <f>+E156</f>
        <v>-2808387692</v>
      </c>
      <c r="O169" s="241"/>
    </row>
    <row r="170" spans="1:15">
      <c r="D170" s="262">
        <f>+D167-E170</f>
        <v>-196362448987</v>
      </c>
      <c r="E170" s="246">
        <f>SUM(E167:E169)</f>
        <v>196362448987</v>
      </c>
      <c r="O170" s="241"/>
    </row>
    <row r="171" spans="1:15">
      <c r="E171" s="398">
        <f>+E170-'Armado BG'!C59</f>
        <v>-5616775384</v>
      </c>
      <c r="O171" s="241"/>
    </row>
    <row r="172" spans="1:15">
      <c r="O172" s="241"/>
    </row>
    <row r="173" spans="1:15">
      <c r="E173" s="246">
        <f>+E156-'calculo IRACIS PROV'!D26</f>
        <v>-3109718338.1999998</v>
      </c>
      <c r="O173" s="241"/>
    </row>
    <row r="174" spans="1:15">
      <c r="E174" s="246">
        <f>+E173-'Armado EERR'!C39</f>
        <v>-5918106030.1999998</v>
      </c>
      <c r="G174" s="882">
        <f>+E166+E171</f>
        <v>0</v>
      </c>
      <c r="O174" s="241"/>
    </row>
    <row r="175" spans="1:15">
      <c r="O175" s="241"/>
    </row>
    <row r="176" spans="1:15">
      <c r="O176" s="241"/>
    </row>
    <row r="177" spans="4:15">
      <c r="O177" s="241"/>
    </row>
    <row r="178" spans="4:15">
      <c r="D178" s="262">
        <f>SUBTOTAL(9,D1:D175)</f>
        <v>690139963093</v>
      </c>
      <c r="E178" s="262">
        <f>SUBTOTAL(9,E1:E175)</f>
        <v>1180380420321.6001</v>
      </c>
      <c r="F178" s="262">
        <f>SUBTOTAL(9,F1:F175)</f>
        <v>-3394404317</v>
      </c>
      <c r="O178" s="241"/>
    </row>
    <row r="179" spans="4:15">
      <c r="E179" s="246">
        <f>+D178-E178</f>
        <v>-490240457228.6001</v>
      </c>
      <c r="K179" s="241">
        <f>+K122+K125</f>
        <v>1055545323</v>
      </c>
      <c r="O179" s="241"/>
    </row>
    <row r="180" spans="4:15">
      <c r="O180" s="241"/>
    </row>
    <row r="181" spans="4:15">
      <c r="O181" s="241"/>
    </row>
    <row r="182" spans="4:15">
      <c r="O182" s="241"/>
    </row>
    <row r="183" spans="4:15">
      <c r="O183" s="241"/>
    </row>
    <row r="184" spans="4:15">
      <c r="O184" s="241"/>
    </row>
    <row r="185" spans="4:15">
      <c r="O185" s="241"/>
    </row>
    <row r="186" spans="4:15">
      <c r="O186" s="241"/>
    </row>
    <row r="187" spans="4:15">
      <c r="O187" s="241"/>
    </row>
    <row r="188" spans="4:15">
      <c r="O188" s="241"/>
    </row>
    <row r="189" spans="4:15">
      <c r="O189" s="241"/>
    </row>
    <row r="190" spans="4:15">
      <c r="O190" s="241"/>
    </row>
    <row r="191" spans="4:15">
      <c r="O191" s="241"/>
    </row>
    <row r="192" spans="4:15">
      <c r="O192" s="241"/>
    </row>
    <row r="193" spans="15:15">
      <c r="O193" s="241"/>
    </row>
    <row r="194" spans="15:15">
      <c r="O194" s="241"/>
    </row>
    <row r="195" spans="15:15">
      <c r="O195" s="241"/>
    </row>
    <row r="196" spans="15:15">
      <c r="O196" s="241"/>
    </row>
    <row r="197" spans="15:15">
      <c r="O197" s="241"/>
    </row>
    <row r="198" spans="15:15">
      <c r="O198" s="241"/>
    </row>
    <row r="199" spans="15:15">
      <c r="O199" s="241"/>
    </row>
    <row r="200" spans="15:15">
      <c r="O200" s="241"/>
    </row>
    <row r="201" spans="15:15">
      <c r="O201" s="241"/>
    </row>
    <row r="202" spans="15:15">
      <c r="O202" s="241"/>
    </row>
    <row r="203" spans="15:15">
      <c r="O203" s="241"/>
    </row>
    <row r="204" spans="15:15">
      <c r="O204" s="241"/>
    </row>
    <row r="205" spans="15:15">
      <c r="O205" s="241"/>
    </row>
    <row r="206" spans="15:15">
      <c r="O206" s="241"/>
    </row>
    <row r="207" spans="15:15">
      <c r="O207" s="241"/>
    </row>
    <row r="208" spans="15:15">
      <c r="O208" s="241"/>
    </row>
    <row r="209" spans="15:15">
      <c r="O209" s="241"/>
    </row>
    <row r="210" spans="15:15">
      <c r="O210" s="241"/>
    </row>
    <row r="211" spans="15:15">
      <c r="O211" s="241"/>
    </row>
    <row r="212" spans="15:15">
      <c r="O212" s="241"/>
    </row>
    <row r="213" spans="15:15">
      <c r="O213" s="241"/>
    </row>
    <row r="214" spans="15:15">
      <c r="O214" s="241"/>
    </row>
    <row r="215" spans="15:15">
      <c r="O215" s="241"/>
    </row>
    <row r="216" spans="15:15">
      <c r="O216" s="241"/>
    </row>
    <row r="217" spans="15:15">
      <c r="O217" s="241"/>
    </row>
    <row r="218" spans="15:15">
      <c r="O218" s="241"/>
    </row>
    <row r="219" spans="15:15">
      <c r="O219" s="241"/>
    </row>
    <row r="220" spans="15:15">
      <c r="O220" s="241"/>
    </row>
    <row r="221" spans="15:15">
      <c r="O221" s="241"/>
    </row>
    <row r="222" spans="15:15">
      <c r="O222" s="241"/>
    </row>
    <row r="223" spans="15:15">
      <c r="O223" s="241"/>
    </row>
    <row r="224" spans="15:15">
      <c r="O224" s="241"/>
    </row>
    <row r="225" spans="15:15">
      <c r="O225" s="241"/>
    </row>
    <row r="226" spans="15:15">
      <c r="O226" s="241"/>
    </row>
    <row r="227" spans="15:15">
      <c r="O227" s="241"/>
    </row>
    <row r="228" spans="15:15">
      <c r="O228" s="241"/>
    </row>
    <row r="229" spans="15:15">
      <c r="O229" s="241"/>
    </row>
    <row r="230" spans="15:15">
      <c r="O230" s="241"/>
    </row>
    <row r="231" spans="15:15">
      <c r="O231" s="241"/>
    </row>
    <row r="232" spans="15:15">
      <c r="O232" s="241"/>
    </row>
    <row r="233" spans="15:15">
      <c r="O233" s="241"/>
    </row>
    <row r="234" spans="15:15">
      <c r="O234" s="241"/>
    </row>
    <row r="235" spans="15:15">
      <c r="O235" s="241"/>
    </row>
    <row r="236" spans="15:15">
      <c r="O236" s="241"/>
    </row>
    <row r="237" spans="15:15">
      <c r="O237" s="241"/>
    </row>
    <row r="238" spans="15:15">
      <c r="O238" s="241"/>
    </row>
    <row r="239" spans="15:15">
      <c r="O239" s="241"/>
    </row>
    <row r="240" spans="15:15">
      <c r="O240" s="241"/>
    </row>
    <row r="241" spans="15:15">
      <c r="O241" s="241"/>
    </row>
    <row r="242" spans="15:15">
      <c r="O242" s="241"/>
    </row>
    <row r="243" spans="15:15">
      <c r="O243" s="241"/>
    </row>
    <row r="244" spans="15:15">
      <c r="O244" s="241"/>
    </row>
    <row r="245" spans="15:15">
      <c r="O245" s="241"/>
    </row>
    <row r="246" spans="15:15">
      <c r="O246" s="241"/>
    </row>
    <row r="247" spans="15:15">
      <c r="O247" s="241"/>
    </row>
    <row r="248" spans="15:15">
      <c r="O248" s="241"/>
    </row>
    <row r="249" spans="15:15">
      <c r="O249" s="241"/>
    </row>
    <row r="250" spans="15:15">
      <c r="O250" s="241"/>
    </row>
    <row r="251" spans="15:15">
      <c r="O251" s="241"/>
    </row>
    <row r="252" spans="15:15">
      <c r="O252" s="241"/>
    </row>
    <row r="253" spans="15:15">
      <c r="O253" s="241"/>
    </row>
    <row r="254" spans="15:15">
      <c r="O254" s="241"/>
    </row>
    <row r="255" spans="15:15">
      <c r="O255" s="241"/>
    </row>
    <row r="256" spans="15:15">
      <c r="O256" s="241"/>
    </row>
    <row r="257" spans="15:15">
      <c r="O257" s="241"/>
    </row>
    <row r="258" spans="15:15">
      <c r="O258" s="241"/>
    </row>
    <row r="259" spans="15:15">
      <c r="O259" s="241"/>
    </row>
    <row r="260" spans="15:15">
      <c r="O260" s="241"/>
    </row>
    <row r="261" spans="15:15">
      <c r="O261" s="241"/>
    </row>
    <row r="262" spans="15:15">
      <c r="O262" s="241"/>
    </row>
    <row r="263" spans="15:15">
      <c r="O263" s="241"/>
    </row>
    <row r="264" spans="15:15">
      <c r="O264" s="241"/>
    </row>
    <row r="265" spans="15:15">
      <c r="O265" s="241"/>
    </row>
    <row r="266" spans="15:15">
      <c r="O266" s="241"/>
    </row>
    <row r="267" spans="15:15">
      <c r="O267" s="241"/>
    </row>
    <row r="268" spans="15:15">
      <c r="O268" s="241"/>
    </row>
    <row r="269" spans="15:15">
      <c r="O269" s="241"/>
    </row>
    <row r="270" spans="15:15">
      <c r="O270" s="241"/>
    </row>
    <row r="271" spans="15:15">
      <c r="O271" s="241"/>
    </row>
    <row r="272" spans="15:15">
      <c r="O272" s="241"/>
    </row>
    <row r="273" spans="15:15">
      <c r="O273" s="241"/>
    </row>
    <row r="274" spans="15:15">
      <c r="O274" s="241"/>
    </row>
    <row r="275" spans="15:15">
      <c r="O275" s="241"/>
    </row>
    <row r="276" spans="15:15">
      <c r="O276" s="241"/>
    </row>
    <row r="277" spans="15:15">
      <c r="O277" s="241"/>
    </row>
    <row r="278" spans="15:15">
      <c r="O278" s="241"/>
    </row>
    <row r="279" spans="15:15">
      <c r="O279" s="241"/>
    </row>
    <row r="280" spans="15:15">
      <c r="O280" s="241"/>
    </row>
    <row r="281" spans="15:15">
      <c r="O281" s="241"/>
    </row>
    <row r="282" spans="15:15">
      <c r="O282" s="241"/>
    </row>
    <row r="283" spans="15:15">
      <c r="O283" s="241"/>
    </row>
    <row r="284" spans="15:15">
      <c r="O284" s="241"/>
    </row>
    <row r="285" spans="15:15">
      <c r="O285" s="241"/>
    </row>
    <row r="286" spans="15:15">
      <c r="O286" s="241"/>
    </row>
    <row r="287" spans="15:15">
      <c r="O287" s="241"/>
    </row>
    <row r="288" spans="15:15">
      <c r="O288" s="241"/>
    </row>
    <row r="289" spans="15:15">
      <c r="O289" s="241"/>
    </row>
  </sheetData>
  <autoFilter ref="A1:L174" xr:uid="{B7106CF3-52E1-4E54-BFAD-CFD1CECD95A1}"/>
  <pageMargins left="0.74803149606299213" right="0.74803149606299213" top="0.98425196850393704" bottom="0.98425196850393704" header="0.51181102362204722" footer="0.51181102362204722"/>
  <pageSetup paperSize="9" scale="93"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filterMode="1"/>
  <dimension ref="A1:Q162"/>
  <sheetViews>
    <sheetView topLeftCell="D1" zoomScaleNormal="100" workbookViewId="0">
      <pane ySplit="1" topLeftCell="A79" activePane="bottomLeft" state="frozen"/>
      <selection pane="bottomLeft" activeCell="O97" sqref="O97"/>
    </sheetView>
  </sheetViews>
  <sheetFormatPr baseColWidth="10" defaultColWidth="11.42578125" defaultRowHeight="11.25" outlineLevelCol="1"/>
  <cols>
    <col min="1" max="1" width="12.140625" style="266" bestFit="1" customWidth="1"/>
    <col min="2" max="2" width="34" style="267" bestFit="1" customWidth="1"/>
    <col min="3" max="3" width="46.140625" style="267" customWidth="1" outlineLevel="1"/>
    <col min="4" max="4" width="15.42578125" style="267" customWidth="1" outlineLevel="1"/>
    <col min="5" max="5" width="3.7109375" style="267" customWidth="1" outlineLevel="1"/>
    <col min="6" max="6" width="15" style="267" customWidth="1"/>
    <col min="7" max="7" width="25.28515625" style="267" bestFit="1" customWidth="1"/>
    <col min="8" max="8" width="33.140625" style="267" customWidth="1" outlineLevel="1"/>
    <col min="9" max="9" width="16.140625" style="267" bestFit="1" customWidth="1"/>
    <col min="10" max="10" width="11.42578125" style="283" customWidth="1" outlineLevel="1"/>
    <col min="11" max="11" width="16.5703125" style="267" customWidth="1" outlineLevel="1"/>
    <col min="12" max="13" width="14.7109375" style="864" bestFit="1" customWidth="1"/>
    <col min="14" max="14" width="4" style="267" customWidth="1"/>
    <col min="15" max="15" width="13.42578125" style="864" bestFit="1" customWidth="1"/>
    <col min="16" max="16" width="14.7109375" style="864" bestFit="1" customWidth="1"/>
    <col min="17" max="16384" width="11.42578125" style="267"/>
  </cols>
  <sheetData>
    <row r="1" spans="1:16" s="265" customFormat="1">
      <c r="A1" s="264" t="s">
        <v>0</v>
      </c>
      <c r="B1" s="264" t="s">
        <v>319</v>
      </c>
      <c r="C1" s="265" t="s">
        <v>1</v>
      </c>
      <c r="D1" s="412">
        <v>2020</v>
      </c>
      <c r="E1" s="265" t="s">
        <v>3205</v>
      </c>
      <c r="F1" s="850">
        <v>2019</v>
      </c>
      <c r="G1" s="267"/>
      <c r="J1" s="409"/>
      <c r="L1" s="863" t="s">
        <v>3542</v>
      </c>
      <c r="M1" s="863" t="s">
        <v>3543</v>
      </c>
      <c r="O1" s="863" t="s">
        <v>3542</v>
      </c>
      <c r="P1" s="863" t="s">
        <v>3543</v>
      </c>
    </row>
    <row r="2" spans="1:16" hidden="1">
      <c r="A2" s="266">
        <v>701010101</v>
      </c>
      <c r="B2" s="267" t="s">
        <v>145</v>
      </c>
      <c r="C2" s="267" t="s">
        <v>241</v>
      </c>
      <c r="D2" s="268">
        <f>IFERROR(VLOOKUP(A2,Imp.Base!B:F,5,FALSE),0)</f>
        <v>833255303208</v>
      </c>
      <c r="F2" s="268">
        <v>851555519044</v>
      </c>
      <c r="G2" s="267" t="s">
        <v>1459</v>
      </c>
      <c r="H2" s="267" t="s">
        <v>3540</v>
      </c>
      <c r="I2" s="866">
        <f t="shared" ref="I2:I33" si="0">VLOOKUP(A2,A:D,4,FALSE)</f>
        <v>833255303208</v>
      </c>
      <c r="J2" s="283">
        <f>+D2-I2</f>
        <v>0</v>
      </c>
    </row>
    <row r="3" spans="1:16" hidden="1">
      <c r="A3" s="266">
        <v>701010102</v>
      </c>
      <c r="B3" s="267" t="s">
        <v>145</v>
      </c>
      <c r="C3" s="267" t="s">
        <v>242</v>
      </c>
      <c r="D3" s="268">
        <f>IFERROR(VLOOKUP(A3,Imp.Base!B:F,5,FALSE),0)</f>
        <v>5208893437</v>
      </c>
      <c r="F3" s="268">
        <v>6109226057</v>
      </c>
      <c r="G3" s="267" t="s">
        <v>1459</v>
      </c>
      <c r="H3" s="267" t="s">
        <v>3540</v>
      </c>
      <c r="I3" s="866">
        <f t="shared" si="0"/>
        <v>5208893437</v>
      </c>
      <c r="J3" s="283">
        <f t="shared" ref="J3:J68" si="1">+D3-I3</f>
        <v>0</v>
      </c>
    </row>
    <row r="4" spans="1:16" hidden="1">
      <c r="A4" s="266">
        <v>701010103</v>
      </c>
      <c r="B4" s="267" t="s">
        <v>145</v>
      </c>
      <c r="C4" s="267" t="s">
        <v>321</v>
      </c>
      <c r="D4" s="268">
        <f>IFERROR(VLOOKUP(A4,Imp.Base!B:F,5,FALSE),0)</f>
        <v>-51108487541</v>
      </c>
      <c r="F4" s="268">
        <v>-18931110781</v>
      </c>
      <c r="G4" s="267" t="s">
        <v>1461</v>
      </c>
      <c r="H4" s="267" t="s">
        <v>3481</v>
      </c>
      <c r="I4" s="866">
        <f t="shared" si="0"/>
        <v>-51108487541</v>
      </c>
      <c r="J4" s="283">
        <f t="shared" si="1"/>
        <v>0</v>
      </c>
    </row>
    <row r="5" spans="1:16" hidden="1">
      <c r="A5" s="266">
        <v>701010105</v>
      </c>
      <c r="B5" s="267" t="s">
        <v>145</v>
      </c>
      <c r="C5" s="267" t="s">
        <v>243</v>
      </c>
      <c r="D5" s="268">
        <f>IFERROR(VLOOKUP(A5,Imp.Base!B:F,5,FALSE),0)</f>
        <v>3500002</v>
      </c>
      <c r="F5" s="268">
        <v>12228182</v>
      </c>
      <c r="G5" s="267" t="s">
        <v>453</v>
      </c>
      <c r="H5" s="267" t="s">
        <v>3540</v>
      </c>
      <c r="I5" s="866">
        <f t="shared" si="0"/>
        <v>3500002</v>
      </c>
      <c r="J5" s="283">
        <f t="shared" si="1"/>
        <v>0</v>
      </c>
    </row>
    <row r="6" spans="1:16" hidden="1">
      <c r="A6" s="266">
        <v>701010106</v>
      </c>
      <c r="B6" s="267" t="s">
        <v>145</v>
      </c>
      <c r="C6" s="267" t="s">
        <v>244</v>
      </c>
      <c r="D6" s="268">
        <f>IFERROR(VLOOKUP(A6,Imp.Base!B:F,5,FALSE),0)</f>
        <v>-8815927853</v>
      </c>
      <c r="F6" s="268">
        <v>-7412903399</v>
      </c>
      <c r="G6" s="267" t="s">
        <v>1461</v>
      </c>
      <c r="H6" s="267" t="s">
        <v>3481</v>
      </c>
      <c r="I6" s="866">
        <f t="shared" si="0"/>
        <v>-8815927853</v>
      </c>
      <c r="J6" s="283">
        <f t="shared" si="1"/>
        <v>0</v>
      </c>
    </row>
    <row r="7" spans="1:16" hidden="1">
      <c r="A7" s="266">
        <v>701010302</v>
      </c>
      <c r="B7" s="267" t="s">
        <v>149</v>
      </c>
      <c r="C7" s="267" t="s">
        <v>245</v>
      </c>
      <c r="D7" s="268">
        <f>IFERROR(VLOOKUP(A7,Imp.Base!B:F,5,FALSE),0)</f>
        <v>1644877284</v>
      </c>
      <c r="F7" s="268">
        <v>2370999062</v>
      </c>
      <c r="G7" s="267" t="s">
        <v>204</v>
      </c>
      <c r="H7" s="267" t="s">
        <v>3541</v>
      </c>
      <c r="I7" s="283">
        <f t="shared" si="0"/>
        <v>1644877284</v>
      </c>
      <c r="J7" s="283">
        <f t="shared" si="1"/>
        <v>0</v>
      </c>
      <c r="L7" s="865"/>
      <c r="M7" s="865">
        <f>+I7</f>
        <v>1644877284</v>
      </c>
      <c r="O7" s="865"/>
      <c r="P7" s="865">
        <f>+F7</f>
        <v>2370999062</v>
      </c>
    </row>
    <row r="8" spans="1:16" hidden="1">
      <c r="A8" s="266">
        <v>701010303</v>
      </c>
      <c r="B8" s="267" t="s">
        <v>156</v>
      </c>
      <c r="C8" s="267" t="s">
        <v>246</v>
      </c>
      <c r="D8" s="268">
        <f>IFERROR(VLOOKUP(A8,Imp.Base!B:F,5,FALSE),0)</f>
        <v>900917772</v>
      </c>
      <c r="F8" s="268">
        <v>1053571847</v>
      </c>
      <c r="G8" s="267" t="s">
        <v>1480</v>
      </c>
      <c r="H8" s="267" t="s">
        <v>1480</v>
      </c>
      <c r="I8" s="866">
        <f t="shared" si="0"/>
        <v>900917772</v>
      </c>
      <c r="J8" s="283">
        <f t="shared" si="1"/>
        <v>0</v>
      </c>
      <c r="L8" s="865"/>
      <c r="M8" s="865"/>
      <c r="O8" s="865"/>
      <c r="P8" s="865"/>
    </row>
    <row r="9" spans="1:16" hidden="1">
      <c r="A9" s="266">
        <v>701010305</v>
      </c>
      <c r="B9" s="267" t="s">
        <v>156</v>
      </c>
      <c r="C9" s="267" t="s">
        <v>322</v>
      </c>
      <c r="D9" s="268">
        <f>IFERROR(VLOOKUP(A9,Imp.Base!B:F,5,FALSE),0)</f>
        <v>86227124</v>
      </c>
      <c r="F9" s="268">
        <v>172385263</v>
      </c>
      <c r="G9" s="267" t="s">
        <v>1478</v>
      </c>
      <c r="H9" s="267" t="s">
        <v>1478</v>
      </c>
      <c r="I9" s="866">
        <f t="shared" si="0"/>
        <v>86227124</v>
      </c>
      <c r="J9" s="283">
        <f t="shared" si="1"/>
        <v>0</v>
      </c>
      <c r="L9" s="865"/>
      <c r="M9" s="865"/>
      <c r="O9" s="865"/>
      <c r="P9" s="865"/>
    </row>
    <row r="10" spans="1:16" hidden="1">
      <c r="A10" s="266">
        <v>701010306</v>
      </c>
      <c r="B10" s="267" t="s">
        <v>156</v>
      </c>
      <c r="C10" s="267" t="s">
        <v>247</v>
      </c>
      <c r="D10" s="268">
        <f>IFERROR(VLOOKUP(A10,Imp.Base!B:F,5,FALSE),0)</f>
        <v>315952479</v>
      </c>
      <c r="F10" s="268">
        <v>416339824</v>
      </c>
      <c r="G10" s="267" t="s">
        <v>1478</v>
      </c>
      <c r="H10" s="267" t="s">
        <v>1478</v>
      </c>
      <c r="I10" s="866">
        <f t="shared" si="0"/>
        <v>315952479</v>
      </c>
      <c r="J10" s="283">
        <f t="shared" si="1"/>
        <v>0</v>
      </c>
      <c r="L10" s="865"/>
      <c r="M10" s="865"/>
      <c r="O10" s="865"/>
      <c r="P10" s="865"/>
    </row>
    <row r="11" spans="1:16" hidden="1">
      <c r="A11" s="266">
        <v>701010307</v>
      </c>
      <c r="B11" s="267" t="s">
        <v>156</v>
      </c>
      <c r="C11" s="267" t="s">
        <v>248</v>
      </c>
      <c r="D11" s="268">
        <f>IFERROR(VLOOKUP(A11,Imp.Base!B:F,5,FALSE),0)</f>
        <v>365943129</v>
      </c>
      <c r="F11" s="268">
        <v>244397219</v>
      </c>
      <c r="G11" s="267" t="s">
        <v>1478</v>
      </c>
      <c r="H11" s="267" t="s">
        <v>1478</v>
      </c>
      <c r="I11" s="866">
        <f t="shared" si="0"/>
        <v>365943129</v>
      </c>
      <c r="J11" s="283">
        <f t="shared" si="1"/>
        <v>0</v>
      </c>
      <c r="L11" s="865"/>
      <c r="M11" s="865"/>
      <c r="O11" s="865"/>
      <c r="P11" s="865"/>
    </row>
    <row r="12" spans="1:16" hidden="1">
      <c r="A12" s="266">
        <v>701010308</v>
      </c>
      <c r="B12" s="267" t="s">
        <v>145</v>
      </c>
      <c r="C12" s="267" t="s">
        <v>249</v>
      </c>
      <c r="D12" s="268">
        <f>IFERROR(VLOOKUP(A12,Imp.Base!B:F,5,FALSE),0)</f>
        <v>6393746858</v>
      </c>
      <c r="F12" s="268">
        <v>7415338020</v>
      </c>
      <c r="G12" s="267" t="s">
        <v>1459</v>
      </c>
      <c r="H12" s="267" t="s">
        <v>3540</v>
      </c>
      <c r="I12" s="866">
        <f t="shared" si="0"/>
        <v>6393746858</v>
      </c>
      <c r="J12" s="283">
        <f t="shared" si="1"/>
        <v>0</v>
      </c>
      <c r="L12" s="865"/>
      <c r="M12" s="865"/>
      <c r="O12" s="865"/>
      <c r="P12" s="865"/>
    </row>
    <row r="13" spans="1:16" hidden="1">
      <c r="A13" s="266">
        <v>701010309</v>
      </c>
      <c r="B13" s="267" t="s">
        <v>146</v>
      </c>
      <c r="C13" s="267" t="s">
        <v>250</v>
      </c>
      <c r="D13" s="268">
        <f>IFERROR(VLOOKUP(A13,Imp.Base!B:F,5,FALSE),0)</f>
        <v>41386976279</v>
      </c>
      <c r="F13" s="268">
        <v>217988301</v>
      </c>
      <c r="G13" s="267" t="s">
        <v>1465</v>
      </c>
      <c r="H13" s="267" t="s">
        <v>146</v>
      </c>
      <c r="I13" s="866">
        <f t="shared" si="0"/>
        <v>41386976279</v>
      </c>
      <c r="J13" s="283">
        <f t="shared" si="1"/>
        <v>0</v>
      </c>
      <c r="L13" s="865"/>
      <c r="M13" s="865"/>
      <c r="O13" s="865"/>
      <c r="P13" s="865"/>
    </row>
    <row r="14" spans="1:16" hidden="1">
      <c r="A14" s="266">
        <v>701010310</v>
      </c>
      <c r="B14" s="267" t="s">
        <v>145</v>
      </c>
      <c r="C14" s="267" t="s">
        <v>251</v>
      </c>
      <c r="D14" s="268">
        <f>IFERROR(VLOOKUP(A14,Imp.Base!B:F,5,FALSE),0)</f>
        <v>2836073211</v>
      </c>
      <c r="F14" s="268">
        <v>3030678421</v>
      </c>
      <c r="G14" s="267" t="s">
        <v>1460</v>
      </c>
      <c r="H14" s="267" t="s">
        <v>3540</v>
      </c>
      <c r="I14" s="866">
        <f t="shared" si="0"/>
        <v>2836073211</v>
      </c>
      <c r="J14" s="283">
        <f t="shared" si="1"/>
        <v>0</v>
      </c>
      <c r="L14" s="865"/>
      <c r="M14" s="865"/>
      <c r="O14" s="865"/>
      <c r="P14" s="865"/>
    </row>
    <row r="15" spans="1:16" hidden="1">
      <c r="A15" s="266">
        <v>702010102</v>
      </c>
      <c r="B15" s="267" t="s">
        <v>156</v>
      </c>
      <c r="C15" s="267" t="s">
        <v>253</v>
      </c>
      <c r="D15" s="268">
        <f>IFERROR(VLOOKUP(A15,Imp.Base!B:F,5,FALSE),0)</f>
        <v>47674077</v>
      </c>
      <c r="F15" s="268">
        <v>288185403</v>
      </c>
      <c r="G15" s="267" t="s">
        <v>1478</v>
      </c>
      <c r="H15" s="267" t="s">
        <v>1478</v>
      </c>
      <c r="I15" s="866">
        <f t="shared" si="0"/>
        <v>47674077</v>
      </c>
      <c r="J15" s="283">
        <f t="shared" si="1"/>
        <v>0</v>
      </c>
      <c r="L15" s="865"/>
      <c r="M15" s="865"/>
      <c r="O15" s="865"/>
      <c r="P15" s="865"/>
    </row>
    <row r="16" spans="1:16" hidden="1">
      <c r="A16" s="266">
        <v>702010101</v>
      </c>
      <c r="B16" s="267" t="s">
        <v>149</v>
      </c>
      <c r="C16" s="267" t="s">
        <v>252</v>
      </c>
      <c r="D16" s="268">
        <f>IFERROR(VLOOKUP(A16,Imp.Base!B:F,5,FALSE),0)</f>
        <v>0</v>
      </c>
      <c r="F16" s="268">
        <v>0</v>
      </c>
      <c r="G16" s="267" t="s">
        <v>1476</v>
      </c>
      <c r="H16" s="267" t="s">
        <v>235</v>
      </c>
      <c r="I16" s="283">
        <f t="shared" si="0"/>
        <v>0</v>
      </c>
      <c r="J16" s="283">
        <f t="shared" si="1"/>
        <v>0</v>
      </c>
      <c r="L16" s="865"/>
      <c r="M16" s="865"/>
      <c r="O16" s="865"/>
      <c r="P16" s="865"/>
    </row>
    <row r="17" spans="1:16" hidden="1">
      <c r="A17" s="266">
        <v>702010103</v>
      </c>
      <c r="B17" s="267" t="s">
        <v>149</v>
      </c>
      <c r="C17" s="267" t="s">
        <v>254</v>
      </c>
      <c r="D17" s="268">
        <f>IFERROR(VLOOKUP(A17,Imp.Base!B:F,5,FALSE),0)</f>
        <v>742330207</v>
      </c>
      <c r="F17" s="268">
        <v>6033926006</v>
      </c>
      <c r="G17" s="267" t="s">
        <v>1476</v>
      </c>
      <c r="H17" s="267" t="s">
        <v>235</v>
      </c>
      <c r="I17" s="283">
        <f t="shared" si="0"/>
        <v>742330207</v>
      </c>
      <c r="J17" s="283">
        <f t="shared" si="1"/>
        <v>0</v>
      </c>
      <c r="K17" s="267">
        <f>SUM(I2:I17)</f>
        <v>833263999673</v>
      </c>
      <c r="L17" s="865"/>
      <c r="M17" s="865">
        <f>+I17</f>
        <v>742330207</v>
      </c>
      <c r="O17" s="865"/>
      <c r="P17" s="865">
        <f>+F17</f>
        <v>6033926006</v>
      </c>
    </row>
    <row r="18" spans="1:16" hidden="1">
      <c r="A18" s="266">
        <v>8010101</v>
      </c>
      <c r="B18" s="267" t="s">
        <v>146</v>
      </c>
      <c r="C18" s="267" t="s">
        <v>162</v>
      </c>
      <c r="D18" s="268">
        <f>IFERROR(VLOOKUP(A18,Imp.Base!B:F,5,FALSE),0)</f>
        <v>-771379656781</v>
      </c>
      <c r="F18" s="268">
        <v>-780428368303</v>
      </c>
      <c r="G18" s="267" t="s">
        <v>1463</v>
      </c>
      <c r="H18" s="267" t="s">
        <v>146</v>
      </c>
      <c r="I18" s="866">
        <f t="shared" si="0"/>
        <v>-771379656781</v>
      </c>
      <c r="J18" s="283">
        <f t="shared" si="1"/>
        <v>0</v>
      </c>
      <c r="K18" s="267">
        <f>SUM(I18:I142)</f>
        <v>-830455611981</v>
      </c>
      <c r="L18" s="865"/>
      <c r="M18" s="865"/>
      <c r="O18" s="865"/>
      <c r="P18" s="865"/>
    </row>
    <row r="19" spans="1:16" hidden="1">
      <c r="A19" s="266">
        <v>8010103</v>
      </c>
      <c r="B19" s="267" t="s">
        <v>146</v>
      </c>
      <c r="C19" s="267" t="s">
        <v>163</v>
      </c>
      <c r="D19" s="268">
        <f>IFERROR(VLOOKUP(A19,Imp.Base!B:F,5,FALSE),0)</f>
        <v>-5214251491</v>
      </c>
      <c r="F19" s="268">
        <v>-6064261485</v>
      </c>
      <c r="G19" s="267" t="s">
        <v>1463</v>
      </c>
      <c r="H19" s="267" t="s">
        <v>146</v>
      </c>
      <c r="I19" s="866">
        <f t="shared" si="0"/>
        <v>-5214251491</v>
      </c>
      <c r="J19" s="283">
        <f t="shared" si="1"/>
        <v>0</v>
      </c>
      <c r="K19" s="267">
        <f>+K17+K18</f>
        <v>2808387692</v>
      </c>
      <c r="L19" s="865"/>
      <c r="M19" s="865"/>
      <c r="O19" s="865"/>
      <c r="P19" s="865"/>
    </row>
    <row r="20" spans="1:16" hidden="1">
      <c r="A20" s="266">
        <v>8010104</v>
      </c>
      <c r="B20" s="267" t="s">
        <v>145</v>
      </c>
      <c r="C20" s="267" t="s">
        <v>164</v>
      </c>
      <c r="D20" s="268">
        <f>IFERROR(VLOOKUP(A20,Imp.Base!B:F,5,FALSE),0)</f>
        <v>0</v>
      </c>
      <c r="F20" s="268">
        <v>-165738375</v>
      </c>
      <c r="G20" s="267" t="s">
        <v>1461</v>
      </c>
      <c r="H20" s="267" t="s">
        <v>3481</v>
      </c>
      <c r="I20" s="283">
        <f t="shared" si="0"/>
        <v>0</v>
      </c>
      <c r="J20" s="283">
        <f t="shared" si="1"/>
        <v>0</v>
      </c>
      <c r="L20" s="865"/>
      <c r="M20" s="865"/>
      <c r="O20" s="865"/>
      <c r="P20" s="865"/>
    </row>
    <row r="21" spans="1:16" hidden="1">
      <c r="A21" s="266">
        <v>8010105</v>
      </c>
      <c r="B21" s="267" t="s">
        <v>146</v>
      </c>
      <c r="C21" s="267" t="s">
        <v>165</v>
      </c>
      <c r="D21" s="268">
        <f>IFERROR(VLOOKUP(A21,Imp.Base!B:F,5,FALSE),0)</f>
        <v>0</v>
      </c>
      <c r="F21" s="268">
        <v>17659956</v>
      </c>
      <c r="G21" s="267" t="s">
        <v>1465</v>
      </c>
      <c r="H21" s="267" t="s">
        <v>146</v>
      </c>
      <c r="I21" s="866">
        <f t="shared" si="0"/>
        <v>0</v>
      </c>
      <c r="J21" s="283">
        <f t="shared" si="1"/>
        <v>0</v>
      </c>
      <c r="L21" s="865"/>
      <c r="M21" s="865"/>
      <c r="O21" s="865"/>
      <c r="P21" s="865"/>
    </row>
    <row r="22" spans="1:16" hidden="1">
      <c r="A22" s="266">
        <v>8010107</v>
      </c>
      <c r="B22" s="267" t="s">
        <v>146</v>
      </c>
      <c r="C22" s="267" t="s">
        <v>166</v>
      </c>
      <c r="D22" s="268">
        <f>IFERROR(VLOOKUP(A22,Imp.Base!B:F,5,FALSE),0)</f>
        <v>-330611</v>
      </c>
      <c r="F22" s="268">
        <v>12757831</v>
      </c>
      <c r="G22" s="267" t="s">
        <v>1463</v>
      </c>
      <c r="H22" s="267" t="s">
        <v>146</v>
      </c>
      <c r="I22" s="866">
        <f t="shared" si="0"/>
        <v>-330611</v>
      </c>
      <c r="J22" s="283">
        <f t="shared" si="1"/>
        <v>0</v>
      </c>
      <c r="L22" s="865"/>
      <c r="M22" s="865"/>
      <c r="O22" s="865"/>
      <c r="P22" s="865"/>
    </row>
    <row r="23" spans="1:16" hidden="1">
      <c r="A23" s="266">
        <v>8010108</v>
      </c>
      <c r="B23" s="267" t="s">
        <v>146</v>
      </c>
      <c r="C23" s="267" t="s">
        <v>167</v>
      </c>
      <c r="D23" s="268">
        <f>IFERROR(VLOOKUP(A23,Imp.Base!B:F,5,FALSE),0)</f>
        <v>-3022272</v>
      </c>
      <c r="F23" s="268">
        <v>-9904819</v>
      </c>
      <c r="G23" s="267" t="s">
        <v>1482</v>
      </c>
      <c r="H23" s="267" t="s">
        <v>146</v>
      </c>
      <c r="I23" s="866">
        <f t="shared" si="0"/>
        <v>-3022272</v>
      </c>
      <c r="J23" s="283">
        <f t="shared" si="1"/>
        <v>0</v>
      </c>
      <c r="L23" s="865"/>
      <c r="M23" s="865"/>
      <c r="O23" s="865"/>
      <c r="P23" s="865"/>
    </row>
    <row r="24" spans="1:16" hidden="1">
      <c r="A24" s="266">
        <v>8020101</v>
      </c>
      <c r="B24" s="267" t="s">
        <v>146</v>
      </c>
      <c r="C24" s="267" t="s">
        <v>168</v>
      </c>
      <c r="D24" s="268">
        <f>IFERROR(VLOOKUP(A24,Imp.Base!B:F,5,FALSE),0)</f>
        <v>-3507263656</v>
      </c>
      <c r="F24" s="268">
        <v>-3820970599</v>
      </c>
      <c r="G24" s="267" t="s">
        <v>1464</v>
      </c>
      <c r="H24" s="267" t="s">
        <v>146</v>
      </c>
      <c r="I24" s="866">
        <f t="shared" si="0"/>
        <v>-3507263656</v>
      </c>
      <c r="J24" s="283">
        <f t="shared" si="1"/>
        <v>0</v>
      </c>
      <c r="L24" s="865"/>
      <c r="M24" s="865"/>
      <c r="O24" s="865"/>
      <c r="P24" s="865"/>
    </row>
    <row r="25" spans="1:16" hidden="1">
      <c r="A25" s="266">
        <v>8020103</v>
      </c>
      <c r="B25" s="267" t="s">
        <v>149</v>
      </c>
      <c r="C25" s="267" t="s">
        <v>169</v>
      </c>
      <c r="D25" s="268">
        <f>IFERROR(VLOOKUP(A25,Imp.Base!B:F,5,FALSE),0)</f>
        <v>19729739</v>
      </c>
      <c r="F25" s="268">
        <v>35969469</v>
      </c>
      <c r="G25" s="267" t="s">
        <v>1486</v>
      </c>
      <c r="H25" s="860" t="s">
        <v>1486</v>
      </c>
      <c r="I25" s="283">
        <f t="shared" si="0"/>
        <v>19729739</v>
      </c>
      <c r="J25" s="283">
        <f t="shared" si="1"/>
        <v>0</v>
      </c>
      <c r="L25" s="865"/>
      <c r="M25" s="865">
        <f>+I25</f>
        <v>19729739</v>
      </c>
      <c r="O25" s="865"/>
      <c r="P25" s="865">
        <f>+F25</f>
        <v>35969469</v>
      </c>
    </row>
    <row r="26" spans="1:16" hidden="1">
      <c r="A26" s="266">
        <v>8020104</v>
      </c>
      <c r="B26" s="267" t="s">
        <v>149</v>
      </c>
      <c r="C26" s="267" t="s">
        <v>409</v>
      </c>
      <c r="D26" s="268">
        <f>IFERROR(VLOOKUP(A26,Imp.Base!B:F,5,FALSE),0)</f>
        <v>0</v>
      </c>
      <c r="F26" s="268">
        <v>0</v>
      </c>
      <c r="G26" s="267" t="s">
        <v>1486</v>
      </c>
      <c r="H26" s="860" t="s">
        <v>1486</v>
      </c>
      <c r="I26" s="283">
        <f t="shared" si="0"/>
        <v>0</v>
      </c>
      <c r="J26" s="283">
        <f t="shared" si="1"/>
        <v>0</v>
      </c>
      <c r="L26" s="865"/>
      <c r="M26" s="865"/>
      <c r="O26" s="865"/>
      <c r="P26" s="865"/>
    </row>
    <row r="27" spans="1:16" hidden="1">
      <c r="A27" s="266">
        <v>8020106</v>
      </c>
      <c r="B27" s="267" t="s">
        <v>149</v>
      </c>
      <c r="C27" s="267" t="s">
        <v>170</v>
      </c>
      <c r="D27" s="268">
        <f>IFERROR(VLOOKUP(A27,Imp.Base!B:F,5,FALSE),0)</f>
        <v>-867849226</v>
      </c>
      <c r="F27" s="268">
        <v>-834432098</v>
      </c>
      <c r="G27" s="267" t="s">
        <v>1471</v>
      </c>
      <c r="H27" s="860" t="s">
        <v>3489</v>
      </c>
      <c r="I27" s="283">
        <f t="shared" si="0"/>
        <v>-867849226</v>
      </c>
      <c r="J27" s="283">
        <f t="shared" si="1"/>
        <v>0</v>
      </c>
      <c r="L27" s="865"/>
      <c r="M27" s="865">
        <f>+I27</f>
        <v>-867849226</v>
      </c>
      <c r="O27" s="865"/>
      <c r="P27" s="865">
        <f>+F27</f>
        <v>-834432098</v>
      </c>
    </row>
    <row r="28" spans="1:16" hidden="1">
      <c r="A28" s="266">
        <v>8020108</v>
      </c>
      <c r="B28" s="267" t="s">
        <v>149</v>
      </c>
      <c r="C28" s="267" t="s">
        <v>171</v>
      </c>
      <c r="D28" s="268">
        <f>IFERROR(VLOOKUP(A28,Imp.Base!B:F,5,FALSE),0)</f>
        <v>-1935783006</v>
      </c>
      <c r="F28" s="268">
        <v>-2025692054</v>
      </c>
      <c r="G28" s="267" t="s">
        <v>204</v>
      </c>
      <c r="H28" s="267" t="s">
        <v>3541</v>
      </c>
      <c r="I28" s="283">
        <f t="shared" si="0"/>
        <v>-1935783006</v>
      </c>
      <c r="J28" s="283">
        <f t="shared" si="1"/>
        <v>0</v>
      </c>
      <c r="L28" s="865"/>
      <c r="M28" s="865">
        <f>+I28</f>
        <v>-1935783006</v>
      </c>
      <c r="O28" s="865"/>
      <c r="P28" s="865">
        <f>+F28</f>
        <v>-2025692054</v>
      </c>
    </row>
    <row r="29" spans="1:16" hidden="1">
      <c r="A29" s="861">
        <v>8020109</v>
      </c>
      <c r="B29" s="862" t="s">
        <v>156</v>
      </c>
      <c r="C29" s="270" t="s">
        <v>323</v>
      </c>
      <c r="D29" s="268">
        <f>IFERROR(VLOOKUP(A29,Imp.Base!B:F,5,FALSE),0)</f>
        <v>-38488125</v>
      </c>
      <c r="F29" s="268">
        <v>-70792022</v>
      </c>
      <c r="G29" s="267" t="s">
        <v>1478</v>
      </c>
      <c r="H29" s="267" t="s">
        <v>1478</v>
      </c>
      <c r="I29" s="866">
        <f t="shared" si="0"/>
        <v>-38488125</v>
      </c>
      <c r="J29" s="283">
        <f t="shared" si="1"/>
        <v>0</v>
      </c>
      <c r="L29" s="865"/>
      <c r="M29" s="865"/>
      <c r="O29" s="865"/>
      <c r="P29" s="865"/>
    </row>
    <row r="30" spans="1:16" hidden="1">
      <c r="A30" s="266">
        <v>8020110</v>
      </c>
      <c r="B30" s="267" t="s">
        <v>146</v>
      </c>
      <c r="C30" s="270" t="s">
        <v>172</v>
      </c>
      <c r="D30" s="268">
        <f>IFERROR(VLOOKUP(A30,Imp.Base!B:F,5,FALSE),0)</f>
        <v>-5790336150</v>
      </c>
      <c r="F30" s="268">
        <v>-7530346709</v>
      </c>
      <c r="G30" s="267" t="s">
        <v>1463</v>
      </c>
      <c r="H30" s="267" t="s">
        <v>146</v>
      </c>
      <c r="I30" s="866">
        <f t="shared" si="0"/>
        <v>-5790336150</v>
      </c>
      <c r="J30" s="283">
        <f t="shared" si="1"/>
        <v>0</v>
      </c>
      <c r="L30" s="865"/>
      <c r="M30" s="865"/>
      <c r="O30" s="865"/>
      <c r="P30" s="865"/>
    </row>
    <row r="31" spans="1:16" hidden="1">
      <c r="A31" s="266">
        <v>8020112</v>
      </c>
      <c r="B31" s="267" t="s">
        <v>149</v>
      </c>
      <c r="C31" s="270" t="s">
        <v>173</v>
      </c>
      <c r="D31" s="268">
        <f>IFERROR(VLOOKUP(A31,Imp.Base!B:F,5,FALSE),0)</f>
        <v>0</v>
      </c>
      <c r="F31" s="268">
        <v>-12790909</v>
      </c>
      <c r="G31" s="267" t="s">
        <v>1486</v>
      </c>
      <c r="H31" s="267" t="s">
        <v>1486</v>
      </c>
      <c r="I31" s="283">
        <f t="shared" si="0"/>
        <v>0</v>
      </c>
      <c r="J31" s="283">
        <f t="shared" si="1"/>
        <v>0</v>
      </c>
      <c r="L31" s="865"/>
      <c r="M31" s="865"/>
      <c r="O31" s="865"/>
      <c r="P31" s="865">
        <f t="shared" ref="P31:P64" si="2">+F31</f>
        <v>-12790909</v>
      </c>
    </row>
    <row r="32" spans="1:16" hidden="1">
      <c r="A32" s="266">
        <v>8030102</v>
      </c>
      <c r="B32" s="290" t="s">
        <v>149</v>
      </c>
      <c r="C32" s="290" t="s">
        <v>175</v>
      </c>
      <c r="D32" s="268">
        <f>IFERROR(VLOOKUP(A32,Imp.Base!B:F,5,FALSE),0)</f>
        <v>-1341760749</v>
      </c>
      <c r="F32" s="268">
        <v>-2490630794</v>
      </c>
      <c r="G32" s="267" t="s">
        <v>1467</v>
      </c>
      <c r="H32" s="860" t="s">
        <v>175</v>
      </c>
      <c r="I32" s="283">
        <f t="shared" si="0"/>
        <v>-1341760749</v>
      </c>
      <c r="J32" s="283">
        <f t="shared" si="1"/>
        <v>0</v>
      </c>
      <c r="L32" s="865"/>
      <c r="M32" s="865">
        <f t="shared" ref="M32:M38" si="3">+I32</f>
        <v>-1341760749</v>
      </c>
      <c r="O32" s="865"/>
      <c r="P32" s="865">
        <f t="shared" si="2"/>
        <v>-2490630794</v>
      </c>
    </row>
    <row r="33" spans="1:16" hidden="1">
      <c r="A33" s="266">
        <v>8030103</v>
      </c>
      <c r="B33" s="290" t="s">
        <v>149</v>
      </c>
      <c r="C33" s="290" t="s">
        <v>176</v>
      </c>
      <c r="D33" s="268">
        <f>IFERROR(VLOOKUP(A33,Imp.Base!B:F,5,FALSE),0)</f>
        <v>-345245790</v>
      </c>
      <c r="F33" s="268">
        <v>-332464946</v>
      </c>
      <c r="G33" s="267" t="s">
        <v>1475</v>
      </c>
      <c r="H33" s="860" t="s">
        <v>3489</v>
      </c>
      <c r="I33" s="283">
        <f t="shared" si="0"/>
        <v>-345245790</v>
      </c>
      <c r="J33" s="283">
        <f t="shared" si="1"/>
        <v>0</v>
      </c>
      <c r="L33" s="865"/>
      <c r="M33" s="865">
        <f t="shared" si="3"/>
        <v>-345245790</v>
      </c>
      <c r="O33" s="865"/>
      <c r="P33" s="865">
        <f t="shared" si="2"/>
        <v>-332464946</v>
      </c>
    </row>
    <row r="34" spans="1:16" hidden="1">
      <c r="A34" s="266">
        <v>8030104</v>
      </c>
      <c r="B34" s="290" t="s">
        <v>149</v>
      </c>
      <c r="C34" s="290" t="s">
        <v>177</v>
      </c>
      <c r="D34" s="268">
        <f>IFERROR(VLOOKUP(A34,Imp.Base!B:F,5,FALSE),0)</f>
        <v>-15075646</v>
      </c>
      <c r="F34" s="268">
        <v>-3031088</v>
      </c>
      <c r="G34" s="267" t="s">
        <v>1484</v>
      </c>
      <c r="H34" s="267" t="s">
        <v>3502</v>
      </c>
      <c r="I34" s="283">
        <f t="shared" ref="I34:I51" si="4">VLOOKUP(A34,A:D,4,FALSE)</f>
        <v>-15075646</v>
      </c>
      <c r="J34" s="283">
        <f t="shared" si="1"/>
        <v>0</v>
      </c>
      <c r="L34" s="865"/>
      <c r="M34" s="865">
        <f t="shared" si="3"/>
        <v>-15075646</v>
      </c>
      <c r="O34" s="865"/>
      <c r="P34" s="865">
        <f t="shared" si="2"/>
        <v>-3031088</v>
      </c>
    </row>
    <row r="35" spans="1:16" hidden="1">
      <c r="A35" s="266">
        <v>8030105</v>
      </c>
      <c r="B35" s="290" t="s">
        <v>149</v>
      </c>
      <c r="C35" s="290" t="s">
        <v>178</v>
      </c>
      <c r="D35" s="268">
        <f>IFERROR(VLOOKUP(A35,Imp.Base!B:F,5,FALSE),0)</f>
        <v>-17985606</v>
      </c>
      <c r="F35" s="268">
        <v>-2269719</v>
      </c>
      <c r="G35" s="267" t="s">
        <v>1467</v>
      </c>
      <c r="H35" s="860" t="s">
        <v>175</v>
      </c>
      <c r="I35" s="283">
        <f t="shared" si="4"/>
        <v>-17985606</v>
      </c>
      <c r="J35" s="283">
        <f t="shared" si="1"/>
        <v>0</v>
      </c>
      <c r="L35" s="865"/>
      <c r="M35" s="865">
        <f t="shared" si="3"/>
        <v>-17985606</v>
      </c>
      <c r="O35" s="865"/>
      <c r="P35" s="865">
        <f t="shared" si="2"/>
        <v>-2269719</v>
      </c>
    </row>
    <row r="36" spans="1:16" hidden="1">
      <c r="A36" s="266">
        <v>8030106</v>
      </c>
      <c r="B36" s="290" t="s">
        <v>149</v>
      </c>
      <c r="C36" s="290" t="s">
        <v>179</v>
      </c>
      <c r="D36" s="268">
        <f>IFERROR(VLOOKUP(A36,Imp.Base!B:F,5,FALSE),0)</f>
        <v>-205961827</v>
      </c>
      <c r="F36" s="268">
        <v>-195285823</v>
      </c>
      <c r="G36" s="267" t="s">
        <v>1467</v>
      </c>
      <c r="H36" s="860" t="s">
        <v>175</v>
      </c>
      <c r="I36" s="283">
        <f t="shared" si="4"/>
        <v>-205961827</v>
      </c>
      <c r="J36" s="283">
        <f t="shared" si="1"/>
        <v>0</v>
      </c>
      <c r="L36" s="865"/>
      <c r="M36" s="865">
        <f t="shared" si="3"/>
        <v>-205961827</v>
      </c>
      <c r="O36" s="865"/>
      <c r="P36" s="865">
        <f t="shared" si="2"/>
        <v>-195285823</v>
      </c>
    </row>
    <row r="37" spans="1:16" hidden="1">
      <c r="A37" s="266">
        <v>8030107</v>
      </c>
      <c r="B37" s="290" t="s">
        <v>149</v>
      </c>
      <c r="C37" s="290" t="s">
        <v>180</v>
      </c>
      <c r="D37" s="268">
        <f>IFERROR(VLOOKUP(A37,Imp.Base!B:F,5,FALSE),0)</f>
        <v>-327896479</v>
      </c>
      <c r="F37" s="268">
        <v>-452215211</v>
      </c>
      <c r="G37" s="267" t="s">
        <v>180</v>
      </c>
      <c r="H37" s="860" t="s">
        <v>180</v>
      </c>
      <c r="I37" s="283">
        <f t="shared" si="4"/>
        <v>-327896479</v>
      </c>
      <c r="J37" s="283">
        <f t="shared" si="1"/>
        <v>0</v>
      </c>
      <c r="L37" s="865"/>
      <c r="M37" s="865">
        <f t="shared" si="3"/>
        <v>-327896479</v>
      </c>
      <c r="O37" s="865"/>
      <c r="P37" s="865">
        <f t="shared" si="2"/>
        <v>-452215211</v>
      </c>
    </row>
    <row r="38" spans="1:16" hidden="1">
      <c r="A38" s="266">
        <v>8030109</v>
      </c>
      <c r="B38" s="290" t="s">
        <v>149</v>
      </c>
      <c r="C38" s="290" t="s">
        <v>181</v>
      </c>
      <c r="D38" s="268">
        <f>IFERROR(VLOOKUP(A38,Imp.Base!B:F,5,FALSE),0)</f>
        <v>3963000</v>
      </c>
      <c r="F38" s="268">
        <v>-45990000</v>
      </c>
      <c r="G38" s="267" t="s">
        <v>1467</v>
      </c>
      <c r="H38" s="860" t="s">
        <v>175</v>
      </c>
      <c r="I38" s="283">
        <f t="shared" si="4"/>
        <v>3963000</v>
      </c>
      <c r="J38" s="283">
        <f t="shared" si="1"/>
        <v>0</v>
      </c>
      <c r="L38" s="865"/>
      <c r="M38" s="865">
        <f t="shared" si="3"/>
        <v>3963000</v>
      </c>
      <c r="O38" s="865"/>
      <c r="P38" s="865">
        <f t="shared" si="2"/>
        <v>-45990000</v>
      </c>
    </row>
    <row r="39" spans="1:16" hidden="1">
      <c r="A39" s="266">
        <v>8030110</v>
      </c>
      <c r="B39" s="290" t="s">
        <v>149</v>
      </c>
      <c r="C39" s="291" t="s">
        <v>182</v>
      </c>
      <c r="D39" s="268">
        <f>IFERROR(VLOOKUP(A39,Imp.Base!B:F,5,FALSE),0)</f>
        <v>0</v>
      </c>
      <c r="F39" s="268">
        <v>0</v>
      </c>
      <c r="G39" s="267" t="s">
        <v>1467</v>
      </c>
      <c r="H39" s="860" t="s">
        <v>175</v>
      </c>
      <c r="I39" s="283">
        <f t="shared" si="4"/>
        <v>0</v>
      </c>
      <c r="J39" s="283">
        <f t="shared" si="1"/>
        <v>0</v>
      </c>
      <c r="L39" s="865"/>
      <c r="M39" s="865"/>
      <c r="O39" s="865"/>
      <c r="P39" s="865">
        <f t="shared" si="2"/>
        <v>0</v>
      </c>
    </row>
    <row r="40" spans="1:16" hidden="1">
      <c r="A40" s="266">
        <v>8030111</v>
      </c>
      <c r="B40" s="267" t="s">
        <v>149</v>
      </c>
      <c r="C40" s="267" t="s">
        <v>183</v>
      </c>
      <c r="D40" s="268">
        <f>IFERROR(VLOOKUP(A40,Imp.Base!B:F,5,FALSE),0)</f>
        <v>-3926648</v>
      </c>
      <c r="F40" s="268">
        <v>-369636</v>
      </c>
      <c r="G40" s="267" t="s">
        <v>1467</v>
      </c>
      <c r="H40" s="860" t="s">
        <v>175</v>
      </c>
      <c r="I40" s="283">
        <f t="shared" si="4"/>
        <v>-3926648</v>
      </c>
      <c r="J40" s="283">
        <f t="shared" si="1"/>
        <v>0</v>
      </c>
      <c r="L40" s="865"/>
      <c r="M40" s="865">
        <f>+I40</f>
        <v>-3926648</v>
      </c>
      <c r="O40" s="865"/>
      <c r="P40" s="865">
        <f t="shared" si="2"/>
        <v>-369636</v>
      </c>
    </row>
    <row r="41" spans="1:16" hidden="1">
      <c r="A41" s="266">
        <v>8030112</v>
      </c>
      <c r="B41" s="267" t="s">
        <v>149</v>
      </c>
      <c r="C41" s="271" t="s">
        <v>184</v>
      </c>
      <c r="D41" s="268">
        <f>IFERROR(VLOOKUP(A41,Imp.Base!B:F,5,FALSE),0)</f>
        <v>-8037965</v>
      </c>
      <c r="F41" s="268">
        <v>0</v>
      </c>
      <c r="G41" s="267" t="s">
        <v>1467</v>
      </c>
      <c r="H41" s="860" t="s">
        <v>175</v>
      </c>
      <c r="I41" s="283">
        <f t="shared" si="4"/>
        <v>-8037965</v>
      </c>
      <c r="J41" s="283">
        <f t="shared" si="1"/>
        <v>0</v>
      </c>
      <c r="L41" s="865"/>
      <c r="M41" s="865">
        <f>+I41</f>
        <v>-8037965</v>
      </c>
      <c r="O41" s="865"/>
      <c r="P41" s="865">
        <f t="shared" si="2"/>
        <v>0</v>
      </c>
    </row>
    <row r="42" spans="1:16" hidden="1">
      <c r="A42" s="266">
        <v>8030113</v>
      </c>
      <c r="B42" s="267" t="s">
        <v>149</v>
      </c>
      <c r="C42" s="267" t="s">
        <v>185</v>
      </c>
      <c r="D42" s="268">
        <f>IFERROR(VLOOKUP(A42,Imp.Base!B:F,5,FALSE),0)</f>
        <v>0</v>
      </c>
      <c r="F42" s="268">
        <v>-90910</v>
      </c>
      <c r="G42" s="267" t="s">
        <v>1467</v>
      </c>
      <c r="H42" s="860" t="s">
        <v>175</v>
      </c>
      <c r="I42" s="283">
        <f t="shared" si="4"/>
        <v>0</v>
      </c>
      <c r="J42" s="283">
        <f t="shared" si="1"/>
        <v>0</v>
      </c>
      <c r="L42" s="865"/>
      <c r="M42" s="865"/>
      <c r="O42" s="865"/>
      <c r="P42" s="865">
        <f t="shared" si="2"/>
        <v>-90910</v>
      </c>
    </row>
    <row r="43" spans="1:16" hidden="1">
      <c r="A43" s="266">
        <v>8030114</v>
      </c>
      <c r="B43" s="267" t="s">
        <v>149</v>
      </c>
      <c r="C43" s="267" t="s">
        <v>186</v>
      </c>
      <c r="D43" s="268">
        <f>IFERROR(VLOOKUP(A43,Imp.Base!B:F,5,FALSE),0)</f>
        <v>-41388731</v>
      </c>
      <c r="F43" s="268">
        <v>-40944114</v>
      </c>
      <c r="G43" s="267" t="s">
        <v>1467</v>
      </c>
      <c r="H43" s="860" t="s">
        <v>175</v>
      </c>
      <c r="I43" s="283">
        <f t="shared" si="4"/>
        <v>-41388731</v>
      </c>
      <c r="J43" s="283">
        <f t="shared" si="1"/>
        <v>0</v>
      </c>
      <c r="L43" s="865"/>
      <c r="M43" s="865">
        <f>+I43</f>
        <v>-41388731</v>
      </c>
      <c r="O43" s="865"/>
      <c r="P43" s="865">
        <f t="shared" si="2"/>
        <v>-40944114</v>
      </c>
    </row>
    <row r="44" spans="1:16" hidden="1">
      <c r="A44" s="266">
        <v>8030115</v>
      </c>
      <c r="B44" s="290" t="s">
        <v>149</v>
      </c>
      <c r="C44" s="290" t="s">
        <v>324</v>
      </c>
      <c r="D44" s="268">
        <f>IFERROR(VLOOKUP(A44,Imp.Base!B:F,5,FALSE),0)</f>
        <v>0</v>
      </c>
      <c r="F44" s="268">
        <v>-33000000</v>
      </c>
      <c r="G44" s="267" t="s">
        <v>1467</v>
      </c>
      <c r="H44" s="860" t="s">
        <v>175</v>
      </c>
      <c r="I44" s="283">
        <f t="shared" si="4"/>
        <v>0</v>
      </c>
      <c r="J44" s="283">
        <f t="shared" si="1"/>
        <v>0</v>
      </c>
      <c r="L44" s="865"/>
      <c r="M44" s="865">
        <f>+I44</f>
        <v>0</v>
      </c>
      <c r="O44" s="865"/>
      <c r="P44" s="865">
        <f t="shared" si="2"/>
        <v>-33000000</v>
      </c>
    </row>
    <row r="45" spans="1:16" hidden="1">
      <c r="A45" s="266">
        <v>8030201</v>
      </c>
      <c r="B45" s="267" t="s">
        <v>149</v>
      </c>
      <c r="C45" s="267" t="s">
        <v>238</v>
      </c>
      <c r="D45" s="268">
        <f>IFERROR(VLOOKUP(A45,Imp.Base!B:F,5,FALSE),0)</f>
        <v>-54937272</v>
      </c>
      <c r="F45" s="268">
        <v>-3343636</v>
      </c>
      <c r="G45" s="267" t="s">
        <v>1475</v>
      </c>
      <c r="H45" s="860" t="s">
        <v>3489</v>
      </c>
      <c r="I45" s="283">
        <f t="shared" si="4"/>
        <v>-54937272</v>
      </c>
      <c r="J45" s="283">
        <f t="shared" si="1"/>
        <v>0</v>
      </c>
      <c r="L45" s="865"/>
      <c r="M45" s="865">
        <f>+I45</f>
        <v>-54937272</v>
      </c>
      <c r="O45" s="865"/>
      <c r="P45" s="865">
        <f t="shared" si="2"/>
        <v>-3343636</v>
      </c>
    </row>
    <row r="46" spans="1:16" hidden="1">
      <c r="A46" s="266">
        <v>8030202</v>
      </c>
      <c r="B46" s="267" t="s">
        <v>149</v>
      </c>
      <c r="C46" s="267" t="s">
        <v>187</v>
      </c>
      <c r="D46" s="268">
        <f>IFERROR(VLOOKUP(A46,Imp.Base!B:F,5,FALSE),0)</f>
        <v>-18450000</v>
      </c>
      <c r="F46" s="268">
        <v>-47798313</v>
      </c>
      <c r="G46" s="267" t="s">
        <v>1475</v>
      </c>
      <c r="H46" s="860" t="s">
        <v>3489</v>
      </c>
      <c r="I46" s="283">
        <f t="shared" si="4"/>
        <v>-18450000</v>
      </c>
      <c r="J46" s="283">
        <f t="shared" si="1"/>
        <v>0</v>
      </c>
      <c r="L46" s="865"/>
      <c r="M46" s="865">
        <f>+I46</f>
        <v>-18450000</v>
      </c>
      <c r="O46" s="865"/>
      <c r="P46" s="865">
        <f t="shared" si="2"/>
        <v>-47798313</v>
      </c>
    </row>
    <row r="47" spans="1:16" hidden="1">
      <c r="A47" s="266">
        <v>8030203</v>
      </c>
      <c r="B47" s="267" t="s">
        <v>149</v>
      </c>
      <c r="C47" s="271" t="s">
        <v>188</v>
      </c>
      <c r="D47" s="268">
        <f>IFERROR(VLOOKUP(A47,Imp.Base!B:F,5,FALSE),0)</f>
        <v>0</v>
      </c>
      <c r="F47" s="268">
        <v>0</v>
      </c>
      <c r="G47" s="267" t="s">
        <v>1475</v>
      </c>
      <c r="H47" s="860" t="s">
        <v>3489</v>
      </c>
      <c r="I47" s="283">
        <f t="shared" si="4"/>
        <v>0</v>
      </c>
      <c r="J47" s="283">
        <f t="shared" si="1"/>
        <v>0</v>
      </c>
      <c r="L47" s="865"/>
      <c r="M47" s="865"/>
      <c r="O47" s="865"/>
      <c r="P47" s="865">
        <f t="shared" si="2"/>
        <v>0</v>
      </c>
    </row>
    <row r="48" spans="1:16" hidden="1">
      <c r="A48" s="266">
        <v>8030204</v>
      </c>
      <c r="B48" s="267" t="s">
        <v>149</v>
      </c>
      <c r="C48" s="267" t="s">
        <v>189</v>
      </c>
      <c r="D48" s="268">
        <f>IFERROR(VLOOKUP(A48,Imp.Base!B:F,5,FALSE),0)</f>
        <v>-54501947</v>
      </c>
      <c r="F48" s="268">
        <v>-77842952</v>
      </c>
      <c r="G48" s="267" t="s">
        <v>1486</v>
      </c>
      <c r="H48" s="860" t="s">
        <v>1486</v>
      </c>
      <c r="I48" s="283">
        <f t="shared" si="4"/>
        <v>-54501947</v>
      </c>
      <c r="J48" s="283">
        <f t="shared" si="1"/>
        <v>0</v>
      </c>
      <c r="L48" s="865"/>
      <c r="M48" s="865">
        <f>+I48</f>
        <v>-54501947</v>
      </c>
      <c r="O48" s="865"/>
      <c r="P48" s="865">
        <f t="shared" si="2"/>
        <v>-77842952</v>
      </c>
    </row>
    <row r="49" spans="1:16" hidden="1">
      <c r="A49" s="266">
        <v>8030205</v>
      </c>
      <c r="B49" s="267" t="s">
        <v>149</v>
      </c>
      <c r="C49" s="267" t="s">
        <v>190</v>
      </c>
      <c r="D49" s="268">
        <f>IFERROR(VLOOKUP(A49,Imp.Base!B:F,5,FALSE),0)</f>
        <v>-44630199</v>
      </c>
      <c r="F49" s="268">
        <v>-87064718</v>
      </c>
      <c r="G49" s="267" t="s">
        <v>1475</v>
      </c>
      <c r="H49" s="860" t="s">
        <v>3489</v>
      </c>
      <c r="I49" s="283">
        <f t="shared" si="4"/>
        <v>-44630199</v>
      </c>
      <c r="J49" s="283">
        <f t="shared" si="1"/>
        <v>0</v>
      </c>
      <c r="L49" s="865"/>
      <c r="M49" s="865">
        <f>+I49</f>
        <v>-44630199</v>
      </c>
      <c r="O49" s="865"/>
      <c r="P49" s="865">
        <f t="shared" si="2"/>
        <v>-87064718</v>
      </c>
    </row>
    <row r="50" spans="1:16" hidden="1">
      <c r="A50" s="266">
        <v>8030206</v>
      </c>
      <c r="B50" s="267" t="s">
        <v>149</v>
      </c>
      <c r="C50" s="267" t="s">
        <v>191</v>
      </c>
      <c r="D50" s="268">
        <f>IFERROR(VLOOKUP(A50,Imp.Base!B:F,5,FALSE),0)</f>
        <v>-293674798</v>
      </c>
      <c r="F50" s="268">
        <v>-129084309</v>
      </c>
      <c r="G50" s="267" t="s">
        <v>1483</v>
      </c>
      <c r="H50" s="860" t="s">
        <v>185</v>
      </c>
      <c r="I50" s="283">
        <f t="shared" si="4"/>
        <v>-293674798</v>
      </c>
      <c r="J50" s="283">
        <f t="shared" si="1"/>
        <v>0</v>
      </c>
      <c r="L50" s="865"/>
      <c r="M50" s="865">
        <f>+I50</f>
        <v>-293674798</v>
      </c>
      <c r="O50" s="865"/>
      <c r="P50" s="865">
        <f t="shared" si="2"/>
        <v>-129084309</v>
      </c>
    </row>
    <row r="51" spans="1:16" hidden="1">
      <c r="A51" s="247">
        <v>8030207</v>
      </c>
      <c r="B51" s="267" t="s">
        <v>149</v>
      </c>
      <c r="C51" s="247" t="s">
        <v>1633</v>
      </c>
      <c r="D51" s="268">
        <f>IFERROR(VLOOKUP(A51,Imp.Base!B:F,5,FALSE),0)</f>
        <v>-1118182</v>
      </c>
      <c r="F51" s="268">
        <v>0</v>
      </c>
      <c r="G51" s="267" t="s">
        <v>1486</v>
      </c>
      <c r="H51" s="860" t="s">
        <v>1486</v>
      </c>
      <c r="I51" s="283">
        <f t="shared" si="4"/>
        <v>-1118182</v>
      </c>
      <c r="J51" s="283">
        <f t="shared" si="1"/>
        <v>0</v>
      </c>
      <c r="L51" s="865"/>
      <c r="M51" s="865">
        <f>+I51</f>
        <v>-1118182</v>
      </c>
      <c r="O51" s="865"/>
      <c r="P51" s="865">
        <f t="shared" si="2"/>
        <v>0</v>
      </c>
    </row>
    <row r="52" spans="1:16" hidden="1">
      <c r="A52" s="266">
        <v>8030209</v>
      </c>
      <c r="B52" s="267" t="s">
        <v>149</v>
      </c>
      <c r="C52" s="267" t="s">
        <v>239</v>
      </c>
      <c r="D52" s="268">
        <f>IFERROR(VLOOKUP(A52,Imp.Base!B:F,5,FALSE),0)</f>
        <v>-16363636</v>
      </c>
      <c r="F52" s="268">
        <v>0</v>
      </c>
      <c r="G52" s="267" t="s">
        <v>3190</v>
      </c>
      <c r="H52" s="860" t="s">
        <v>1486</v>
      </c>
      <c r="I52" s="283">
        <f t="shared" ref="I52:I64" si="5">VLOOKUP(A52,A:D,4,FALSE)</f>
        <v>-16363636</v>
      </c>
      <c r="J52" s="283">
        <f t="shared" si="1"/>
        <v>0</v>
      </c>
      <c r="L52" s="865"/>
      <c r="M52" s="865">
        <f>+I52</f>
        <v>-16363636</v>
      </c>
      <c r="O52" s="865"/>
      <c r="P52" s="865">
        <f t="shared" si="2"/>
        <v>0</v>
      </c>
    </row>
    <row r="53" spans="1:16" hidden="1">
      <c r="A53" s="266">
        <v>8030208</v>
      </c>
      <c r="B53" s="267" t="s">
        <v>149</v>
      </c>
      <c r="C53" s="267" t="s">
        <v>325</v>
      </c>
      <c r="D53" s="268">
        <f>IFERROR(VLOOKUP(A53,Imp.Base!B:F,5,FALSE),0)</f>
        <v>0</v>
      </c>
      <c r="F53" s="268">
        <v>-2009091</v>
      </c>
      <c r="G53" s="267" t="s">
        <v>1475</v>
      </c>
      <c r="H53" s="860" t="s">
        <v>3489</v>
      </c>
      <c r="I53" s="283">
        <f t="shared" si="5"/>
        <v>0</v>
      </c>
      <c r="J53" s="283">
        <f t="shared" si="1"/>
        <v>0</v>
      </c>
      <c r="L53" s="865"/>
      <c r="M53" s="865"/>
      <c r="O53" s="865"/>
      <c r="P53" s="865">
        <f t="shared" si="2"/>
        <v>-2009091</v>
      </c>
    </row>
    <row r="54" spans="1:16" hidden="1">
      <c r="A54" s="266">
        <v>8030215</v>
      </c>
      <c r="B54" s="267" t="s">
        <v>149</v>
      </c>
      <c r="C54" s="267" t="s">
        <v>192</v>
      </c>
      <c r="D54" s="268">
        <f>IFERROR(VLOOKUP(A54,Imp.Base!B:F,5,FALSE),0)</f>
        <v>-2494491</v>
      </c>
      <c r="F54" s="268">
        <v>1868000</v>
      </c>
      <c r="G54" s="267" t="s">
        <v>1484</v>
      </c>
      <c r="H54" s="860" t="s">
        <v>3502</v>
      </c>
      <c r="I54" s="283">
        <f t="shared" si="5"/>
        <v>-2494491</v>
      </c>
      <c r="J54" s="283">
        <f t="shared" si="1"/>
        <v>0</v>
      </c>
      <c r="L54" s="865"/>
      <c r="M54" s="865">
        <f t="shared" ref="M54:M71" si="6">+I54</f>
        <v>-2494491</v>
      </c>
      <c r="O54" s="865"/>
      <c r="P54" s="865">
        <f t="shared" si="2"/>
        <v>1868000</v>
      </c>
    </row>
    <row r="55" spans="1:16" hidden="1">
      <c r="A55" s="266">
        <v>8030301</v>
      </c>
      <c r="B55" s="267" t="s">
        <v>149</v>
      </c>
      <c r="C55" s="267" t="s">
        <v>193</v>
      </c>
      <c r="D55" s="268">
        <f>IFERROR(VLOOKUP(A55,Imp.Base!B:F,5,FALSE),0)</f>
        <v>-31133353</v>
      </c>
      <c r="F55" s="268">
        <v>-13091923</v>
      </c>
      <c r="G55" s="267" t="s">
        <v>1472</v>
      </c>
      <c r="H55" s="860" t="s">
        <v>3486</v>
      </c>
      <c r="I55" s="283">
        <f t="shared" si="5"/>
        <v>-31133353</v>
      </c>
      <c r="J55" s="283">
        <f t="shared" si="1"/>
        <v>0</v>
      </c>
      <c r="L55" s="865"/>
      <c r="M55" s="865">
        <f t="shared" si="6"/>
        <v>-31133353</v>
      </c>
      <c r="O55" s="865"/>
      <c r="P55" s="865">
        <f t="shared" si="2"/>
        <v>-13091923</v>
      </c>
    </row>
    <row r="56" spans="1:16" hidden="1">
      <c r="A56" s="266">
        <v>8030302</v>
      </c>
      <c r="B56" s="267" t="s">
        <v>149</v>
      </c>
      <c r="C56" s="267" t="s">
        <v>194</v>
      </c>
      <c r="D56" s="268">
        <f>IFERROR(VLOOKUP(A56,Imp.Base!B:F,5,FALSE),0)</f>
        <v>-27373691</v>
      </c>
      <c r="F56" s="268">
        <v>-39812997</v>
      </c>
      <c r="G56" s="267" t="s">
        <v>1472</v>
      </c>
      <c r="H56" s="860" t="s">
        <v>3486</v>
      </c>
      <c r="I56" s="283">
        <f t="shared" si="5"/>
        <v>-27373691</v>
      </c>
      <c r="J56" s="283">
        <f t="shared" si="1"/>
        <v>0</v>
      </c>
      <c r="L56" s="865"/>
      <c r="M56" s="865">
        <f t="shared" si="6"/>
        <v>-27373691</v>
      </c>
      <c r="O56" s="865"/>
      <c r="P56" s="865">
        <f t="shared" si="2"/>
        <v>-39812997</v>
      </c>
    </row>
    <row r="57" spans="1:16" hidden="1">
      <c r="A57" s="266">
        <v>8030303</v>
      </c>
      <c r="B57" s="267" t="s">
        <v>149</v>
      </c>
      <c r="C57" s="267" t="s">
        <v>195</v>
      </c>
      <c r="D57" s="268">
        <f>IFERROR(VLOOKUP(A57,Imp.Base!B:F,5,FALSE),0)</f>
        <v>-288955534</v>
      </c>
      <c r="F57" s="268">
        <v>-395832588</v>
      </c>
      <c r="G57" s="267" t="s">
        <v>1472</v>
      </c>
      <c r="H57" s="860" t="s">
        <v>3486</v>
      </c>
      <c r="I57" s="283">
        <f t="shared" si="5"/>
        <v>-288955534</v>
      </c>
      <c r="J57" s="283">
        <f t="shared" si="1"/>
        <v>0</v>
      </c>
      <c r="L57" s="865"/>
      <c r="M57" s="865">
        <f t="shared" si="6"/>
        <v>-288955534</v>
      </c>
      <c r="O57" s="865"/>
      <c r="P57" s="865">
        <f t="shared" si="2"/>
        <v>-395832588</v>
      </c>
    </row>
    <row r="58" spans="1:16" hidden="1">
      <c r="A58" s="266">
        <v>8030305</v>
      </c>
      <c r="B58" s="267" t="s">
        <v>149</v>
      </c>
      <c r="C58" s="267" t="s">
        <v>196</v>
      </c>
      <c r="D58" s="268">
        <f>IFERROR(VLOOKUP(A58,Imp.Base!B:F,5,FALSE),0)</f>
        <v>-511231299</v>
      </c>
      <c r="F58" s="268">
        <v>-1184431955</v>
      </c>
      <c r="G58" s="267" t="s">
        <v>1485</v>
      </c>
      <c r="H58" s="860" t="s">
        <v>3496</v>
      </c>
      <c r="I58" s="283">
        <f t="shared" si="5"/>
        <v>-511231299</v>
      </c>
      <c r="J58" s="283">
        <f t="shared" si="1"/>
        <v>0</v>
      </c>
      <c r="L58" s="865"/>
      <c r="M58" s="865">
        <f t="shared" si="6"/>
        <v>-511231299</v>
      </c>
      <c r="O58" s="865"/>
      <c r="P58" s="865">
        <f t="shared" si="2"/>
        <v>-1184431955</v>
      </c>
    </row>
    <row r="59" spans="1:16" hidden="1">
      <c r="A59" s="266">
        <v>80303309</v>
      </c>
      <c r="B59" s="267" t="s">
        <v>149</v>
      </c>
      <c r="C59" s="267" t="s">
        <v>198</v>
      </c>
      <c r="D59" s="268">
        <f>IFERROR(VLOOKUP(A59,Imp.Base!B:F,5,FALSE),0)</f>
        <v>-554517241</v>
      </c>
      <c r="F59" s="268">
        <v>0</v>
      </c>
      <c r="G59" s="267" t="s">
        <v>3190</v>
      </c>
      <c r="H59" s="860" t="s">
        <v>1486</v>
      </c>
      <c r="I59" s="283">
        <f t="shared" si="5"/>
        <v>-554517241</v>
      </c>
      <c r="J59" s="283">
        <f t="shared" si="1"/>
        <v>0</v>
      </c>
      <c r="L59" s="865"/>
      <c r="M59" s="865">
        <f t="shared" si="6"/>
        <v>-554517241</v>
      </c>
      <c r="O59" s="865"/>
      <c r="P59" s="865">
        <f t="shared" si="2"/>
        <v>0</v>
      </c>
    </row>
    <row r="60" spans="1:16" hidden="1">
      <c r="A60" s="266">
        <v>8030308</v>
      </c>
      <c r="B60" s="267" t="s">
        <v>149</v>
      </c>
      <c r="C60" s="267" t="s">
        <v>197</v>
      </c>
      <c r="D60" s="268">
        <f>IFERROR(VLOOKUP(A60,Imp.Base!B:F,5,FALSE),0)</f>
        <v>-206708920</v>
      </c>
      <c r="F60" s="268">
        <v>-326407</v>
      </c>
      <c r="G60" s="267" t="s">
        <v>1472</v>
      </c>
      <c r="H60" s="860" t="s">
        <v>3486</v>
      </c>
      <c r="I60" s="283">
        <f t="shared" si="5"/>
        <v>-206708920</v>
      </c>
      <c r="J60" s="283">
        <f t="shared" si="1"/>
        <v>0</v>
      </c>
      <c r="L60" s="865"/>
      <c r="M60" s="865">
        <f t="shared" si="6"/>
        <v>-206708920</v>
      </c>
      <c r="O60" s="865"/>
      <c r="P60" s="865">
        <f t="shared" si="2"/>
        <v>-326407</v>
      </c>
    </row>
    <row r="61" spans="1:16" hidden="1">
      <c r="A61" s="266">
        <v>8030309</v>
      </c>
      <c r="B61" s="267" t="s">
        <v>149</v>
      </c>
      <c r="C61" s="267" t="s">
        <v>198</v>
      </c>
      <c r="D61" s="268">
        <f>IFERROR(VLOOKUP(A61,Imp.Base!B:F,5,FALSE),0)</f>
        <v>0</v>
      </c>
      <c r="F61" s="268">
        <v>-429124463</v>
      </c>
      <c r="G61" s="267" t="s">
        <v>1485</v>
      </c>
      <c r="H61" s="860" t="s">
        <v>3496</v>
      </c>
      <c r="I61" s="283">
        <f t="shared" si="5"/>
        <v>0</v>
      </c>
      <c r="J61" s="283">
        <f t="shared" si="1"/>
        <v>0</v>
      </c>
      <c r="L61" s="865"/>
      <c r="M61" s="865">
        <f t="shared" si="6"/>
        <v>0</v>
      </c>
      <c r="O61" s="865"/>
      <c r="P61" s="865">
        <f t="shared" si="2"/>
        <v>-429124463</v>
      </c>
    </row>
    <row r="62" spans="1:16" hidden="1">
      <c r="A62" s="266">
        <v>8030401</v>
      </c>
      <c r="B62" s="267" t="s">
        <v>149</v>
      </c>
      <c r="C62" s="267" t="s">
        <v>199</v>
      </c>
      <c r="D62" s="268">
        <f>IFERROR(VLOOKUP(A62,Imp.Base!B:F,5,FALSE),0)</f>
        <v>-45738931</v>
      </c>
      <c r="F62" s="268">
        <v>-13705820</v>
      </c>
      <c r="G62" s="267" t="s">
        <v>1469</v>
      </c>
      <c r="H62" s="859" t="s">
        <v>1486</v>
      </c>
      <c r="I62" s="283">
        <f t="shared" si="5"/>
        <v>-45738931</v>
      </c>
      <c r="J62" s="283">
        <f t="shared" si="1"/>
        <v>0</v>
      </c>
      <c r="L62" s="865"/>
      <c r="M62" s="865">
        <f t="shared" si="6"/>
        <v>-45738931</v>
      </c>
      <c r="O62" s="865"/>
      <c r="P62" s="865">
        <f t="shared" si="2"/>
        <v>-13705820</v>
      </c>
    </row>
    <row r="63" spans="1:16" hidden="1">
      <c r="A63" s="266">
        <v>8030402</v>
      </c>
      <c r="B63" s="267" t="s">
        <v>149</v>
      </c>
      <c r="C63" s="267" t="s">
        <v>326</v>
      </c>
      <c r="D63" s="268">
        <f>IFERROR(VLOOKUP(A63,Imp.Base!B:F,5,FALSE),0)</f>
        <v>-39990746</v>
      </c>
      <c r="F63" s="268">
        <v>-54281593</v>
      </c>
      <c r="G63" s="267" t="s">
        <v>1486</v>
      </c>
      <c r="H63" s="859" t="s">
        <v>3486</v>
      </c>
      <c r="I63" s="283">
        <f t="shared" si="5"/>
        <v>-39990746</v>
      </c>
      <c r="J63" s="283">
        <f t="shared" si="1"/>
        <v>0</v>
      </c>
      <c r="L63" s="865"/>
      <c r="M63" s="865">
        <f t="shared" si="6"/>
        <v>-39990746</v>
      </c>
      <c r="O63" s="865"/>
      <c r="P63" s="865">
        <f t="shared" si="2"/>
        <v>-54281593</v>
      </c>
    </row>
    <row r="64" spans="1:16" hidden="1">
      <c r="A64" s="266">
        <v>8030403</v>
      </c>
      <c r="B64" s="267" t="s">
        <v>149</v>
      </c>
      <c r="C64" s="267" t="s">
        <v>1642</v>
      </c>
      <c r="D64" s="268">
        <f>IFERROR(VLOOKUP(A64,Imp.Base!B:F,5,FALSE),0)</f>
        <v>-39545</v>
      </c>
      <c r="F64" s="268">
        <v>0</v>
      </c>
      <c r="G64" s="267" t="s">
        <v>1486</v>
      </c>
      <c r="H64" s="267" t="s">
        <v>1486</v>
      </c>
      <c r="I64" s="283">
        <f t="shared" si="5"/>
        <v>-39545</v>
      </c>
      <c r="L64" s="865"/>
      <c r="M64" s="865">
        <f t="shared" si="6"/>
        <v>-39545</v>
      </c>
      <c r="O64" s="865"/>
      <c r="P64" s="865">
        <f t="shared" si="2"/>
        <v>0</v>
      </c>
    </row>
    <row r="65" spans="1:16" hidden="1">
      <c r="A65" s="266">
        <v>8030404</v>
      </c>
      <c r="B65" s="267" t="s">
        <v>149</v>
      </c>
      <c r="C65" s="269" t="s">
        <v>200</v>
      </c>
      <c r="D65" s="268">
        <f>IFERROR(VLOOKUP(A65,Imp.Base!B:F,5,FALSE),0)</f>
        <v>-503091</v>
      </c>
      <c r="F65" s="268">
        <v>0</v>
      </c>
      <c r="G65" s="267" t="s">
        <v>1486</v>
      </c>
      <c r="H65" s="267" t="s">
        <v>1486</v>
      </c>
      <c r="I65" s="283">
        <f t="shared" ref="I65:I96" si="7">VLOOKUP(A65,A:D,4,FALSE)</f>
        <v>-503091</v>
      </c>
      <c r="J65" s="283">
        <f t="shared" si="1"/>
        <v>0</v>
      </c>
      <c r="L65" s="865"/>
      <c r="M65" s="865">
        <f t="shared" si="6"/>
        <v>-503091</v>
      </c>
      <c r="O65" s="865"/>
      <c r="P65" s="865">
        <f t="shared" ref="P65:P78" si="8">+F65</f>
        <v>0</v>
      </c>
    </row>
    <row r="66" spans="1:16" hidden="1">
      <c r="A66" s="266">
        <v>8030405</v>
      </c>
      <c r="B66" s="267" t="s">
        <v>149</v>
      </c>
      <c r="C66" s="269" t="s">
        <v>201</v>
      </c>
      <c r="D66" s="268">
        <f>IFERROR(VLOOKUP(A66,Imp.Base!B:F,5,FALSE),0)</f>
        <v>-4218334</v>
      </c>
      <c r="F66" s="268">
        <v>0</v>
      </c>
      <c r="G66" s="267" t="s">
        <v>1469</v>
      </c>
      <c r="H66" s="267" t="s">
        <v>1469</v>
      </c>
      <c r="I66" s="283">
        <f t="shared" si="7"/>
        <v>-4218334</v>
      </c>
      <c r="J66" s="283">
        <f t="shared" si="1"/>
        <v>0</v>
      </c>
      <c r="L66" s="865"/>
      <c r="M66" s="865">
        <f t="shared" si="6"/>
        <v>-4218334</v>
      </c>
      <c r="O66" s="865"/>
      <c r="P66" s="865">
        <f t="shared" si="8"/>
        <v>0</v>
      </c>
    </row>
    <row r="67" spans="1:16" hidden="1">
      <c r="A67" s="266">
        <v>8030406</v>
      </c>
      <c r="B67" s="267" t="s">
        <v>149</v>
      </c>
      <c r="C67" s="267" t="s">
        <v>202</v>
      </c>
      <c r="D67" s="268">
        <f>IFERROR(VLOOKUP(A67,Imp.Base!B:F,5,FALSE),0)</f>
        <v>-24550203</v>
      </c>
      <c r="F67" s="268">
        <v>-16791525</v>
      </c>
      <c r="G67" s="267" t="s">
        <v>1470</v>
      </c>
      <c r="H67" s="859" t="s">
        <v>3488</v>
      </c>
      <c r="I67" s="283">
        <f t="shared" si="7"/>
        <v>-24550203</v>
      </c>
      <c r="J67" s="283">
        <f t="shared" si="1"/>
        <v>0</v>
      </c>
      <c r="L67" s="865"/>
      <c r="M67" s="865">
        <f t="shared" si="6"/>
        <v>-24550203</v>
      </c>
      <c r="O67" s="865"/>
      <c r="P67" s="865">
        <f t="shared" si="8"/>
        <v>-16791525</v>
      </c>
    </row>
    <row r="68" spans="1:16" hidden="1">
      <c r="A68" s="266">
        <v>8030407</v>
      </c>
      <c r="B68" s="267" t="s">
        <v>149</v>
      </c>
      <c r="C68" s="267" t="s">
        <v>203</v>
      </c>
      <c r="D68" s="268">
        <f>IFERROR(VLOOKUP(A68,Imp.Base!B:F,5,FALSE),0)</f>
        <v>-38208565</v>
      </c>
      <c r="F68" s="268">
        <v>-61650579</v>
      </c>
      <c r="G68" s="267" t="s">
        <v>1470</v>
      </c>
      <c r="H68" s="859" t="s">
        <v>3488</v>
      </c>
      <c r="I68" s="283">
        <f t="shared" si="7"/>
        <v>-38208565</v>
      </c>
      <c r="J68" s="283">
        <f t="shared" si="1"/>
        <v>0</v>
      </c>
      <c r="L68" s="865"/>
      <c r="M68" s="865">
        <f t="shared" si="6"/>
        <v>-38208565</v>
      </c>
      <c r="O68" s="865"/>
      <c r="P68" s="865">
        <f t="shared" si="8"/>
        <v>-61650579</v>
      </c>
    </row>
    <row r="69" spans="1:16" hidden="1">
      <c r="A69" s="266">
        <v>8030408</v>
      </c>
      <c r="B69" s="267" t="s">
        <v>149</v>
      </c>
      <c r="C69" s="267" t="s">
        <v>204</v>
      </c>
      <c r="D69" s="268">
        <f>IFERROR(VLOOKUP(A69,Imp.Base!B:F,5,FALSE),0)</f>
        <v>-685000</v>
      </c>
      <c r="F69" s="268">
        <v>-150587</v>
      </c>
      <c r="G69" s="267" t="s">
        <v>204</v>
      </c>
      <c r="H69" s="859" t="s">
        <v>3487</v>
      </c>
      <c r="I69" s="283">
        <f t="shared" si="7"/>
        <v>-685000</v>
      </c>
      <c r="J69" s="283">
        <f t="shared" ref="J69:J132" si="9">+D69-I69</f>
        <v>0</v>
      </c>
      <c r="L69" s="865"/>
      <c r="M69" s="865">
        <f t="shared" si="6"/>
        <v>-685000</v>
      </c>
      <c r="O69" s="865"/>
      <c r="P69" s="865">
        <f t="shared" si="8"/>
        <v>-150587</v>
      </c>
    </row>
    <row r="70" spans="1:16" hidden="1">
      <c r="A70" s="266">
        <v>8030409</v>
      </c>
      <c r="B70" s="267" t="s">
        <v>149</v>
      </c>
      <c r="C70" s="267" t="s">
        <v>205</v>
      </c>
      <c r="D70" s="268">
        <f>IFERROR(VLOOKUP(A70,Imp.Base!B:F,5,FALSE),0)</f>
        <v>-3503520</v>
      </c>
      <c r="F70" s="268">
        <v>-66138781</v>
      </c>
      <c r="G70" s="267" t="s">
        <v>1469</v>
      </c>
      <c r="H70" s="267" t="s">
        <v>1469</v>
      </c>
      <c r="I70" s="283">
        <f t="shared" si="7"/>
        <v>-3503520</v>
      </c>
      <c r="J70" s="283">
        <f t="shared" si="9"/>
        <v>0</v>
      </c>
      <c r="L70" s="865"/>
      <c r="M70" s="865">
        <f t="shared" si="6"/>
        <v>-3503520</v>
      </c>
      <c r="O70" s="865"/>
      <c r="P70" s="865">
        <f t="shared" si="8"/>
        <v>-66138781</v>
      </c>
    </row>
    <row r="71" spans="1:16" hidden="1">
      <c r="A71" s="266">
        <v>8030501</v>
      </c>
      <c r="B71" s="267" t="s">
        <v>149</v>
      </c>
      <c r="C71" s="267" t="s">
        <v>206</v>
      </c>
      <c r="D71" s="268">
        <f>IFERROR(VLOOKUP(A71,Imp.Base!B:F,5,FALSE),0)</f>
        <v>-31752885</v>
      </c>
      <c r="F71" s="268">
        <v>-30187948</v>
      </c>
      <c r="G71" s="267" t="s">
        <v>1483</v>
      </c>
      <c r="H71" s="267" t="s">
        <v>185</v>
      </c>
      <c r="I71" s="283">
        <f t="shared" si="7"/>
        <v>-31752885</v>
      </c>
      <c r="J71" s="283">
        <f t="shared" si="9"/>
        <v>0</v>
      </c>
      <c r="L71" s="865"/>
      <c r="M71" s="865">
        <f t="shared" si="6"/>
        <v>-31752885</v>
      </c>
      <c r="O71" s="865"/>
      <c r="P71" s="865">
        <f t="shared" si="8"/>
        <v>-30187948</v>
      </c>
    </row>
    <row r="72" spans="1:16" hidden="1">
      <c r="A72" s="266">
        <v>8030506</v>
      </c>
      <c r="B72" s="267" t="s">
        <v>149</v>
      </c>
      <c r="C72" s="269" t="s">
        <v>207</v>
      </c>
      <c r="D72" s="268">
        <f>IFERROR(VLOOKUP(A72,Imp.Base!B:F,5,FALSE),0)</f>
        <v>0</v>
      </c>
      <c r="F72" s="268">
        <v>0</v>
      </c>
      <c r="G72" s="267" t="s">
        <v>1483</v>
      </c>
      <c r="H72" s="267" t="s">
        <v>185</v>
      </c>
      <c r="I72" s="283">
        <f t="shared" si="7"/>
        <v>0</v>
      </c>
      <c r="J72" s="283">
        <f t="shared" si="9"/>
        <v>0</v>
      </c>
      <c r="L72" s="865"/>
      <c r="M72" s="865"/>
      <c r="O72" s="865"/>
      <c r="P72" s="865">
        <f t="shared" si="8"/>
        <v>0</v>
      </c>
    </row>
    <row r="73" spans="1:16" hidden="1">
      <c r="A73" s="266">
        <v>8030507</v>
      </c>
      <c r="B73" s="267" t="s">
        <v>149</v>
      </c>
      <c r="C73" s="267" t="s">
        <v>208</v>
      </c>
      <c r="D73" s="268">
        <f>IFERROR(VLOOKUP(A73,Imp.Base!B:F,5,FALSE),0)</f>
        <v>590857</v>
      </c>
      <c r="F73" s="268">
        <v>-2268630</v>
      </c>
      <c r="G73" s="267" t="s">
        <v>1483</v>
      </c>
      <c r="H73" s="267" t="s">
        <v>185</v>
      </c>
      <c r="I73" s="283">
        <f t="shared" si="7"/>
        <v>590857</v>
      </c>
      <c r="J73" s="283">
        <f t="shared" si="9"/>
        <v>0</v>
      </c>
      <c r="L73" s="865"/>
      <c r="M73" s="865">
        <f t="shared" ref="M73:M78" si="10">+I73</f>
        <v>590857</v>
      </c>
      <c r="O73" s="865"/>
      <c r="P73" s="865">
        <f t="shared" si="8"/>
        <v>-2268630</v>
      </c>
    </row>
    <row r="74" spans="1:16" hidden="1">
      <c r="A74" s="266">
        <v>8030601</v>
      </c>
      <c r="B74" s="267" t="s">
        <v>149</v>
      </c>
      <c r="C74" s="267" t="s">
        <v>327</v>
      </c>
      <c r="D74" s="268">
        <f>IFERROR(VLOOKUP(A74,Imp.Base!B:F,5,FALSE),0)</f>
        <v>-1381512091</v>
      </c>
      <c r="F74" s="268">
        <v>-1390898305</v>
      </c>
      <c r="G74" s="267" t="s">
        <v>1473</v>
      </c>
      <c r="H74" s="859" t="s">
        <v>3490</v>
      </c>
      <c r="I74" s="283">
        <f t="shared" si="7"/>
        <v>-1381512091</v>
      </c>
      <c r="J74" s="283">
        <f t="shared" si="9"/>
        <v>0</v>
      </c>
      <c r="L74" s="865"/>
      <c r="M74" s="865">
        <f t="shared" si="10"/>
        <v>-1381512091</v>
      </c>
      <c r="O74" s="865"/>
      <c r="P74" s="865">
        <f t="shared" si="8"/>
        <v>-1390898305</v>
      </c>
    </row>
    <row r="75" spans="1:16" hidden="1">
      <c r="A75" s="266">
        <v>8030602</v>
      </c>
      <c r="B75" s="267" t="s">
        <v>149</v>
      </c>
      <c r="C75" s="267" t="s">
        <v>210</v>
      </c>
      <c r="D75" s="268">
        <f>IFERROR(VLOOKUP(A75,Imp.Base!B:F,5,FALSE),0)</f>
        <v>-196562045</v>
      </c>
      <c r="F75" s="268">
        <v>-144387565</v>
      </c>
      <c r="G75" s="267" t="s">
        <v>1473</v>
      </c>
      <c r="H75" s="859" t="s">
        <v>3490</v>
      </c>
      <c r="I75" s="283">
        <f t="shared" si="7"/>
        <v>-196562045</v>
      </c>
      <c r="J75" s="283">
        <f t="shared" si="9"/>
        <v>0</v>
      </c>
      <c r="L75" s="865"/>
      <c r="M75" s="865">
        <f t="shared" si="10"/>
        <v>-196562045</v>
      </c>
      <c r="O75" s="865"/>
      <c r="P75" s="865">
        <f t="shared" si="8"/>
        <v>-144387565</v>
      </c>
    </row>
    <row r="76" spans="1:16" hidden="1">
      <c r="A76" s="266">
        <v>8030603</v>
      </c>
      <c r="B76" s="267" t="s">
        <v>149</v>
      </c>
      <c r="C76" s="267" t="s">
        <v>211</v>
      </c>
      <c r="D76" s="268">
        <f>IFERROR(VLOOKUP(A76,Imp.Base!B:F,5,FALSE),0)</f>
        <v>-89511920</v>
      </c>
      <c r="F76" s="268">
        <v>-41396954</v>
      </c>
      <c r="G76" s="267" t="s">
        <v>1473</v>
      </c>
      <c r="H76" s="859" t="s">
        <v>3490</v>
      </c>
      <c r="I76" s="283">
        <f t="shared" si="7"/>
        <v>-89511920</v>
      </c>
      <c r="J76" s="283">
        <f t="shared" si="9"/>
        <v>0</v>
      </c>
      <c r="L76" s="865"/>
      <c r="M76" s="865">
        <f t="shared" si="10"/>
        <v>-89511920</v>
      </c>
      <c r="O76" s="865"/>
      <c r="P76" s="865">
        <f t="shared" si="8"/>
        <v>-41396954</v>
      </c>
    </row>
    <row r="77" spans="1:16" hidden="1">
      <c r="A77" s="266">
        <v>8030604</v>
      </c>
      <c r="B77" s="267" t="s">
        <v>149</v>
      </c>
      <c r="C77" s="267" t="s">
        <v>328</v>
      </c>
      <c r="D77" s="268">
        <f>IFERROR(VLOOKUP(A77,Imp.Base!B:F,5,FALSE),0)</f>
        <v>0</v>
      </c>
      <c r="F77" s="268">
        <v>-336364</v>
      </c>
      <c r="G77" s="267" t="s">
        <v>1473</v>
      </c>
      <c r="H77" s="859" t="s">
        <v>3490</v>
      </c>
      <c r="I77" s="283">
        <f t="shared" si="7"/>
        <v>0</v>
      </c>
      <c r="J77" s="283">
        <f t="shared" si="9"/>
        <v>0</v>
      </c>
      <c r="L77" s="865"/>
      <c r="M77" s="865">
        <f t="shared" si="10"/>
        <v>0</v>
      </c>
      <c r="O77" s="865"/>
      <c r="P77" s="865">
        <f t="shared" si="8"/>
        <v>-336364</v>
      </c>
    </row>
    <row r="78" spans="1:16" hidden="1">
      <c r="A78" s="266">
        <v>8030609</v>
      </c>
      <c r="B78" s="267" t="s">
        <v>149</v>
      </c>
      <c r="C78" s="267" t="s">
        <v>212</v>
      </c>
      <c r="D78" s="268">
        <f>IFERROR(VLOOKUP(A78,Imp.Base!B:F,5,FALSE),0)</f>
        <v>-215183562</v>
      </c>
      <c r="F78" s="268">
        <v>-100190776</v>
      </c>
      <c r="G78" s="267" t="s">
        <v>1486</v>
      </c>
      <c r="H78" s="859" t="s">
        <v>3490</v>
      </c>
      <c r="I78" s="283">
        <f t="shared" si="7"/>
        <v>-215183562</v>
      </c>
      <c r="J78" s="283">
        <f t="shared" si="9"/>
        <v>0</v>
      </c>
      <c r="L78" s="865"/>
      <c r="M78" s="865">
        <f t="shared" si="10"/>
        <v>-215183562</v>
      </c>
      <c r="O78" s="865"/>
      <c r="P78" s="865">
        <f t="shared" si="8"/>
        <v>-100190776</v>
      </c>
    </row>
    <row r="79" spans="1:16" ht="12">
      <c r="A79" s="266">
        <v>8040101</v>
      </c>
      <c r="B79" s="267" t="s">
        <v>150</v>
      </c>
      <c r="C79" s="267" t="s">
        <v>329</v>
      </c>
      <c r="D79" s="268">
        <f>IFERROR(VLOOKUP(A79,Imp.Base!B:F,5,FALSE),0)</f>
        <v>-15947678</v>
      </c>
      <c r="F79" s="268">
        <v>-17719633</v>
      </c>
      <c r="G79" s="267" t="s">
        <v>1487</v>
      </c>
      <c r="H79" s="782" t="s">
        <v>3499</v>
      </c>
      <c r="I79" s="866">
        <f t="shared" si="7"/>
        <v>-15947678</v>
      </c>
      <c r="J79" s="283">
        <f t="shared" si="9"/>
        <v>0</v>
      </c>
      <c r="L79" s="865">
        <f>+I79</f>
        <v>-15947678</v>
      </c>
      <c r="M79" s="865"/>
      <c r="O79" s="865">
        <f>+F79</f>
        <v>-17719633</v>
      </c>
      <c r="P79" s="865"/>
    </row>
    <row r="80" spans="1:16" ht="12">
      <c r="A80" s="266">
        <v>8040103</v>
      </c>
      <c r="B80" s="267" t="s">
        <v>150</v>
      </c>
      <c r="C80" s="267" t="s">
        <v>213</v>
      </c>
      <c r="D80" s="268">
        <f>IFERROR(VLOOKUP(A80,Imp.Base!B:F,5,FALSE),0)</f>
        <v>-134727616</v>
      </c>
      <c r="F80" s="268">
        <v>-116972124</v>
      </c>
      <c r="G80" s="267" t="s">
        <v>384</v>
      </c>
      <c r="H80" s="782" t="s">
        <v>3500</v>
      </c>
      <c r="I80" s="866">
        <f t="shared" si="7"/>
        <v>-134727616</v>
      </c>
      <c r="J80" s="283">
        <f t="shared" si="9"/>
        <v>0</v>
      </c>
      <c r="L80" s="865">
        <f>+I80</f>
        <v>-134727616</v>
      </c>
      <c r="M80" s="865"/>
      <c r="O80" s="865">
        <f>+F80</f>
        <v>-116972124</v>
      </c>
      <c r="P80" s="865"/>
    </row>
    <row r="81" spans="1:16" hidden="1">
      <c r="A81" s="266">
        <v>8040104</v>
      </c>
      <c r="B81" s="267" t="s">
        <v>149</v>
      </c>
      <c r="C81" s="267" t="s">
        <v>214</v>
      </c>
      <c r="D81" s="268">
        <f>IFERROR(VLOOKUP(A81,Imp.Base!B:F,5,FALSE),0)</f>
        <v>-209064223</v>
      </c>
      <c r="F81" s="268">
        <v>-115830866</v>
      </c>
      <c r="G81" s="267" t="s">
        <v>275</v>
      </c>
      <c r="H81" s="267" t="s">
        <v>3497</v>
      </c>
      <c r="I81" s="283">
        <f t="shared" si="7"/>
        <v>-209064223</v>
      </c>
      <c r="J81" s="283">
        <f t="shared" si="9"/>
        <v>0</v>
      </c>
      <c r="L81" s="865">
        <f>+I81</f>
        <v>-209064223</v>
      </c>
      <c r="M81" s="865"/>
      <c r="O81" s="865">
        <f>+F81</f>
        <v>-115830866</v>
      </c>
      <c r="P81" s="865"/>
    </row>
    <row r="82" spans="1:16" hidden="1">
      <c r="A82" s="266">
        <v>8040105</v>
      </c>
      <c r="B82" s="267" t="s">
        <v>149</v>
      </c>
      <c r="C82" s="267" t="s">
        <v>215</v>
      </c>
      <c r="D82" s="268">
        <f>IFERROR(VLOOKUP(A82,Imp.Base!B:F,5,FALSE),0)</f>
        <v>-2190013965</v>
      </c>
      <c r="F82" s="268">
        <v>-2099949958</v>
      </c>
      <c r="G82" s="267" t="s">
        <v>275</v>
      </c>
      <c r="H82" s="267" t="s">
        <v>3497</v>
      </c>
      <c r="I82" s="283">
        <f t="shared" si="7"/>
        <v>-2190013965</v>
      </c>
      <c r="J82" s="283">
        <f t="shared" si="9"/>
        <v>0</v>
      </c>
      <c r="L82" s="865">
        <f>+I82</f>
        <v>-2190013965</v>
      </c>
      <c r="M82" s="865"/>
      <c r="O82" s="865">
        <f>+F82</f>
        <v>-2099949958</v>
      </c>
      <c r="P82" s="865"/>
    </row>
    <row r="83" spans="1:16" hidden="1">
      <c r="A83" s="266">
        <v>8040106</v>
      </c>
      <c r="B83" s="267" t="s">
        <v>160</v>
      </c>
      <c r="C83" s="267" t="s">
        <v>216</v>
      </c>
      <c r="D83" s="268">
        <f>IFERROR(VLOOKUP(A83,Imp.Base!B:F,5,FALSE),0)</f>
        <v>-387756183</v>
      </c>
      <c r="F83" s="268">
        <v>-305543079</v>
      </c>
      <c r="H83" s="267" t="s">
        <v>216</v>
      </c>
      <c r="I83" s="283">
        <f t="shared" si="7"/>
        <v>-387756183</v>
      </c>
      <c r="J83" s="283">
        <f t="shared" si="9"/>
        <v>0</v>
      </c>
      <c r="L83" s="865"/>
      <c r="M83" s="865"/>
      <c r="O83" s="865"/>
      <c r="P83" s="865"/>
    </row>
    <row r="84" spans="1:16" hidden="1">
      <c r="A84" s="266">
        <v>8040107</v>
      </c>
      <c r="B84" s="267" t="s">
        <v>149</v>
      </c>
      <c r="C84" s="267" t="s">
        <v>217</v>
      </c>
      <c r="D84" s="268">
        <f>IFERROR(VLOOKUP(A84,Imp.Base!B:F,5,FALSE),0)</f>
        <v>-7154928</v>
      </c>
      <c r="F84" s="268">
        <v>-26987250</v>
      </c>
      <c r="G84" s="267" t="s">
        <v>275</v>
      </c>
      <c r="H84" s="267" t="s">
        <v>3497</v>
      </c>
      <c r="I84" s="283">
        <f t="shared" si="7"/>
        <v>-7154928</v>
      </c>
      <c r="J84" s="283">
        <f t="shared" si="9"/>
        <v>0</v>
      </c>
      <c r="L84" s="865">
        <f t="shared" ref="L84:L97" si="11">+I84</f>
        <v>-7154928</v>
      </c>
      <c r="M84" s="865"/>
      <c r="O84" s="865">
        <f t="shared" ref="O84:O97" si="12">+F84</f>
        <v>-26987250</v>
      </c>
      <c r="P84" s="865"/>
    </row>
    <row r="85" spans="1:16" ht="12">
      <c r="A85" s="266">
        <v>8040109</v>
      </c>
      <c r="B85" s="267" t="s">
        <v>150</v>
      </c>
      <c r="C85" s="267" t="s">
        <v>218</v>
      </c>
      <c r="D85" s="268">
        <f>IFERROR(VLOOKUP(A85,Imp.Base!B:F,5,FALSE),0)</f>
        <v>-37882012</v>
      </c>
      <c r="F85" s="268">
        <v>-35533551</v>
      </c>
      <c r="G85" s="267" t="s">
        <v>1487</v>
      </c>
      <c r="H85" s="782" t="s">
        <v>3499</v>
      </c>
      <c r="I85" s="866">
        <f t="shared" si="7"/>
        <v>-37882012</v>
      </c>
      <c r="J85" s="283">
        <f t="shared" si="9"/>
        <v>0</v>
      </c>
      <c r="L85" s="865">
        <f t="shared" si="11"/>
        <v>-37882012</v>
      </c>
      <c r="M85" s="865"/>
      <c r="O85" s="865">
        <f t="shared" si="12"/>
        <v>-35533551</v>
      </c>
      <c r="P85" s="865"/>
    </row>
    <row r="86" spans="1:16" ht="12">
      <c r="A86" s="266">
        <v>8040110</v>
      </c>
      <c r="B86" s="267" t="s">
        <v>150</v>
      </c>
      <c r="C86" s="267" t="s">
        <v>330</v>
      </c>
      <c r="D86" s="268">
        <f>IFERROR(VLOOKUP(A86,Imp.Base!B:F,5,FALSE),0)</f>
        <v>-230865341</v>
      </c>
      <c r="F86" s="268">
        <v>-367639561</v>
      </c>
      <c r="G86" s="267" t="s">
        <v>1487</v>
      </c>
      <c r="H86" s="782" t="s">
        <v>3499</v>
      </c>
      <c r="I86" s="866">
        <f t="shared" si="7"/>
        <v>-230865341</v>
      </c>
      <c r="J86" s="283">
        <f t="shared" si="9"/>
        <v>0</v>
      </c>
      <c r="L86" s="865">
        <f t="shared" si="11"/>
        <v>-230865341</v>
      </c>
      <c r="M86" s="865"/>
      <c r="O86" s="865">
        <f t="shared" si="12"/>
        <v>-367639561</v>
      </c>
      <c r="P86" s="865"/>
    </row>
    <row r="87" spans="1:16" ht="12">
      <c r="A87" s="266">
        <v>8040112</v>
      </c>
      <c r="B87" s="267" t="s">
        <v>150</v>
      </c>
      <c r="C87" s="267" t="s">
        <v>331</v>
      </c>
      <c r="D87" s="268">
        <f>IFERROR(VLOOKUP(A87,Imp.Base!B:F,5,FALSE),0)</f>
        <v>-7985947</v>
      </c>
      <c r="F87" s="268">
        <v>-8873268</v>
      </c>
      <c r="G87" s="267" t="s">
        <v>1487</v>
      </c>
      <c r="H87" s="782" t="s">
        <v>3499</v>
      </c>
      <c r="I87" s="866">
        <f t="shared" si="7"/>
        <v>-7985947</v>
      </c>
      <c r="J87" s="283">
        <f t="shared" si="9"/>
        <v>0</v>
      </c>
      <c r="L87" s="865">
        <f t="shared" si="11"/>
        <v>-7985947</v>
      </c>
      <c r="M87" s="865"/>
      <c r="O87" s="865">
        <f t="shared" si="12"/>
        <v>-8873268</v>
      </c>
      <c r="P87" s="865"/>
    </row>
    <row r="88" spans="1:16" ht="12">
      <c r="A88" s="266">
        <v>8040113</v>
      </c>
      <c r="B88" s="267" t="s">
        <v>150</v>
      </c>
      <c r="C88" s="267" t="s">
        <v>1522</v>
      </c>
      <c r="D88" s="268">
        <f>IFERROR(VLOOKUP(A88,Imp.Base!B:F,5,FALSE),0)</f>
        <v>-2721840</v>
      </c>
      <c r="F88" s="268">
        <v>0</v>
      </c>
      <c r="H88" s="782" t="s">
        <v>3499</v>
      </c>
      <c r="I88" s="866">
        <f t="shared" si="7"/>
        <v>-2721840</v>
      </c>
      <c r="J88" s="283">
        <f t="shared" si="9"/>
        <v>0</v>
      </c>
      <c r="L88" s="865">
        <f t="shared" si="11"/>
        <v>-2721840</v>
      </c>
      <c r="M88" s="865"/>
      <c r="O88" s="865">
        <f t="shared" si="12"/>
        <v>0</v>
      </c>
      <c r="P88" s="865"/>
    </row>
    <row r="89" spans="1:16" ht="12">
      <c r="A89" s="266">
        <v>8040114</v>
      </c>
      <c r="B89" s="267" t="s">
        <v>150</v>
      </c>
      <c r="C89" s="267" t="s">
        <v>219</v>
      </c>
      <c r="D89" s="268">
        <f>IFERROR(VLOOKUP(A89,Imp.Base!B:F,5,FALSE),0)</f>
        <v>-4111916316</v>
      </c>
      <c r="F89" s="268">
        <v>-5589901437</v>
      </c>
      <c r="G89" s="267" t="s">
        <v>1487</v>
      </c>
      <c r="H89" s="782" t="s">
        <v>3499</v>
      </c>
      <c r="I89" s="866">
        <f t="shared" si="7"/>
        <v>-4111916316</v>
      </c>
      <c r="J89" s="283">
        <f t="shared" si="9"/>
        <v>0</v>
      </c>
      <c r="L89" s="865">
        <f t="shared" si="11"/>
        <v>-4111916316</v>
      </c>
      <c r="M89" s="865"/>
      <c r="O89" s="865">
        <f t="shared" si="12"/>
        <v>-5589901437</v>
      </c>
      <c r="P89" s="865"/>
    </row>
    <row r="90" spans="1:16" ht="12">
      <c r="A90" s="266">
        <v>8040115</v>
      </c>
      <c r="B90" s="267" t="s">
        <v>150</v>
      </c>
      <c r="C90" s="267" t="s">
        <v>220</v>
      </c>
      <c r="D90" s="268">
        <f>IFERROR(VLOOKUP(A90,Imp.Base!B:F,5,FALSE),0)</f>
        <v>-2180588134</v>
      </c>
      <c r="F90" s="268">
        <v>-2558867272</v>
      </c>
      <c r="G90" s="267" t="s">
        <v>1487</v>
      </c>
      <c r="H90" s="782" t="s">
        <v>3499</v>
      </c>
      <c r="I90" s="866">
        <f t="shared" si="7"/>
        <v>-2180588134</v>
      </c>
      <c r="J90" s="283">
        <f t="shared" si="9"/>
        <v>0</v>
      </c>
      <c r="L90" s="865">
        <f t="shared" si="11"/>
        <v>-2180588134</v>
      </c>
      <c r="M90" s="865"/>
      <c r="O90" s="865">
        <f t="shared" si="12"/>
        <v>-2558867272</v>
      </c>
      <c r="P90" s="865"/>
    </row>
    <row r="91" spans="1:16" ht="12">
      <c r="A91" s="266">
        <v>8040116</v>
      </c>
      <c r="B91" s="267" t="s">
        <v>150</v>
      </c>
      <c r="C91" s="267" t="s">
        <v>221</v>
      </c>
      <c r="D91" s="268">
        <f>IFERROR(VLOOKUP(A91,Imp.Base!B:F,5,FALSE),0)</f>
        <v>-749957534</v>
      </c>
      <c r="F91" s="268">
        <v>-918678796</v>
      </c>
      <c r="G91" s="267" t="s">
        <v>1487</v>
      </c>
      <c r="H91" s="782" t="s">
        <v>3499</v>
      </c>
      <c r="I91" s="866">
        <f t="shared" si="7"/>
        <v>-749957534</v>
      </c>
      <c r="J91" s="283">
        <f t="shared" si="9"/>
        <v>0</v>
      </c>
      <c r="L91" s="865">
        <f t="shared" si="11"/>
        <v>-749957534</v>
      </c>
      <c r="M91" s="865"/>
      <c r="O91" s="865">
        <f t="shared" si="12"/>
        <v>-918678796</v>
      </c>
      <c r="P91" s="865"/>
    </row>
    <row r="92" spans="1:16" ht="12">
      <c r="A92" s="266">
        <v>8040117</v>
      </c>
      <c r="B92" s="267" t="s">
        <v>150</v>
      </c>
      <c r="C92" s="267" t="s">
        <v>222</v>
      </c>
      <c r="D92" s="268">
        <f>IFERROR(VLOOKUP(A92,Imp.Base!B:F,5,FALSE),0)</f>
        <v>-1291301760</v>
      </c>
      <c r="F92" s="268">
        <v>-1333955237</v>
      </c>
      <c r="G92" s="267" t="s">
        <v>1487</v>
      </c>
      <c r="H92" s="782" t="s">
        <v>3499</v>
      </c>
      <c r="I92" s="866">
        <f t="shared" si="7"/>
        <v>-1291301760</v>
      </c>
      <c r="J92" s="283">
        <f t="shared" si="9"/>
        <v>0</v>
      </c>
      <c r="L92" s="865">
        <f t="shared" si="11"/>
        <v>-1291301760</v>
      </c>
      <c r="M92" s="865"/>
      <c r="O92" s="865">
        <f t="shared" si="12"/>
        <v>-1333955237</v>
      </c>
      <c r="P92" s="865"/>
    </row>
    <row r="93" spans="1:16" ht="12">
      <c r="A93" s="266">
        <v>8040118</v>
      </c>
      <c r="B93" s="267" t="s">
        <v>150</v>
      </c>
      <c r="C93" s="267" t="s">
        <v>223</v>
      </c>
      <c r="D93" s="268">
        <f>IFERROR(VLOOKUP(A93,Imp.Base!B:F,5,FALSE),0)</f>
        <v>-251387626</v>
      </c>
      <c r="F93" s="268">
        <v>-279789376</v>
      </c>
      <c r="G93" s="267" t="s">
        <v>1487</v>
      </c>
      <c r="H93" s="782" t="s">
        <v>3499</v>
      </c>
      <c r="I93" s="866">
        <f t="shared" si="7"/>
        <v>-251387626</v>
      </c>
      <c r="J93" s="283">
        <f t="shared" si="9"/>
        <v>0</v>
      </c>
      <c r="L93" s="865">
        <f t="shared" si="11"/>
        <v>-251387626</v>
      </c>
      <c r="M93" s="865"/>
      <c r="O93" s="865">
        <f t="shared" si="12"/>
        <v>-279789376</v>
      </c>
      <c r="P93" s="865"/>
    </row>
    <row r="94" spans="1:16" ht="12">
      <c r="A94" s="266">
        <v>8040119</v>
      </c>
      <c r="B94" s="267" t="s">
        <v>150</v>
      </c>
      <c r="C94" s="267" t="s">
        <v>224</v>
      </c>
      <c r="D94" s="268">
        <f>IFERROR(VLOOKUP(A94,Imp.Base!B:F,5,FALSE),0)</f>
        <v>-59243028</v>
      </c>
      <c r="F94" s="268">
        <v>-54477575</v>
      </c>
      <c r="G94" s="267" t="s">
        <v>1487</v>
      </c>
      <c r="H94" s="782" t="s">
        <v>3499</v>
      </c>
      <c r="I94" s="866">
        <f t="shared" si="7"/>
        <v>-59243028</v>
      </c>
      <c r="J94" s="283">
        <f t="shared" si="9"/>
        <v>0</v>
      </c>
      <c r="L94" s="865">
        <f t="shared" si="11"/>
        <v>-59243028</v>
      </c>
      <c r="M94" s="865"/>
      <c r="O94" s="865">
        <f t="shared" si="12"/>
        <v>-54477575</v>
      </c>
      <c r="P94" s="865"/>
    </row>
    <row r="95" spans="1:16" ht="12">
      <c r="A95" s="266">
        <v>8040120</v>
      </c>
      <c r="B95" s="267" t="s">
        <v>150</v>
      </c>
      <c r="C95" s="267" t="s">
        <v>225</v>
      </c>
      <c r="D95" s="268">
        <f>IFERROR(VLOOKUP(A95,Imp.Base!B:F,5,FALSE),0)</f>
        <v>-4121930567</v>
      </c>
      <c r="F95" s="268">
        <v>-6129970149</v>
      </c>
      <c r="G95" s="267" t="s">
        <v>384</v>
      </c>
      <c r="H95" s="782" t="s">
        <v>3500</v>
      </c>
      <c r="I95" s="866">
        <f t="shared" si="7"/>
        <v>-4121930567</v>
      </c>
      <c r="J95" s="283">
        <f t="shared" si="9"/>
        <v>0</v>
      </c>
      <c r="L95" s="865">
        <f t="shared" si="11"/>
        <v>-4121930567</v>
      </c>
      <c r="M95" s="865"/>
      <c r="O95" s="865">
        <f t="shared" si="12"/>
        <v>-6129970149</v>
      </c>
      <c r="P95" s="865"/>
    </row>
    <row r="96" spans="1:16" ht="12">
      <c r="A96" s="266">
        <v>8040121</v>
      </c>
      <c r="B96" s="267" t="s">
        <v>150</v>
      </c>
      <c r="C96" s="267" t="s">
        <v>226</v>
      </c>
      <c r="D96" s="268">
        <f>IFERROR(VLOOKUP(A96,Imp.Base!B:F,5,FALSE),0)</f>
        <v>-50421684</v>
      </c>
      <c r="F96" s="268">
        <v>-123946132</v>
      </c>
      <c r="G96" s="267" t="s">
        <v>384</v>
      </c>
      <c r="H96" s="782" t="s">
        <v>3500</v>
      </c>
      <c r="I96" s="866">
        <f t="shared" si="7"/>
        <v>-50421684</v>
      </c>
      <c r="J96" s="283">
        <f t="shared" si="9"/>
        <v>0</v>
      </c>
      <c r="L96" s="865">
        <f t="shared" si="11"/>
        <v>-50421684</v>
      </c>
      <c r="M96" s="865"/>
      <c r="O96" s="865">
        <f t="shared" si="12"/>
        <v>-123946132</v>
      </c>
      <c r="P96" s="865"/>
    </row>
    <row r="97" spans="1:16" ht="12">
      <c r="A97" s="266">
        <v>8040122</v>
      </c>
      <c r="B97" s="267" t="s">
        <v>150</v>
      </c>
      <c r="C97" s="267" t="s">
        <v>227</v>
      </c>
      <c r="D97" s="268">
        <f>IFERROR(VLOOKUP(A97,Imp.Base!B:F,5,FALSE),0)</f>
        <v>-185940725</v>
      </c>
      <c r="F97" s="268">
        <v>-139969051</v>
      </c>
      <c r="G97" s="267" t="s">
        <v>1487</v>
      </c>
      <c r="H97" s="782" t="s">
        <v>3499</v>
      </c>
      <c r="I97" s="866">
        <f t="shared" ref="I97:I128" si="13">VLOOKUP(A97,A:D,4,FALSE)</f>
        <v>-185940725</v>
      </c>
      <c r="J97" s="283">
        <f t="shared" si="9"/>
        <v>0</v>
      </c>
      <c r="L97" s="865">
        <f t="shared" si="11"/>
        <v>-185940725</v>
      </c>
      <c r="M97" s="865"/>
      <c r="O97" s="865">
        <f t="shared" si="12"/>
        <v>-139969051</v>
      </c>
      <c r="P97" s="865"/>
    </row>
    <row r="98" spans="1:16" hidden="1">
      <c r="A98" s="266">
        <v>8040123</v>
      </c>
      <c r="B98" s="267" t="s">
        <v>149</v>
      </c>
      <c r="C98" s="269" t="s">
        <v>228</v>
      </c>
      <c r="D98" s="268">
        <f>IFERROR(VLOOKUP(A98,Imp.Base!B:F,5,FALSE),0)</f>
        <v>0</v>
      </c>
      <c r="F98" s="268">
        <v>0</v>
      </c>
      <c r="G98" s="267" t="s">
        <v>1486</v>
      </c>
      <c r="H98" s="267" t="s">
        <v>1486</v>
      </c>
      <c r="I98" s="283">
        <f t="shared" si="13"/>
        <v>0</v>
      </c>
      <c r="J98" s="283">
        <f t="shared" si="9"/>
        <v>0</v>
      </c>
      <c r="L98" s="865"/>
      <c r="M98" s="865"/>
      <c r="O98" s="865"/>
      <c r="P98" s="865"/>
    </row>
    <row r="99" spans="1:16" hidden="1">
      <c r="A99" s="266">
        <v>8050101</v>
      </c>
      <c r="B99" s="267" t="s">
        <v>159</v>
      </c>
      <c r="C99" s="267" t="s">
        <v>229</v>
      </c>
      <c r="D99" s="268">
        <f>IFERROR(VLOOKUP(A99,Imp.Base!B:F,5,FALSE),0)</f>
        <v>-9731888533</v>
      </c>
      <c r="F99" s="268">
        <v>-7880668097</v>
      </c>
      <c r="G99" s="267" t="s">
        <v>229</v>
      </c>
      <c r="H99" s="267" t="s">
        <v>229</v>
      </c>
      <c r="I99" s="866">
        <f t="shared" si="13"/>
        <v>-9731888533</v>
      </c>
      <c r="J99" s="283">
        <f t="shared" si="9"/>
        <v>0</v>
      </c>
      <c r="L99" s="865"/>
      <c r="M99" s="865"/>
      <c r="O99" s="865"/>
      <c r="P99" s="865"/>
    </row>
    <row r="100" spans="1:16" hidden="1">
      <c r="A100" s="266">
        <v>8050102</v>
      </c>
      <c r="B100" s="267" t="s">
        <v>159</v>
      </c>
      <c r="C100" s="267" t="s">
        <v>230</v>
      </c>
      <c r="D100" s="268">
        <f>IFERROR(VLOOKUP(A100,Imp.Base!B:F,5,FALSE),0)</f>
        <v>-8948248</v>
      </c>
      <c r="F100" s="268">
        <v>-9617748</v>
      </c>
      <c r="H100" s="267" t="s">
        <v>230</v>
      </c>
      <c r="I100" s="866">
        <f t="shared" si="13"/>
        <v>-8948248</v>
      </c>
      <c r="J100" s="283">
        <f t="shared" si="9"/>
        <v>0</v>
      </c>
      <c r="L100" s="865"/>
      <c r="M100" s="865"/>
      <c r="O100" s="865"/>
      <c r="P100" s="865"/>
    </row>
    <row r="101" spans="1:16" hidden="1">
      <c r="A101" s="266">
        <v>8050103</v>
      </c>
      <c r="B101" s="267" t="s">
        <v>159</v>
      </c>
      <c r="C101" s="267" t="s">
        <v>231</v>
      </c>
      <c r="D101" s="268">
        <f>IFERROR(VLOOKUP(A101,Imp.Base!B:F,5,FALSE),0)</f>
        <v>-41467179</v>
      </c>
      <c r="F101" s="268">
        <v>-322663562</v>
      </c>
      <c r="H101" s="267" t="s">
        <v>231</v>
      </c>
      <c r="I101" s="866">
        <f t="shared" si="13"/>
        <v>-41467179</v>
      </c>
      <c r="J101" s="283">
        <f t="shared" si="9"/>
        <v>0</v>
      </c>
      <c r="L101" s="865"/>
      <c r="M101" s="865"/>
      <c r="O101" s="865"/>
      <c r="P101" s="865"/>
    </row>
    <row r="102" spans="1:16" hidden="1">
      <c r="A102" s="266">
        <v>8050104</v>
      </c>
      <c r="B102" s="267" t="s">
        <v>149</v>
      </c>
      <c r="C102" s="267" t="s">
        <v>232</v>
      </c>
      <c r="D102" s="268">
        <f>IFERROR(VLOOKUP(A102,Imp.Base!B:F,5,FALSE),0)</f>
        <v>-1015927934</v>
      </c>
      <c r="F102" s="268">
        <v>-623015617</v>
      </c>
      <c r="G102" s="267" t="s">
        <v>1486</v>
      </c>
      <c r="H102" s="267" t="s">
        <v>3501</v>
      </c>
      <c r="I102" s="283">
        <f t="shared" si="13"/>
        <v>-1015927934</v>
      </c>
      <c r="J102" s="283">
        <f t="shared" si="9"/>
        <v>0</v>
      </c>
      <c r="L102" s="865">
        <f>+I102</f>
        <v>-1015927934</v>
      </c>
      <c r="M102" s="865"/>
      <c r="O102" s="865">
        <f>+F102</f>
        <v>-623015617</v>
      </c>
      <c r="P102" s="865"/>
    </row>
    <row r="103" spans="1:16" hidden="1">
      <c r="A103" s="266">
        <v>8050105</v>
      </c>
      <c r="B103" s="267" t="s">
        <v>153</v>
      </c>
      <c r="C103" s="267" t="s">
        <v>233</v>
      </c>
      <c r="D103" s="268">
        <f>IFERROR(VLOOKUP(A103,Imp.Base!B:F,5,FALSE),0)</f>
        <v>-134724387</v>
      </c>
      <c r="F103" s="268">
        <v>-1326571312</v>
      </c>
      <c r="H103" s="267" t="s">
        <v>153</v>
      </c>
      <c r="I103" s="866">
        <f t="shared" si="13"/>
        <v>-134724387</v>
      </c>
      <c r="J103" s="283">
        <f t="shared" si="9"/>
        <v>0</v>
      </c>
      <c r="L103" s="865"/>
      <c r="M103" s="865"/>
    </row>
    <row r="104" spans="1:16" hidden="1">
      <c r="A104" s="266">
        <v>8050107</v>
      </c>
      <c r="B104" s="267" t="s">
        <v>153</v>
      </c>
      <c r="C104" s="267" t="s">
        <v>332</v>
      </c>
      <c r="D104" s="268">
        <f>IFERROR(VLOOKUP(A104,Imp.Base!B:F,5,FALSE),0)</f>
        <v>-1936512183</v>
      </c>
      <c r="F104" s="268">
        <v>-2232913040</v>
      </c>
      <c r="H104" s="267" t="s">
        <v>153</v>
      </c>
      <c r="I104" s="866">
        <f t="shared" si="13"/>
        <v>-1936512183</v>
      </c>
      <c r="J104" s="283">
        <f t="shared" si="9"/>
        <v>0</v>
      </c>
      <c r="L104" s="865"/>
      <c r="M104" s="865"/>
    </row>
    <row r="105" spans="1:16" hidden="1">
      <c r="A105" s="266">
        <v>8060101</v>
      </c>
      <c r="B105" s="267" t="s">
        <v>156</v>
      </c>
      <c r="C105" s="267" t="s">
        <v>234</v>
      </c>
      <c r="D105" s="268">
        <f>IFERROR(VLOOKUP(A105,Imp.Base!B:F,5,FALSE),0)</f>
        <v>-16096332</v>
      </c>
      <c r="F105" s="268">
        <v>-3764336</v>
      </c>
      <c r="G105" s="267" t="s">
        <v>1479</v>
      </c>
      <c r="H105" s="267" t="s">
        <v>3503</v>
      </c>
      <c r="I105" s="866">
        <f t="shared" si="13"/>
        <v>-16096332</v>
      </c>
      <c r="J105" s="283">
        <f t="shared" si="9"/>
        <v>0</v>
      </c>
      <c r="L105" s="865"/>
      <c r="M105" s="865"/>
    </row>
    <row r="106" spans="1:16" hidden="1">
      <c r="A106" s="266">
        <v>8060103</v>
      </c>
      <c r="B106" s="267" t="s">
        <v>149</v>
      </c>
      <c r="C106" s="267" t="s">
        <v>235</v>
      </c>
      <c r="D106" s="268">
        <f>IFERROR(VLOOKUP(A106,Imp.Base!B:F,5,FALSE),0)</f>
        <v>-1410002420</v>
      </c>
      <c r="F106" s="268">
        <v>-5878533326</v>
      </c>
      <c r="G106" s="267" t="s">
        <v>1476</v>
      </c>
      <c r="H106" s="267" t="s">
        <v>235</v>
      </c>
      <c r="I106" s="283">
        <f t="shared" si="13"/>
        <v>-1410002420</v>
      </c>
      <c r="J106" s="283">
        <f t="shared" si="9"/>
        <v>0</v>
      </c>
      <c r="L106" s="865"/>
      <c r="M106" s="865">
        <f>+I106</f>
        <v>-1410002420</v>
      </c>
      <c r="O106" s="865"/>
      <c r="P106" s="865">
        <f>+F106</f>
        <v>-5878533326</v>
      </c>
    </row>
    <row r="107" spans="1:16" hidden="1">
      <c r="A107" s="266">
        <v>8060105</v>
      </c>
      <c r="B107" s="267" t="s">
        <v>149</v>
      </c>
      <c r="C107" s="267" t="s">
        <v>236</v>
      </c>
      <c r="D107" s="268">
        <f>IFERROR(VLOOKUP(A107,Imp.Base!B:F,5,FALSE),0)</f>
        <v>1227681</v>
      </c>
      <c r="F107" s="268">
        <v>-18841</v>
      </c>
      <c r="G107" s="267" t="s">
        <v>1486</v>
      </c>
      <c r="H107" s="267" t="s">
        <v>1486</v>
      </c>
      <c r="I107" s="283">
        <f t="shared" si="13"/>
        <v>1227681</v>
      </c>
      <c r="J107" s="283">
        <f t="shared" si="9"/>
        <v>0</v>
      </c>
      <c r="L107" s="865">
        <f t="shared" ref="L107:L127" si="14">+I107</f>
        <v>1227681</v>
      </c>
      <c r="M107" s="865"/>
      <c r="O107" s="865">
        <f t="shared" ref="O107:O116" si="15">+F107</f>
        <v>-18841</v>
      </c>
      <c r="P107" s="865"/>
    </row>
    <row r="108" spans="1:16" ht="12" hidden="1">
      <c r="A108" s="292">
        <v>8070101</v>
      </c>
      <c r="B108" s="290" t="s">
        <v>149</v>
      </c>
      <c r="C108" s="290" t="s">
        <v>174</v>
      </c>
      <c r="D108" s="268">
        <f>IFERROR(VLOOKUP(A108,Imp.Base!B:F,5,FALSE),0)</f>
        <v>-499184298</v>
      </c>
      <c r="F108" s="268">
        <v>-732994938</v>
      </c>
      <c r="G108" s="275" t="s">
        <v>1468</v>
      </c>
      <c r="H108" s="267" t="s">
        <v>3493</v>
      </c>
      <c r="I108" s="283">
        <f t="shared" si="13"/>
        <v>-499184298</v>
      </c>
      <c r="J108" s="283">
        <f t="shared" si="9"/>
        <v>0</v>
      </c>
      <c r="L108" s="865">
        <f t="shared" si="14"/>
        <v>-499184298</v>
      </c>
      <c r="M108" s="865"/>
      <c r="O108" s="865">
        <f t="shared" si="15"/>
        <v>-732994938</v>
      </c>
      <c r="P108" s="865"/>
    </row>
    <row r="109" spans="1:16" hidden="1">
      <c r="A109" s="292">
        <v>8070102</v>
      </c>
      <c r="B109" s="290" t="s">
        <v>149</v>
      </c>
      <c r="C109" s="290" t="s">
        <v>175</v>
      </c>
      <c r="D109" s="268">
        <f>IFERROR(VLOOKUP(A109,Imp.Base!B:F,5,FALSE),0)</f>
        <v>-1029563064</v>
      </c>
      <c r="F109" s="268">
        <v>-798403386</v>
      </c>
      <c r="G109" s="267" t="s">
        <v>1467</v>
      </c>
      <c r="H109" s="267" t="s">
        <v>175</v>
      </c>
      <c r="I109" s="283">
        <f t="shared" si="13"/>
        <v>-1029563064</v>
      </c>
      <c r="J109" s="283">
        <f t="shared" si="9"/>
        <v>0</v>
      </c>
      <c r="L109" s="865">
        <f t="shared" si="14"/>
        <v>-1029563064</v>
      </c>
      <c r="M109" s="865"/>
      <c r="O109" s="865">
        <f t="shared" si="15"/>
        <v>-798403386</v>
      </c>
      <c r="P109" s="865"/>
    </row>
    <row r="110" spans="1:16" hidden="1">
      <c r="A110" s="292">
        <v>8070103</v>
      </c>
      <c r="B110" s="290" t="s">
        <v>149</v>
      </c>
      <c r="C110" s="290" t="s">
        <v>176</v>
      </c>
      <c r="D110" s="268">
        <f>IFERROR(VLOOKUP(A110,Imp.Base!B:F,5,FALSE),0)</f>
        <v>-1259666668</v>
      </c>
      <c r="F110" s="268">
        <v>-410548577</v>
      </c>
      <c r="G110" s="267" t="s">
        <v>1475</v>
      </c>
      <c r="H110" s="267" t="s">
        <v>3489</v>
      </c>
      <c r="I110" s="283">
        <f t="shared" si="13"/>
        <v>-1259666668</v>
      </c>
      <c r="J110" s="283">
        <f t="shared" si="9"/>
        <v>0</v>
      </c>
      <c r="L110" s="865">
        <f t="shared" si="14"/>
        <v>-1259666668</v>
      </c>
      <c r="M110" s="865"/>
      <c r="O110" s="865">
        <f t="shared" si="15"/>
        <v>-410548577</v>
      </c>
      <c r="P110" s="865"/>
    </row>
    <row r="111" spans="1:16" hidden="1">
      <c r="A111" s="292">
        <v>8070104</v>
      </c>
      <c r="B111" s="290" t="s">
        <v>149</v>
      </c>
      <c r="C111" s="291" t="s">
        <v>237</v>
      </c>
      <c r="D111" s="268">
        <f>IFERROR(VLOOKUP(A111,Imp.Base!B:F,5,FALSE),0)</f>
        <v>0</v>
      </c>
      <c r="F111" s="268">
        <v>0</v>
      </c>
      <c r="G111" s="267" t="s">
        <v>1484</v>
      </c>
      <c r="H111" s="267" t="s">
        <v>3502</v>
      </c>
      <c r="I111" s="283">
        <f t="shared" si="13"/>
        <v>0</v>
      </c>
      <c r="J111" s="283">
        <f t="shared" si="9"/>
        <v>0</v>
      </c>
      <c r="L111" s="865">
        <f t="shared" si="14"/>
        <v>0</v>
      </c>
      <c r="M111" s="865"/>
      <c r="O111" s="865">
        <f t="shared" si="15"/>
        <v>0</v>
      </c>
      <c r="P111" s="865"/>
    </row>
    <row r="112" spans="1:16" hidden="1">
      <c r="A112" s="292">
        <v>8070105</v>
      </c>
      <c r="B112" s="290" t="s">
        <v>149</v>
      </c>
      <c r="C112" s="290" t="s">
        <v>178</v>
      </c>
      <c r="D112" s="268">
        <f>IFERROR(VLOOKUP(A112,Imp.Base!B:F,5,FALSE),0)</f>
        <v>-10888069</v>
      </c>
      <c r="F112" s="268">
        <v>-3737916</v>
      </c>
      <c r="G112" s="267" t="s">
        <v>1467</v>
      </c>
      <c r="H112" s="267" t="s">
        <v>175</v>
      </c>
      <c r="I112" s="283">
        <f t="shared" si="13"/>
        <v>-10888069</v>
      </c>
      <c r="J112" s="283">
        <f t="shared" si="9"/>
        <v>0</v>
      </c>
      <c r="L112" s="865">
        <f t="shared" si="14"/>
        <v>-10888069</v>
      </c>
      <c r="M112" s="865"/>
      <c r="O112" s="865">
        <f t="shared" si="15"/>
        <v>-3737916</v>
      </c>
      <c r="P112" s="865"/>
    </row>
    <row r="113" spans="1:16" hidden="1">
      <c r="A113" s="292">
        <v>8070106</v>
      </c>
      <c r="B113" s="290" t="s">
        <v>149</v>
      </c>
      <c r="C113" s="290" t="s">
        <v>179</v>
      </c>
      <c r="D113" s="268">
        <f>IFERROR(VLOOKUP(A113,Imp.Base!B:F,5,FALSE),0)</f>
        <v>-35452272</v>
      </c>
      <c r="F113" s="268">
        <v>-47700520</v>
      </c>
      <c r="G113" s="267" t="s">
        <v>1467</v>
      </c>
      <c r="H113" s="860" t="s">
        <v>175</v>
      </c>
      <c r="I113" s="283">
        <f t="shared" si="13"/>
        <v>-35452272</v>
      </c>
      <c r="J113" s="283">
        <f t="shared" si="9"/>
        <v>0</v>
      </c>
      <c r="L113" s="865">
        <f t="shared" si="14"/>
        <v>-35452272</v>
      </c>
      <c r="M113" s="865"/>
      <c r="O113" s="865">
        <f t="shared" si="15"/>
        <v>-47700520</v>
      </c>
      <c r="P113" s="865"/>
    </row>
    <row r="114" spans="1:16" hidden="1">
      <c r="A114" s="292">
        <v>8070107</v>
      </c>
      <c r="B114" s="290" t="s">
        <v>149</v>
      </c>
      <c r="C114" s="290" t="s">
        <v>180</v>
      </c>
      <c r="D114" s="268">
        <f>IFERROR(VLOOKUP(A114,Imp.Base!B:F,5,FALSE),0)</f>
        <v>-79132726</v>
      </c>
      <c r="F114" s="268">
        <v>-114679783</v>
      </c>
      <c r="G114" s="267" t="s">
        <v>180</v>
      </c>
      <c r="H114" s="860" t="s">
        <v>180</v>
      </c>
      <c r="I114" s="283">
        <f t="shared" si="13"/>
        <v>-79132726</v>
      </c>
      <c r="J114" s="283">
        <f t="shared" si="9"/>
        <v>0</v>
      </c>
      <c r="L114" s="865">
        <f t="shared" si="14"/>
        <v>-79132726</v>
      </c>
      <c r="M114" s="865"/>
      <c r="O114" s="865">
        <f t="shared" si="15"/>
        <v>-114679783</v>
      </c>
      <c r="P114" s="865"/>
    </row>
    <row r="115" spans="1:16" hidden="1">
      <c r="A115" s="292">
        <v>8070109</v>
      </c>
      <c r="B115" s="290" t="s">
        <v>149</v>
      </c>
      <c r="C115" s="290" t="s">
        <v>181</v>
      </c>
      <c r="D115" s="268">
        <f>IFERROR(VLOOKUP(A115,Imp.Base!B:F,5,FALSE),0)</f>
        <v>-30252600</v>
      </c>
      <c r="F115" s="268">
        <v>-77508333</v>
      </c>
      <c r="G115" s="267" t="s">
        <v>1467</v>
      </c>
      <c r="H115" s="267" t="s">
        <v>175</v>
      </c>
      <c r="I115" s="283">
        <f t="shared" si="13"/>
        <v>-30252600</v>
      </c>
      <c r="J115" s="283">
        <f t="shared" si="9"/>
        <v>0</v>
      </c>
      <c r="L115" s="865">
        <f t="shared" si="14"/>
        <v>-30252600</v>
      </c>
      <c r="M115" s="865"/>
      <c r="O115" s="865">
        <f t="shared" si="15"/>
        <v>-77508333</v>
      </c>
      <c r="P115" s="865"/>
    </row>
    <row r="116" spans="1:16" hidden="1">
      <c r="A116" s="292">
        <v>8070110</v>
      </c>
      <c r="B116" s="290" t="s">
        <v>149</v>
      </c>
      <c r="C116" s="291" t="s">
        <v>182</v>
      </c>
      <c r="D116" s="268">
        <f>IFERROR(VLOOKUP(A116,Imp.Base!B:F,5,FALSE),0)</f>
        <v>0</v>
      </c>
      <c r="F116" s="268">
        <v>0</v>
      </c>
      <c r="G116" s="267" t="s">
        <v>1467</v>
      </c>
      <c r="H116" s="267" t="s">
        <v>175</v>
      </c>
      <c r="I116" s="283">
        <f t="shared" si="13"/>
        <v>0</v>
      </c>
      <c r="J116" s="283">
        <f t="shared" si="9"/>
        <v>0</v>
      </c>
      <c r="L116" s="865">
        <f t="shared" si="14"/>
        <v>0</v>
      </c>
      <c r="M116" s="865"/>
      <c r="O116" s="865">
        <f t="shared" si="15"/>
        <v>0</v>
      </c>
      <c r="P116" s="865"/>
    </row>
    <row r="117" spans="1:16" hidden="1">
      <c r="A117" s="266">
        <v>8070112</v>
      </c>
      <c r="B117" s="267" t="s">
        <v>149</v>
      </c>
      <c r="C117" s="269" t="s">
        <v>184</v>
      </c>
      <c r="D117" s="268">
        <f>IFERROR(VLOOKUP(A117,Imp.Base!B:F,5,FALSE),0)</f>
        <v>0</v>
      </c>
      <c r="F117" s="268">
        <v>0</v>
      </c>
      <c r="G117" s="267" t="s">
        <v>1469</v>
      </c>
      <c r="H117" s="267" t="s">
        <v>1469</v>
      </c>
      <c r="I117" s="283">
        <f t="shared" si="13"/>
        <v>0</v>
      </c>
      <c r="J117" s="283">
        <f t="shared" si="9"/>
        <v>0</v>
      </c>
      <c r="L117" s="865">
        <f t="shared" si="14"/>
        <v>0</v>
      </c>
      <c r="M117" s="865"/>
      <c r="O117" s="865">
        <f t="shared" ref="O117:O143" si="16">+F117</f>
        <v>0</v>
      </c>
      <c r="P117" s="865"/>
    </row>
    <row r="118" spans="1:16" hidden="1">
      <c r="A118" s="266">
        <v>8070113</v>
      </c>
      <c r="B118" s="267" t="s">
        <v>149</v>
      </c>
      <c r="C118" s="267" t="s">
        <v>185</v>
      </c>
      <c r="D118" s="268">
        <f>IFERROR(VLOOKUP(A118,Imp.Base!B:F,5,FALSE),0)</f>
        <v>-322142</v>
      </c>
      <c r="F118" s="268">
        <v>-386350</v>
      </c>
      <c r="G118" s="267" t="s">
        <v>1483</v>
      </c>
      <c r="H118" s="267" t="s">
        <v>185</v>
      </c>
      <c r="I118" s="283">
        <f t="shared" si="13"/>
        <v>-322142</v>
      </c>
      <c r="J118" s="283">
        <f t="shared" si="9"/>
        <v>0</v>
      </c>
      <c r="L118" s="865">
        <f t="shared" si="14"/>
        <v>-322142</v>
      </c>
      <c r="M118" s="865"/>
      <c r="O118" s="865">
        <f t="shared" si="16"/>
        <v>-386350</v>
      </c>
      <c r="P118" s="865"/>
    </row>
    <row r="119" spans="1:16" hidden="1">
      <c r="A119" s="266">
        <v>8070114</v>
      </c>
      <c r="B119" s="267" t="s">
        <v>149</v>
      </c>
      <c r="C119" s="267" t="s">
        <v>186</v>
      </c>
      <c r="D119" s="268">
        <f>IFERROR(VLOOKUP(A119,Imp.Base!B:F,5,FALSE),0)</f>
        <v>-4102744</v>
      </c>
      <c r="F119" s="268">
        <v>-5804585</v>
      </c>
      <c r="G119" s="267" t="s">
        <v>1467</v>
      </c>
      <c r="H119" s="267" t="s">
        <v>175</v>
      </c>
      <c r="I119" s="283">
        <f t="shared" si="13"/>
        <v>-4102744</v>
      </c>
      <c r="J119" s="283">
        <f t="shared" si="9"/>
        <v>0</v>
      </c>
      <c r="L119" s="865">
        <f t="shared" si="14"/>
        <v>-4102744</v>
      </c>
      <c r="M119" s="865"/>
      <c r="O119" s="865">
        <f t="shared" si="16"/>
        <v>-5804585</v>
      </c>
      <c r="P119" s="865"/>
    </row>
    <row r="120" spans="1:16" hidden="1">
      <c r="A120" s="266">
        <v>8070201</v>
      </c>
      <c r="B120" s="267" t="s">
        <v>149</v>
      </c>
      <c r="C120" s="267" t="s">
        <v>238</v>
      </c>
      <c r="D120" s="268">
        <f>IFERROR(VLOOKUP(A120,Imp.Base!B:F,5,FALSE),0)</f>
        <v>-225777719</v>
      </c>
      <c r="F120" s="268">
        <v>-188014241</v>
      </c>
      <c r="G120" s="267" t="s">
        <v>1475</v>
      </c>
      <c r="H120" s="267" t="s">
        <v>3489</v>
      </c>
      <c r="I120" s="283">
        <f t="shared" si="13"/>
        <v>-225777719</v>
      </c>
      <c r="J120" s="283">
        <f t="shared" si="9"/>
        <v>0</v>
      </c>
      <c r="L120" s="865">
        <f t="shared" si="14"/>
        <v>-225777719</v>
      </c>
      <c r="M120" s="865"/>
      <c r="O120" s="865">
        <f t="shared" si="16"/>
        <v>-188014241</v>
      </c>
      <c r="P120" s="865"/>
    </row>
    <row r="121" spans="1:16" hidden="1">
      <c r="A121" s="266">
        <v>8070202</v>
      </c>
      <c r="B121" s="267" t="s">
        <v>149</v>
      </c>
      <c r="C121" s="267" t="s">
        <v>187</v>
      </c>
      <c r="D121" s="268">
        <f>IFERROR(VLOOKUP(A121,Imp.Base!B:F,5,FALSE),0)</f>
        <v>-491146356</v>
      </c>
      <c r="F121" s="268">
        <v>-143978851</v>
      </c>
      <c r="G121" s="267" t="s">
        <v>1475</v>
      </c>
      <c r="H121" s="267" t="s">
        <v>3489</v>
      </c>
      <c r="I121" s="283">
        <f t="shared" si="13"/>
        <v>-491146356</v>
      </c>
      <c r="J121" s="283">
        <f t="shared" si="9"/>
        <v>0</v>
      </c>
      <c r="L121" s="865">
        <f t="shared" si="14"/>
        <v>-491146356</v>
      </c>
      <c r="M121" s="865"/>
      <c r="O121" s="865">
        <f t="shared" si="16"/>
        <v>-143978851</v>
      </c>
      <c r="P121" s="865"/>
    </row>
    <row r="122" spans="1:16" hidden="1">
      <c r="A122" s="266">
        <v>8070204</v>
      </c>
      <c r="B122" s="267" t="s">
        <v>149</v>
      </c>
      <c r="C122" s="267" t="s">
        <v>189</v>
      </c>
      <c r="D122" s="268">
        <f>IFERROR(VLOOKUP(A122,Imp.Base!B:F,5,FALSE),0)</f>
        <v>-153633880</v>
      </c>
      <c r="F122" s="268">
        <v>-103825000</v>
      </c>
      <c r="G122" s="267" t="s">
        <v>1475</v>
      </c>
      <c r="H122" s="267" t="s">
        <v>3489</v>
      </c>
      <c r="I122" s="283">
        <f t="shared" si="13"/>
        <v>-153633880</v>
      </c>
      <c r="J122" s="283">
        <f t="shared" si="9"/>
        <v>0</v>
      </c>
      <c r="L122" s="865">
        <f t="shared" si="14"/>
        <v>-153633880</v>
      </c>
      <c r="M122" s="865"/>
      <c r="O122" s="865">
        <f t="shared" si="16"/>
        <v>-103825000</v>
      </c>
      <c r="P122" s="865"/>
    </row>
    <row r="123" spans="1:16" hidden="1">
      <c r="A123" s="266">
        <v>8070205</v>
      </c>
      <c r="B123" s="267" t="s">
        <v>149</v>
      </c>
      <c r="C123" s="267" t="s">
        <v>190</v>
      </c>
      <c r="D123" s="268">
        <f>IFERROR(VLOOKUP(A123,Imp.Base!B:F,5,FALSE),0)</f>
        <v>-330043928</v>
      </c>
      <c r="F123" s="268">
        <v>-71108799</v>
      </c>
      <c r="G123" s="267" t="s">
        <v>1475</v>
      </c>
      <c r="H123" s="267" t="s">
        <v>3489</v>
      </c>
      <c r="I123" s="283">
        <f t="shared" si="13"/>
        <v>-330043928</v>
      </c>
      <c r="J123" s="283">
        <f t="shared" si="9"/>
        <v>0</v>
      </c>
      <c r="L123" s="865">
        <f t="shared" si="14"/>
        <v>-330043928</v>
      </c>
      <c r="M123" s="865"/>
      <c r="O123" s="865">
        <f t="shared" si="16"/>
        <v>-71108799</v>
      </c>
      <c r="P123" s="865"/>
    </row>
    <row r="124" spans="1:16" hidden="1">
      <c r="A124" s="266">
        <v>8070209</v>
      </c>
      <c r="B124" s="267" t="s">
        <v>149</v>
      </c>
      <c r="C124" s="267" t="s">
        <v>239</v>
      </c>
      <c r="D124" s="268">
        <f>IFERROR(VLOOKUP(A124,Imp.Base!B:F,5,FALSE),0)</f>
        <v>-35186400</v>
      </c>
      <c r="F124" s="268">
        <v>-32299332</v>
      </c>
      <c r="G124" s="267" t="s">
        <v>1486</v>
      </c>
      <c r="H124" s="859" t="s">
        <v>3494</v>
      </c>
      <c r="I124" s="283">
        <f t="shared" si="13"/>
        <v>-35186400</v>
      </c>
      <c r="J124" s="283">
        <f t="shared" si="9"/>
        <v>0</v>
      </c>
      <c r="L124" s="865">
        <f t="shared" si="14"/>
        <v>-35186400</v>
      </c>
      <c r="M124" s="865"/>
      <c r="O124" s="865">
        <f t="shared" si="16"/>
        <v>-32299332</v>
      </c>
      <c r="P124" s="865"/>
    </row>
    <row r="125" spans="1:16" hidden="1">
      <c r="A125" s="266">
        <v>8070301</v>
      </c>
      <c r="B125" s="267" t="s">
        <v>149</v>
      </c>
      <c r="C125" s="267" t="s">
        <v>193</v>
      </c>
      <c r="D125" s="268">
        <f>IFERROR(VLOOKUP(A125,Imp.Base!B:F,5,FALSE),0)</f>
        <v>-4315272</v>
      </c>
      <c r="F125" s="268">
        <v>-2879813</v>
      </c>
      <c r="G125" s="267" t="s">
        <v>1472</v>
      </c>
      <c r="H125" s="267" t="s">
        <v>3486</v>
      </c>
      <c r="I125" s="283">
        <f t="shared" si="13"/>
        <v>-4315272</v>
      </c>
      <c r="J125" s="283">
        <f t="shared" si="9"/>
        <v>0</v>
      </c>
      <c r="L125" s="865">
        <f t="shared" si="14"/>
        <v>-4315272</v>
      </c>
      <c r="M125" s="865"/>
      <c r="O125" s="865">
        <f t="shared" si="16"/>
        <v>-2879813</v>
      </c>
      <c r="P125" s="865"/>
    </row>
    <row r="126" spans="1:16" hidden="1">
      <c r="A126" s="266">
        <v>8070302</v>
      </c>
      <c r="B126" s="267" t="s">
        <v>149</v>
      </c>
      <c r="C126" s="267" t="s">
        <v>194</v>
      </c>
      <c r="D126" s="268">
        <f>IFERROR(VLOOKUP(A126,Imp.Base!B:F,5,FALSE),0)</f>
        <v>-5837205</v>
      </c>
      <c r="F126" s="268">
        <v>-3061813</v>
      </c>
      <c r="G126" s="267" t="s">
        <v>1472</v>
      </c>
      <c r="H126" s="267" t="s">
        <v>3486</v>
      </c>
      <c r="I126" s="283">
        <f t="shared" si="13"/>
        <v>-5837205</v>
      </c>
      <c r="J126" s="283">
        <f t="shared" si="9"/>
        <v>0</v>
      </c>
      <c r="L126" s="865">
        <f t="shared" si="14"/>
        <v>-5837205</v>
      </c>
      <c r="M126" s="865"/>
      <c r="O126" s="865">
        <f t="shared" si="16"/>
        <v>-3061813</v>
      </c>
      <c r="P126" s="865"/>
    </row>
    <row r="127" spans="1:16" hidden="1">
      <c r="A127" s="266">
        <v>8070303</v>
      </c>
      <c r="B127" s="267" t="s">
        <v>149</v>
      </c>
      <c r="C127" s="267" t="s">
        <v>195</v>
      </c>
      <c r="D127" s="268">
        <f>IFERROR(VLOOKUP(A127,Imp.Base!B:F,5,FALSE),0)</f>
        <v>-35468389</v>
      </c>
      <c r="F127" s="268">
        <v>-38287451</v>
      </c>
      <c r="G127" s="267" t="s">
        <v>1472</v>
      </c>
      <c r="H127" s="267" t="s">
        <v>3486</v>
      </c>
      <c r="I127" s="283">
        <f t="shared" si="13"/>
        <v>-35468389</v>
      </c>
      <c r="J127" s="283">
        <f t="shared" si="9"/>
        <v>0</v>
      </c>
      <c r="L127" s="865">
        <f t="shared" si="14"/>
        <v>-35468389</v>
      </c>
      <c r="M127" s="865"/>
      <c r="O127" s="865">
        <f t="shared" si="16"/>
        <v>-38287451</v>
      </c>
      <c r="P127" s="865"/>
    </row>
    <row r="128" spans="1:16" hidden="1">
      <c r="A128" s="266">
        <v>8070304</v>
      </c>
      <c r="B128" s="267" t="s">
        <v>149</v>
      </c>
      <c r="C128" s="267" t="s">
        <v>333</v>
      </c>
      <c r="D128" s="268">
        <f>IFERROR(VLOOKUP(A128,Imp.Base!B:F,5,FALSE),0)</f>
        <v>0</v>
      </c>
      <c r="F128" s="268">
        <v>-189000</v>
      </c>
      <c r="G128" s="267" t="s">
        <v>1486</v>
      </c>
      <c r="H128" s="267" t="s">
        <v>3486</v>
      </c>
      <c r="I128" s="283">
        <f t="shared" si="13"/>
        <v>0</v>
      </c>
      <c r="J128" s="283">
        <f t="shared" si="9"/>
        <v>0</v>
      </c>
      <c r="L128" s="865"/>
      <c r="M128" s="865"/>
      <c r="O128" s="865">
        <f t="shared" si="16"/>
        <v>-189000</v>
      </c>
      <c r="P128" s="865"/>
    </row>
    <row r="129" spans="1:17" hidden="1">
      <c r="A129" s="266">
        <v>8070305</v>
      </c>
      <c r="B129" s="267" t="s">
        <v>149</v>
      </c>
      <c r="D129" s="268">
        <f>IFERROR(VLOOKUP(A129,Imp.Base!B:F,5,FALSE),0)</f>
        <v>0</v>
      </c>
      <c r="F129" s="268">
        <v>0</v>
      </c>
      <c r="G129" s="267" t="s">
        <v>1485</v>
      </c>
      <c r="H129" s="267" t="s">
        <v>3496</v>
      </c>
      <c r="I129" s="283">
        <f t="shared" ref="I129:I143" si="17">VLOOKUP(A129,A:D,4,FALSE)</f>
        <v>0</v>
      </c>
      <c r="J129" s="283">
        <f t="shared" si="9"/>
        <v>0</v>
      </c>
      <c r="L129" s="865"/>
      <c r="M129" s="865"/>
      <c r="O129" s="865">
        <f t="shared" si="16"/>
        <v>0</v>
      </c>
      <c r="P129" s="865"/>
    </row>
    <row r="130" spans="1:17" hidden="1">
      <c r="A130" s="266">
        <v>8070306</v>
      </c>
      <c r="B130" s="267" t="s">
        <v>149</v>
      </c>
      <c r="C130" s="267" t="s">
        <v>240</v>
      </c>
      <c r="D130" s="268">
        <f>IFERROR(VLOOKUP(A130,Imp.Base!B:F,5,FALSE),0)</f>
        <v>-59308758</v>
      </c>
      <c r="F130" s="268">
        <v>-2298669</v>
      </c>
      <c r="G130" s="267" t="s">
        <v>1472</v>
      </c>
      <c r="H130" s="267" t="s">
        <v>3486</v>
      </c>
      <c r="I130" s="283">
        <f t="shared" si="17"/>
        <v>-59308758</v>
      </c>
      <c r="J130" s="283">
        <f t="shared" si="9"/>
        <v>0</v>
      </c>
      <c r="L130" s="865">
        <f t="shared" ref="L130:L142" si="18">+I130</f>
        <v>-59308758</v>
      </c>
      <c r="M130" s="865"/>
      <c r="O130" s="865">
        <f t="shared" si="16"/>
        <v>-2298669</v>
      </c>
      <c r="P130" s="865"/>
    </row>
    <row r="131" spans="1:17" hidden="1">
      <c r="A131" s="266">
        <v>8070401</v>
      </c>
      <c r="B131" s="267" t="s">
        <v>149</v>
      </c>
      <c r="C131" s="267" t="s">
        <v>199</v>
      </c>
      <c r="D131" s="268">
        <f>IFERROR(VLOOKUP(A131,Imp.Base!B:F,5,FALSE),0)</f>
        <v>-29155265</v>
      </c>
      <c r="F131" s="268">
        <v>-19847742</v>
      </c>
      <c r="G131" s="267" t="s">
        <v>1486</v>
      </c>
      <c r="H131" s="267" t="s">
        <v>1469</v>
      </c>
      <c r="I131" s="283">
        <f t="shared" si="17"/>
        <v>-29155265</v>
      </c>
      <c r="J131" s="283">
        <f t="shared" si="9"/>
        <v>0</v>
      </c>
      <c r="L131" s="865">
        <f t="shared" si="18"/>
        <v>-29155265</v>
      </c>
      <c r="M131" s="865"/>
      <c r="O131" s="865">
        <f t="shared" si="16"/>
        <v>-19847742</v>
      </c>
      <c r="P131" s="865"/>
    </row>
    <row r="132" spans="1:17" hidden="1">
      <c r="A132" s="266">
        <v>8070402</v>
      </c>
      <c r="B132" s="267" t="s">
        <v>149</v>
      </c>
      <c r="C132" s="267" t="s">
        <v>334</v>
      </c>
      <c r="D132" s="268">
        <f>IFERROR(VLOOKUP(A132,Imp.Base!B:F,5,FALSE),0)</f>
        <v>-11144570</v>
      </c>
      <c r="F132" s="268">
        <v>-11127556</v>
      </c>
      <c r="G132" s="267" t="s">
        <v>1472</v>
      </c>
      <c r="H132" s="267" t="s">
        <v>3486</v>
      </c>
      <c r="I132" s="283">
        <f t="shared" si="17"/>
        <v>-11144570</v>
      </c>
      <c r="J132" s="283">
        <f t="shared" si="9"/>
        <v>0</v>
      </c>
      <c r="L132" s="865">
        <f t="shared" si="18"/>
        <v>-11144570</v>
      </c>
      <c r="M132" s="865"/>
      <c r="O132" s="865">
        <f t="shared" si="16"/>
        <v>-11127556</v>
      </c>
      <c r="P132" s="865"/>
    </row>
    <row r="133" spans="1:17" hidden="1">
      <c r="A133" s="266">
        <v>8070403</v>
      </c>
      <c r="B133" s="267" t="s">
        <v>149</v>
      </c>
      <c r="C133" s="267" t="s">
        <v>1642</v>
      </c>
      <c r="D133" s="268">
        <f>IFERROR(VLOOKUP(A133,Imp.Base!B:F,5,FALSE),0)</f>
        <v>-22182</v>
      </c>
      <c r="F133" s="268">
        <v>0</v>
      </c>
      <c r="G133" s="267" t="s">
        <v>1486</v>
      </c>
      <c r="H133" s="267" t="s">
        <v>1486</v>
      </c>
      <c r="I133" s="283">
        <f t="shared" si="17"/>
        <v>-22182</v>
      </c>
      <c r="J133" s="283">
        <f t="shared" ref="J133:J143" si="19">+D133-I133</f>
        <v>0</v>
      </c>
      <c r="L133" s="865">
        <f t="shared" si="18"/>
        <v>-22182</v>
      </c>
      <c r="M133" s="865"/>
      <c r="O133" s="865">
        <f t="shared" si="16"/>
        <v>0</v>
      </c>
      <c r="P133" s="865"/>
    </row>
    <row r="134" spans="1:17" hidden="1">
      <c r="A134" s="266">
        <v>8070405</v>
      </c>
      <c r="B134" s="267" t="s">
        <v>149</v>
      </c>
      <c r="C134" s="269" t="s">
        <v>201</v>
      </c>
      <c r="D134" s="268">
        <f>IFERROR(VLOOKUP(A134,Imp.Base!B:F,5,FALSE),0)</f>
        <v>-296635</v>
      </c>
      <c r="F134" s="268">
        <v>0</v>
      </c>
      <c r="G134" s="267" t="s">
        <v>1469</v>
      </c>
      <c r="H134" s="267" t="s">
        <v>1469</v>
      </c>
      <c r="I134" s="283">
        <f t="shared" si="17"/>
        <v>-296635</v>
      </c>
      <c r="J134" s="283">
        <f t="shared" si="19"/>
        <v>0</v>
      </c>
      <c r="L134" s="865">
        <f t="shared" si="18"/>
        <v>-296635</v>
      </c>
      <c r="M134" s="865"/>
      <c r="O134" s="865">
        <f t="shared" si="16"/>
        <v>0</v>
      </c>
      <c r="P134" s="865"/>
    </row>
    <row r="135" spans="1:17" hidden="1">
      <c r="A135" s="266">
        <v>8070406</v>
      </c>
      <c r="B135" s="267" t="s">
        <v>149</v>
      </c>
      <c r="C135" s="267" t="s">
        <v>202</v>
      </c>
      <c r="D135" s="268">
        <f>IFERROR(VLOOKUP(A135,Imp.Base!B:F,5,FALSE),0)</f>
        <v>-55765901</v>
      </c>
      <c r="F135" s="268">
        <v>-71513063</v>
      </c>
      <c r="G135" s="267" t="s">
        <v>1470</v>
      </c>
      <c r="H135" s="859" t="s">
        <v>3488</v>
      </c>
      <c r="I135" s="283">
        <f t="shared" si="17"/>
        <v>-55765901</v>
      </c>
      <c r="J135" s="283">
        <f t="shared" si="19"/>
        <v>0</v>
      </c>
      <c r="L135" s="865">
        <f t="shared" si="18"/>
        <v>-55765901</v>
      </c>
      <c r="M135" s="865"/>
      <c r="O135" s="865">
        <f t="shared" si="16"/>
        <v>-71513063</v>
      </c>
      <c r="P135" s="865"/>
    </row>
    <row r="136" spans="1:17" hidden="1">
      <c r="A136" s="266">
        <v>8070407</v>
      </c>
      <c r="B136" s="267" t="s">
        <v>149</v>
      </c>
      <c r="C136" s="267" t="s">
        <v>203</v>
      </c>
      <c r="D136" s="268">
        <f>IFERROR(VLOOKUP(A136,Imp.Base!B:F,5,FALSE),0)</f>
        <v>-16796546</v>
      </c>
      <c r="F136" s="268">
        <v>-23711628</v>
      </c>
      <c r="G136" s="267" t="s">
        <v>1470</v>
      </c>
      <c r="H136" s="859" t="s">
        <v>3488</v>
      </c>
      <c r="I136" s="283">
        <f t="shared" si="17"/>
        <v>-16796546</v>
      </c>
      <c r="J136" s="283">
        <f t="shared" si="19"/>
        <v>0</v>
      </c>
      <c r="L136" s="865">
        <f t="shared" si="18"/>
        <v>-16796546</v>
      </c>
      <c r="M136" s="865"/>
      <c r="O136" s="865">
        <f t="shared" si="16"/>
        <v>-23711628</v>
      </c>
      <c r="P136" s="865"/>
    </row>
    <row r="137" spans="1:17" hidden="1">
      <c r="A137" s="266">
        <v>8070408</v>
      </c>
      <c r="B137" s="267" t="s">
        <v>149</v>
      </c>
      <c r="C137" s="267" t="s">
        <v>204</v>
      </c>
      <c r="D137" s="268">
        <f>IFERROR(VLOOKUP(A137,Imp.Base!B:F,5,FALSE),0)</f>
        <v>-313889808</v>
      </c>
      <c r="F137" s="268">
        <v>-288278964</v>
      </c>
      <c r="G137" s="267" t="s">
        <v>204</v>
      </c>
      <c r="H137" s="859" t="s">
        <v>3487</v>
      </c>
      <c r="I137" s="283">
        <f t="shared" si="17"/>
        <v>-313889808</v>
      </c>
      <c r="J137" s="283">
        <f t="shared" si="19"/>
        <v>0</v>
      </c>
      <c r="L137" s="865">
        <f t="shared" si="18"/>
        <v>-313889808</v>
      </c>
      <c r="M137" s="865"/>
      <c r="O137" s="865">
        <f t="shared" si="16"/>
        <v>-288278964</v>
      </c>
      <c r="P137" s="865"/>
    </row>
    <row r="138" spans="1:17" hidden="1">
      <c r="A138" s="266">
        <v>8070409</v>
      </c>
      <c r="B138" s="267" t="s">
        <v>149</v>
      </c>
      <c r="C138" s="267" t="s">
        <v>205</v>
      </c>
      <c r="D138" s="268">
        <f>IFERROR(VLOOKUP(A138,Imp.Base!B:F,5,FALSE),0)</f>
        <v>-6440834</v>
      </c>
      <c r="F138" s="268">
        <v>-8358089</v>
      </c>
      <c r="G138" s="267" t="s">
        <v>1469</v>
      </c>
      <c r="H138" s="267" t="s">
        <v>1469</v>
      </c>
      <c r="I138" s="283">
        <f t="shared" si="17"/>
        <v>-6440834</v>
      </c>
      <c r="J138" s="283">
        <f t="shared" si="19"/>
        <v>0</v>
      </c>
      <c r="L138" s="865">
        <f t="shared" si="18"/>
        <v>-6440834</v>
      </c>
      <c r="M138" s="865"/>
      <c r="O138" s="865">
        <f t="shared" si="16"/>
        <v>-8358089</v>
      </c>
      <c r="P138" s="865"/>
    </row>
    <row r="139" spans="1:17" hidden="1">
      <c r="A139" s="266">
        <v>8070507</v>
      </c>
      <c r="B139" s="267" t="s">
        <v>149</v>
      </c>
      <c r="C139" s="267" t="s">
        <v>208</v>
      </c>
      <c r="D139" s="268">
        <f>IFERROR(VLOOKUP(A139,Imp.Base!B:F,5,FALSE),0)</f>
        <v>-6112676</v>
      </c>
      <c r="F139" s="268">
        <v>-3836857</v>
      </c>
      <c r="G139" s="267" t="s">
        <v>1483</v>
      </c>
      <c r="H139" s="267" t="s">
        <v>185</v>
      </c>
      <c r="I139" s="283">
        <f t="shared" si="17"/>
        <v>-6112676</v>
      </c>
      <c r="J139" s="283">
        <f t="shared" si="19"/>
        <v>0</v>
      </c>
      <c r="L139" s="865">
        <f t="shared" si="18"/>
        <v>-6112676</v>
      </c>
      <c r="M139" s="865"/>
      <c r="O139" s="865">
        <f t="shared" si="16"/>
        <v>-3836857</v>
      </c>
      <c r="P139" s="865"/>
    </row>
    <row r="140" spans="1:17" hidden="1">
      <c r="A140" s="247">
        <v>8070603</v>
      </c>
      <c r="B140" s="267" t="s">
        <v>149</v>
      </c>
      <c r="C140" s="247" t="s">
        <v>1521</v>
      </c>
      <c r="D140" s="268">
        <f>IFERROR(VLOOKUP(A140,Imp.Base!B:F,5,FALSE),0)</f>
        <v>-2716632</v>
      </c>
      <c r="F140" s="268">
        <v>0</v>
      </c>
      <c r="G140" s="267" t="s">
        <v>3190</v>
      </c>
      <c r="H140" s="267" t="s">
        <v>3490</v>
      </c>
      <c r="I140" s="283">
        <f t="shared" si="17"/>
        <v>-2716632</v>
      </c>
      <c r="J140" s="283">
        <f t="shared" si="19"/>
        <v>0</v>
      </c>
      <c r="L140" s="865">
        <f t="shared" si="18"/>
        <v>-2716632</v>
      </c>
      <c r="M140" s="865"/>
      <c r="O140" s="865">
        <f t="shared" si="16"/>
        <v>0</v>
      </c>
      <c r="P140" s="865"/>
    </row>
    <row r="141" spans="1:17" hidden="1">
      <c r="A141" s="266">
        <v>8070601</v>
      </c>
      <c r="B141" s="267" t="s">
        <v>149</v>
      </c>
      <c r="C141" s="267" t="s">
        <v>209</v>
      </c>
      <c r="D141" s="268">
        <f>IFERROR(VLOOKUP(A141,Imp.Base!B:F,5,FALSE),0)</f>
        <v>-3751818</v>
      </c>
      <c r="F141" s="268">
        <v>-1790909</v>
      </c>
      <c r="G141" s="267" t="s">
        <v>1473</v>
      </c>
      <c r="H141" s="267" t="s">
        <v>3490</v>
      </c>
      <c r="I141" s="283">
        <f t="shared" si="17"/>
        <v>-3751818</v>
      </c>
      <c r="J141" s="283">
        <f t="shared" si="19"/>
        <v>0</v>
      </c>
      <c r="L141" s="865">
        <f t="shared" si="18"/>
        <v>-3751818</v>
      </c>
      <c r="M141" s="865"/>
      <c r="O141" s="865">
        <f t="shared" si="16"/>
        <v>-1790909</v>
      </c>
      <c r="P141" s="865"/>
    </row>
    <row r="142" spans="1:17" hidden="1">
      <c r="A142" s="266">
        <v>8070602</v>
      </c>
      <c r="B142" s="267" t="s">
        <v>149</v>
      </c>
      <c r="C142" s="267" t="s">
        <v>210</v>
      </c>
      <c r="D142" s="268">
        <f>IFERROR(VLOOKUP(A142,Imp.Base!B:F,5,FALSE),0)</f>
        <v>-1061818</v>
      </c>
      <c r="F142" s="268">
        <v>-2312730</v>
      </c>
      <c r="G142" s="267" t="s">
        <v>1473</v>
      </c>
      <c r="H142" s="267" t="s">
        <v>3490</v>
      </c>
      <c r="I142" s="283">
        <f t="shared" si="17"/>
        <v>-1061818</v>
      </c>
      <c r="J142" s="283">
        <f t="shared" si="19"/>
        <v>0</v>
      </c>
      <c r="L142" s="865">
        <f t="shared" si="18"/>
        <v>-1061818</v>
      </c>
      <c r="M142" s="865"/>
      <c r="O142" s="865">
        <f t="shared" si="16"/>
        <v>-2312730</v>
      </c>
      <c r="P142" s="865"/>
    </row>
    <row r="143" spans="1:17" hidden="1">
      <c r="A143" s="266">
        <v>8040124</v>
      </c>
      <c r="B143" s="267" t="s">
        <v>149</v>
      </c>
      <c r="C143" s="267" t="s">
        <v>1498</v>
      </c>
      <c r="D143" s="268">
        <f>IFERROR(VLOOKUP(A143,Imp.Base!B:F,5,FALSE),0)</f>
        <v>0</v>
      </c>
      <c r="F143" s="268">
        <v>-102121512</v>
      </c>
      <c r="G143" s="267" t="str">
        <f>+C143</f>
        <v>Reserva Legal del periodo</v>
      </c>
      <c r="H143" s="267" t="str">
        <f>+G143</f>
        <v>Reserva Legal del periodo</v>
      </c>
      <c r="I143" s="283">
        <f t="shared" si="17"/>
        <v>0</v>
      </c>
      <c r="J143" s="283">
        <f t="shared" si="19"/>
        <v>0</v>
      </c>
      <c r="L143" s="865"/>
      <c r="M143" s="865"/>
      <c r="O143" s="865">
        <f t="shared" si="16"/>
        <v>-102121512</v>
      </c>
      <c r="P143" s="865"/>
    </row>
    <row r="144" spans="1:17" hidden="1">
      <c r="D144" s="272">
        <f>SUM(D2:D143)</f>
        <v>2808387692</v>
      </c>
      <c r="E144" s="273"/>
      <c r="F144" s="272">
        <v>1940308731</v>
      </c>
      <c r="I144" s="272">
        <f>SUM(I2:I143)</f>
        <v>2808387692</v>
      </c>
      <c r="L144" s="272">
        <f>SUM(L2:L143)</f>
        <v>-21590188352</v>
      </c>
      <c r="M144" s="272">
        <f>SUM(M2:M143)</f>
        <v>-8287474007</v>
      </c>
      <c r="O144" s="272">
        <f>SUM(O2:O143)</f>
        <v>-23852702101</v>
      </c>
      <c r="P144" s="272">
        <f>SUM(P2:P143)</f>
        <v>-8237126870</v>
      </c>
      <c r="Q144" s="272"/>
    </row>
    <row r="145" spans="4:16" hidden="1">
      <c r="D145" s="270"/>
      <c r="F145" s="268"/>
      <c r="I145" s="267">
        <f>+I144-D144</f>
        <v>0</v>
      </c>
      <c r="M145" s="864">
        <f>+L144+M144</f>
        <v>-29877662359</v>
      </c>
      <c r="P145" s="864">
        <f>+P144+O144</f>
        <v>-32089828971</v>
      </c>
    </row>
    <row r="146" spans="4:16">
      <c r="D146" s="400">
        <f>+D144-Imp.Base!F237</f>
        <v>0</v>
      </c>
      <c r="F146" s="268">
        <v>0</v>
      </c>
      <c r="M146" s="864">
        <f>+M145-'Armado EERR'!C16</f>
        <v>-13432817808</v>
      </c>
      <c r="P146" s="864">
        <f>+P145-'Armado EERR'!E16</f>
        <v>-17778414674</v>
      </c>
    </row>
    <row r="147" spans="4:16">
      <c r="D147" s="270"/>
    </row>
    <row r="150" spans="4:16">
      <c r="D150" s="283">
        <v>-6370888405</v>
      </c>
      <c r="E150" s="283"/>
      <c r="F150" s="283">
        <v>4307786875</v>
      </c>
      <c r="G150" s="267" t="s">
        <v>384</v>
      </c>
    </row>
    <row r="151" spans="4:16">
      <c r="D151" s="283">
        <v>-11305404757</v>
      </c>
      <c r="E151" s="283"/>
      <c r="F151" s="283">
        <v>9145373561</v>
      </c>
      <c r="G151" s="267" t="s">
        <v>1487</v>
      </c>
    </row>
    <row r="152" spans="4:16">
      <c r="D152" s="283"/>
      <c r="E152" s="283"/>
      <c r="F152" s="283"/>
    </row>
    <row r="153" spans="4:16">
      <c r="D153" s="283">
        <v>4304511877.3935909</v>
      </c>
      <c r="E153" s="283"/>
      <c r="F153" s="283"/>
    </row>
    <row r="154" spans="4:16">
      <c r="D154" s="283"/>
      <c r="E154" s="283"/>
      <c r="F154" s="283"/>
    </row>
    <row r="155" spans="4:16">
      <c r="D155" s="283"/>
      <c r="E155" s="283"/>
      <c r="F155" s="283"/>
    </row>
    <row r="156" spans="4:16">
      <c r="D156" s="283"/>
      <c r="E156" s="283"/>
      <c r="F156" s="283">
        <f>+F2+F12</f>
        <v>858970857064</v>
      </c>
    </row>
    <row r="157" spans="4:16">
      <c r="D157" s="283"/>
      <c r="E157" s="283"/>
      <c r="F157" s="283">
        <f>+'Nota 17'!D12</f>
        <v>865080083121</v>
      </c>
    </row>
    <row r="158" spans="4:16">
      <c r="D158" s="283"/>
      <c r="E158" s="283"/>
      <c r="F158" s="283">
        <f>+F156-F157</f>
        <v>-6109226057</v>
      </c>
    </row>
    <row r="159" spans="4:16">
      <c r="D159" s="283"/>
      <c r="E159" s="283"/>
      <c r="F159" s="283"/>
    </row>
    <row r="160" spans="4:16">
      <c r="D160" s="283"/>
      <c r="E160" s="283"/>
      <c r="F160" s="283"/>
    </row>
    <row r="161" spans="4:6">
      <c r="D161" s="283"/>
      <c r="E161" s="283"/>
      <c r="F161" s="283"/>
    </row>
    <row r="162" spans="4:6">
      <c r="D162" s="283"/>
      <c r="E162" s="283"/>
      <c r="F162" s="283"/>
    </row>
  </sheetData>
  <autoFilter ref="A1:I145" xr:uid="{A72E9AE3-F511-4167-81A6-D574A59DD4AC}">
    <filterColumn colId="7">
      <filters>
        <filter val="Amortización activos intangibles"/>
        <filter val="Depreciación bienes de uso"/>
      </filters>
    </filterColumn>
  </autoFilter>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tint="0.39997558519241921"/>
  </sheetPr>
  <dimension ref="A7:I43"/>
  <sheetViews>
    <sheetView workbookViewId="0">
      <selection activeCell="G32" sqref="G32"/>
    </sheetView>
  </sheetViews>
  <sheetFormatPr baseColWidth="10" defaultColWidth="11.42578125" defaultRowHeight="12.75"/>
  <cols>
    <col min="1" max="1" width="44.85546875" style="157" bestFit="1" customWidth="1"/>
    <col min="2" max="2" width="2.42578125" style="299" customWidth="1"/>
    <col min="3" max="3" width="18.42578125" style="157" customWidth="1"/>
    <col min="4" max="4" width="1.28515625" style="157" customWidth="1"/>
    <col min="5" max="5" width="18.7109375" style="170" bestFit="1" customWidth="1"/>
    <col min="6" max="6" width="5.42578125" style="1" customWidth="1"/>
    <col min="7" max="7" width="18.7109375" style="2" hidden="1" customWidth="1"/>
    <col min="8" max="8" width="12.140625" style="1" bestFit="1" customWidth="1"/>
    <col min="9" max="9" width="16.140625" style="1" bestFit="1" customWidth="1"/>
    <col min="10" max="10" width="17.5703125" style="1" bestFit="1" customWidth="1"/>
    <col min="11" max="11" width="17" style="1" bestFit="1" customWidth="1"/>
    <col min="12" max="16384" width="11.42578125" style="1"/>
  </cols>
  <sheetData>
    <row r="7" spans="1:7">
      <c r="A7" s="156"/>
      <c r="C7" s="158" t="s">
        <v>3223</v>
      </c>
      <c r="E7" s="158" t="s">
        <v>290</v>
      </c>
      <c r="G7" s="23" t="s">
        <v>117</v>
      </c>
    </row>
    <row r="8" spans="1:7" ht="13.5" thickBot="1">
      <c r="A8" s="159" t="s">
        <v>116</v>
      </c>
      <c r="B8" s="300" t="s">
        <v>142</v>
      </c>
      <c r="C8" s="161" t="s">
        <v>143</v>
      </c>
      <c r="D8" s="160"/>
      <c r="E8" s="161" t="s">
        <v>143</v>
      </c>
      <c r="G8" s="24" t="s">
        <v>144</v>
      </c>
    </row>
    <row r="9" spans="1:7">
      <c r="A9" s="156"/>
      <c r="B9" s="301"/>
      <c r="C9" s="162"/>
      <c r="D9" s="162"/>
      <c r="E9" s="163"/>
      <c r="G9" s="25"/>
    </row>
    <row r="10" spans="1:7">
      <c r="A10" s="156" t="s">
        <v>145</v>
      </c>
      <c r="B10" s="301">
        <v>15</v>
      </c>
      <c r="C10" s="164">
        <f>+SUMIF('EERR IMPERIAL'!B:B,'Armado EERR'!A10,'EERR IMPERIAL'!D:D)</f>
        <v>787773101322</v>
      </c>
      <c r="D10" s="162"/>
      <c r="E10" s="164">
        <v>841613237169</v>
      </c>
      <c r="G10" s="26">
        <v>483262470118</v>
      </c>
    </row>
    <row r="11" spans="1:7">
      <c r="A11" s="156" t="s">
        <v>146</v>
      </c>
      <c r="B11" s="301">
        <v>16</v>
      </c>
      <c r="C11" s="164">
        <f>+SUMIF('EERR IMPERIAL'!B:B,'Armado EERR'!A11,'EERR IMPERIAL'!D:D)</f>
        <v>-744507884682</v>
      </c>
      <c r="D11" s="162"/>
      <c r="E11" s="164">
        <v>-797605445827</v>
      </c>
      <c r="F11" s="150"/>
      <c r="G11" s="26">
        <v>-457246012972</v>
      </c>
    </row>
    <row r="12" spans="1:7" ht="13.5" thickBot="1">
      <c r="A12" s="156" t="s">
        <v>147</v>
      </c>
      <c r="B12" s="301"/>
      <c r="C12" s="162"/>
      <c r="D12" s="162"/>
      <c r="E12" s="162"/>
      <c r="G12" s="28">
        <v>0</v>
      </c>
    </row>
    <row r="13" spans="1:7" ht="13.5" thickBot="1">
      <c r="A13" s="159" t="s">
        <v>148</v>
      </c>
      <c r="B13" s="301"/>
      <c r="C13" s="165">
        <f>+SUM(C10:C12)</f>
        <v>43265216640</v>
      </c>
      <c r="D13" s="162"/>
      <c r="E13" s="165">
        <v>44007791342</v>
      </c>
      <c r="F13" s="30"/>
      <c r="G13" s="29">
        <f>+SUM(G10:G12)</f>
        <v>26016457146</v>
      </c>
    </row>
    <row r="14" spans="1:7">
      <c r="A14" s="156"/>
      <c r="B14" s="301"/>
      <c r="C14" s="162"/>
      <c r="D14" s="162"/>
      <c r="E14" s="163"/>
      <c r="G14" s="25"/>
    </row>
    <row r="15" spans="1:7">
      <c r="A15" s="156"/>
      <c r="B15" s="301"/>
      <c r="C15" s="162"/>
      <c r="D15" s="162"/>
      <c r="E15" s="163"/>
      <c r="G15" s="25"/>
    </row>
    <row r="16" spans="1:7">
      <c r="A16" s="156" t="s">
        <v>149</v>
      </c>
      <c r="B16" s="301">
        <v>17</v>
      </c>
      <c r="C16" s="164">
        <f>+SUMIF('EERR IMPERIAL'!B:B,'Armado EERR'!A16,'EERR IMPERIAL'!D:D)</f>
        <v>-16444844551</v>
      </c>
      <c r="D16" s="162"/>
      <c r="E16" s="164">
        <v>-14311414297</v>
      </c>
      <c r="G16" s="31">
        <v>-10494633529</v>
      </c>
    </row>
    <row r="17" spans="1:9" ht="13.5" thickBot="1">
      <c r="A17" s="156" t="s">
        <v>150</v>
      </c>
      <c r="B17" s="301" t="s">
        <v>1496</v>
      </c>
      <c r="C17" s="164">
        <f>+SUMIF('EERR IMPERIAL'!B:B,'Armado EERR'!A17,'EERR IMPERIAL'!D:D)</f>
        <v>-13432817808</v>
      </c>
      <c r="D17" s="162"/>
      <c r="E17" s="173">
        <v>-17676293162</v>
      </c>
      <c r="G17" s="32">
        <v>-11734171897</v>
      </c>
    </row>
    <row r="18" spans="1:9" ht="13.5" thickBot="1">
      <c r="A18" s="159" t="s">
        <v>151</v>
      </c>
      <c r="B18" s="301"/>
      <c r="C18" s="166">
        <f>+SUM(C16:C17)</f>
        <v>-29877662359</v>
      </c>
      <c r="D18" s="162"/>
      <c r="E18" s="172">
        <v>-31987707459</v>
      </c>
      <c r="G18" s="33">
        <f>+SUM(G16:G17)</f>
        <v>-22228805426</v>
      </c>
    </row>
    <row r="19" spans="1:9">
      <c r="A19" s="156"/>
      <c r="B19" s="301"/>
      <c r="C19" s="162"/>
      <c r="D19" s="162"/>
      <c r="E19" s="163"/>
      <c r="G19" s="25"/>
    </row>
    <row r="20" spans="1:9">
      <c r="A20" s="159" t="s">
        <v>152</v>
      </c>
      <c r="B20" s="301"/>
      <c r="C20" s="167">
        <f>+C13+C18</f>
        <v>13387554281</v>
      </c>
      <c r="D20" s="162"/>
      <c r="E20" s="167">
        <v>12020083883</v>
      </c>
      <c r="G20" s="34">
        <f>+G13+G18</f>
        <v>3787651720</v>
      </c>
    </row>
    <row r="21" spans="1:9">
      <c r="A21" s="156"/>
      <c r="B21" s="301"/>
      <c r="C21" s="162"/>
      <c r="D21" s="162"/>
      <c r="E21" s="163"/>
      <c r="G21" s="25"/>
    </row>
    <row r="22" spans="1:9" ht="13.5" thickBot="1">
      <c r="A22" s="156" t="s">
        <v>153</v>
      </c>
      <c r="B22" s="301"/>
      <c r="C22" s="164">
        <f>+SUMIF('EERR IMPERIAL'!B:B,'Armado EERR'!A22,'EERR IMPERIAL'!D:D)</f>
        <v>-2071236570</v>
      </c>
      <c r="D22" s="162"/>
      <c r="E22" s="164">
        <v>-3559484352</v>
      </c>
      <c r="G22" s="35">
        <v>770179098</v>
      </c>
    </row>
    <row r="23" spans="1:9" ht="13.5" thickBot="1">
      <c r="A23" s="159" t="s">
        <v>154</v>
      </c>
      <c r="C23" s="165">
        <f>+C20+C22</f>
        <v>11316317711</v>
      </c>
      <c r="E23" s="165">
        <v>8460599531</v>
      </c>
      <c r="G23" s="29">
        <f>+G20+G22</f>
        <v>4557830818</v>
      </c>
    </row>
    <row r="24" spans="1:9">
      <c r="A24" s="156"/>
      <c r="E24" s="163"/>
      <c r="G24" s="25"/>
    </row>
    <row r="25" spans="1:9">
      <c r="A25" s="159" t="s">
        <v>155</v>
      </c>
      <c r="E25" s="163"/>
      <c r="G25" s="25"/>
      <c r="I25" s="26"/>
    </row>
    <row r="26" spans="1:9">
      <c r="A26" s="156" t="s">
        <v>156</v>
      </c>
      <c r="B26" s="299">
        <v>18</v>
      </c>
      <c r="C26" s="164">
        <f>+SUMIF('EERR IMPERIAL'!B:B,'Armado EERR'!A26,'EERR IMPERIAL'!D:D)</f>
        <v>1662130124</v>
      </c>
      <c r="E26" s="164">
        <v>2100323198</v>
      </c>
      <c r="G26" s="26">
        <v>403991109</v>
      </c>
      <c r="I26" s="26"/>
    </row>
    <row r="27" spans="1:9" ht="13.5" thickBot="1">
      <c r="A27" s="159" t="s">
        <v>157</v>
      </c>
      <c r="C27" s="165">
        <f>+SUM(C26:C26)</f>
        <v>1662130124</v>
      </c>
      <c r="E27" s="165">
        <v>2100323198</v>
      </c>
      <c r="G27" s="29">
        <f>+SUM(G26:G26)</f>
        <v>403991109</v>
      </c>
    </row>
    <row r="28" spans="1:9">
      <c r="A28" s="156"/>
      <c r="E28" s="163"/>
      <c r="G28" s="25"/>
    </row>
    <row r="29" spans="1:9">
      <c r="A29" s="159" t="s">
        <v>158</v>
      </c>
      <c r="E29" s="163"/>
      <c r="G29" s="25"/>
    </row>
    <row r="30" spans="1:9">
      <c r="A30" s="156" t="s">
        <v>159</v>
      </c>
      <c r="B30" s="299">
        <v>11</v>
      </c>
      <c r="C30" s="164">
        <f>+SUMIF('EERR IMPERIAL'!B:B,'Armado EERR'!A30,'EERR IMPERIAL'!D:D)</f>
        <v>-9782303960</v>
      </c>
      <c r="E30" s="164">
        <v>-8212949407</v>
      </c>
      <c r="G30" s="31">
        <v>-1174493766</v>
      </c>
      <c r="I30" s="26"/>
    </row>
    <row r="31" spans="1:9" ht="13.5" thickBot="1">
      <c r="A31" s="156"/>
      <c r="C31" s="163"/>
      <c r="E31" s="163"/>
      <c r="G31" s="25"/>
    </row>
    <row r="32" spans="1:9" ht="13.5" thickBot="1">
      <c r="A32" s="159" t="s">
        <v>1502</v>
      </c>
      <c r="C32" s="166">
        <f>+C23+C27+C30</f>
        <v>3196143875</v>
      </c>
      <c r="D32" s="162"/>
      <c r="E32" s="838">
        <v>2347973322</v>
      </c>
      <c r="G32" s="34">
        <v>0</v>
      </c>
    </row>
    <row r="33" spans="1:8">
      <c r="A33" s="156"/>
      <c r="E33" s="163"/>
      <c r="G33" s="25"/>
    </row>
    <row r="34" spans="1:8" ht="13.5" thickBot="1">
      <c r="A34" s="156" t="s">
        <v>160</v>
      </c>
      <c r="B34" s="302" t="s">
        <v>1497</v>
      </c>
      <c r="C34" s="164">
        <f>+SUMIF('EERR IMPERIAL'!B:B,'Armado EERR'!A34,'EERR IMPERIAL'!D:D)</f>
        <v>-387756183</v>
      </c>
      <c r="D34" s="168"/>
      <c r="E34" s="169">
        <v>-305543079</v>
      </c>
      <c r="G34" s="32">
        <v>-497573196</v>
      </c>
    </row>
    <row r="35" spans="1:8" ht="13.5" thickBot="1">
      <c r="A35" s="159" t="s">
        <v>1503</v>
      </c>
      <c r="B35" s="302"/>
      <c r="C35" s="166">
        <f>+C32+C34</f>
        <v>2808387692</v>
      </c>
      <c r="D35" s="162"/>
      <c r="E35" s="172">
        <v>2042430243</v>
      </c>
      <c r="G35" s="32"/>
    </row>
    <row r="36" spans="1:8" ht="13.5" thickBot="1">
      <c r="A36" s="156"/>
      <c r="B36" s="302"/>
      <c r="C36" s="285"/>
      <c r="D36" s="168"/>
      <c r="E36" s="285"/>
      <c r="G36" s="32"/>
    </row>
    <row r="37" spans="1:8" ht="13.5" thickBot="1">
      <c r="A37" s="156" t="s">
        <v>1501</v>
      </c>
      <c r="C37" s="286">
        <v>0</v>
      </c>
      <c r="D37" s="287"/>
      <c r="E37" s="288">
        <v>-102121512</v>
      </c>
      <c r="G37" s="35"/>
    </row>
    <row r="38" spans="1:8" ht="13.5" thickBot="1">
      <c r="A38" s="156"/>
      <c r="C38" s="286"/>
      <c r="D38" s="287"/>
      <c r="E38" s="288"/>
      <c r="G38" s="289"/>
    </row>
    <row r="39" spans="1:8" ht="13.5" thickBot="1">
      <c r="A39" s="159" t="s">
        <v>3208</v>
      </c>
      <c r="C39" s="166">
        <f>+C35+C37</f>
        <v>2808387692</v>
      </c>
      <c r="D39" s="162"/>
      <c r="E39" s="166">
        <v>1940308731</v>
      </c>
      <c r="G39" s="36">
        <f>+G32+G34</f>
        <v>-497573196</v>
      </c>
      <c r="H39" s="27"/>
    </row>
    <row r="40" spans="1:8">
      <c r="C40" s="287"/>
      <c r="D40" s="287"/>
      <c r="E40" s="286"/>
    </row>
    <row r="41" spans="1:8">
      <c r="C41" s="851">
        <f>+C39-'EERR IMPERIAL'!D144</f>
        <v>0</v>
      </c>
      <c r="E41" s="276">
        <f>+E39-'EERR IMPERIAL'!F144</f>
        <v>0</v>
      </c>
    </row>
    <row r="42" spans="1:8">
      <c r="C42" s="419">
        <f>+C39-C41</f>
        <v>2808387692</v>
      </c>
      <c r="G42" s="2">
        <v>-3787328160</v>
      </c>
    </row>
    <row r="43" spans="1:8">
      <c r="C43" s="276"/>
      <c r="E43" s="276"/>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dimension ref="A1:P240"/>
  <sheetViews>
    <sheetView view="pageBreakPreview" topLeftCell="A4" zoomScaleNormal="100" zoomScaleSheetLayoutView="100" workbookViewId="0">
      <selection activeCell="G32" sqref="G32"/>
    </sheetView>
  </sheetViews>
  <sheetFormatPr baseColWidth="10" defaultColWidth="11.42578125" defaultRowHeight="11.25"/>
  <cols>
    <col min="1" max="1" width="12.7109375" style="247" bestFit="1" customWidth="1"/>
    <col min="2" max="2" width="11.42578125" style="247"/>
    <col min="3" max="3" width="41.7109375" style="247" customWidth="1"/>
    <col min="4" max="4" width="13.5703125" style="248" bestFit="1" customWidth="1"/>
    <col min="5" max="5" width="12.7109375" style="248" bestFit="1" customWidth="1"/>
    <col min="6" max="6" width="14.42578125" style="248" bestFit="1" customWidth="1"/>
    <col min="7" max="7" width="13.5703125" style="248" hidden="1" customWidth="1"/>
    <col min="8" max="8" width="15.5703125" style="247" hidden="1" customWidth="1"/>
    <col min="9" max="9" width="14.28515625" style="247" hidden="1" customWidth="1"/>
    <col min="10" max="11" width="0" style="247" hidden="1" customWidth="1"/>
    <col min="12" max="14" width="11.42578125" style="247"/>
    <col min="15" max="15" width="12.7109375" style="247" bestFit="1" customWidth="1"/>
    <col min="16" max="16384" width="11.42578125" style="247"/>
  </cols>
  <sheetData>
    <row r="1" spans="1:13" s="401" customFormat="1">
      <c r="B1" s="401" t="s">
        <v>0</v>
      </c>
      <c r="C1" s="401" t="s">
        <v>1</v>
      </c>
      <c r="D1" s="402" t="s">
        <v>3183</v>
      </c>
      <c r="E1" s="402" t="s">
        <v>1525</v>
      </c>
      <c r="F1" s="402" t="s">
        <v>1526</v>
      </c>
      <c r="G1" s="402"/>
    </row>
    <row r="2" spans="1:13">
      <c r="A2" s="308">
        <f>VLOOKUP(B2,'Balance imperial'!A:AA,5,FALSE)-D2</f>
        <v>0</v>
      </c>
      <c r="B2" s="247">
        <v>11111</v>
      </c>
      <c r="C2" s="247" t="s">
        <v>1532</v>
      </c>
      <c r="D2" s="248">
        <v>51000</v>
      </c>
      <c r="F2" s="248">
        <f>+D2+E2</f>
        <v>51000</v>
      </c>
      <c r="G2" s="308">
        <f>VLOOKUP(B2,'Balance imperial'!A:E,5,FALSE)-F2</f>
        <v>0</v>
      </c>
      <c r="M2" s="247">
        <f>VLOOKUP(B2,'[104]Balance imperial'!$A:$A,1,FALSE)</f>
        <v>11111</v>
      </c>
    </row>
    <row r="3" spans="1:13">
      <c r="A3" s="308">
        <f>VLOOKUP(B3,'Balance imperial'!A:AA,5,FALSE)-D3</f>
        <v>0</v>
      </c>
      <c r="B3" s="247">
        <v>11112</v>
      </c>
      <c r="C3" s="247" t="s">
        <v>66</v>
      </c>
      <c r="D3" s="248">
        <v>2592959157</v>
      </c>
      <c r="E3" s="248">
        <v>0</v>
      </c>
      <c r="F3" s="248">
        <f t="shared" ref="F3:F66" si="0">+D3+E3</f>
        <v>2592959157</v>
      </c>
      <c r="G3" s="308">
        <f>VLOOKUP(B3,'Balance imperial'!A:E,5,FALSE)-F3</f>
        <v>0</v>
      </c>
      <c r="M3" s="247">
        <f>VLOOKUP(B3,'[104]Balance imperial'!$A:$A,1,FALSE)</f>
        <v>11112</v>
      </c>
    </row>
    <row r="4" spans="1:13">
      <c r="A4" s="308">
        <f>VLOOKUP(B4,'Balance imperial'!A:AA,5,FALSE)-D4</f>
        <v>0</v>
      </c>
      <c r="B4" s="247">
        <v>11114</v>
      </c>
      <c r="C4" s="247" t="s">
        <v>291</v>
      </c>
      <c r="D4" s="248">
        <v>2663773</v>
      </c>
      <c r="F4" s="248">
        <f t="shared" si="0"/>
        <v>2663773</v>
      </c>
      <c r="G4" s="308">
        <f>VLOOKUP(B4,'Balance imperial'!A:E,5,FALSE)-F4</f>
        <v>0</v>
      </c>
      <c r="M4" s="247">
        <f>VLOOKUP(B4,'[104]Balance imperial'!$A:$A,1,FALSE)</f>
        <v>11114</v>
      </c>
    </row>
    <row r="5" spans="1:13">
      <c r="A5" s="308">
        <f>VLOOKUP(B5,'Balance imperial'!A:AA,5,FALSE)-D5</f>
        <v>0</v>
      </c>
      <c r="B5" s="247">
        <v>11121</v>
      </c>
      <c r="C5" s="247" t="s">
        <v>2</v>
      </c>
      <c r="D5" s="248">
        <v>1619873489</v>
      </c>
      <c r="F5" s="248">
        <f t="shared" si="0"/>
        <v>1619873489</v>
      </c>
      <c r="G5" s="308">
        <f>VLOOKUP(B5,'Balance imperial'!A:E,5,FALSE)-F5</f>
        <v>0</v>
      </c>
      <c r="M5" s="247">
        <f>VLOOKUP(B5,'[104]Balance imperial'!$A:$A,1,FALSE)</f>
        <v>11121</v>
      </c>
    </row>
    <row r="6" spans="1:13">
      <c r="A6" s="308">
        <f>VLOOKUP(B6,'Balance imperial'!A:AA,5,FALSE)-D6</f>
        <v>0</v>
      </c>
      <c r="B6" s="247">
        <v>11122</v>
      </c>
      <c r="C6" s="247" t="s">
        <v>68</v>
      </c>
      <c r="D6" s="248">
        <v>1099826552</v>
      </c>
      <c r="F6" s="248">
        <f t="shared" si="0"/>
        <v>1099826552</v>
      </c>
      <c r="G6" s="308">
        <f>VLOOKUP(B6,'Balance imperial'!A:E,5,FALSE)-F6</f>
        <v>0</v>
      </c>
      <c r="M6" s="247">
        <f>VLOOKUP(B6,'[104]Balance imperial'!$A:$A,1,FALSE)</f>
        <v>11122</v>
      </c>
    </row>
    <row r="7" spans="1:13">
      <c r="A7" s="308">
        <f>VLOOKUP(B7,'Balance imperial'!A:AA,5,FALSE)-D7</f>
        <v>0</v>
      </c>
      <c r="B7" s="247">
        <v>11123</v>
      </c>
      <c r="C7" s="247" t="s">
        <v>3</v>
      </c>
      <c r="D7" s="248">
        <v>1137027301</v>
      </c>
      <c r="F7" s="248">
        <f t="shared" si="0"/>
        <v>1137027301</v>
      </c>
      <c r="G7" s="308">
        <f>VLOOKUP(B7,'Balance imperial'!A:E,5,FALSE)-F7</f>
        <v>0</v>
      </c>
      <c r="M7" s="247">
        <f>VLOOKUP(B7,'[104]Balance imperial'!$A:$A,1,FALSE)</f>
        <v>11123</v>
      </c>
    </row>
    <row r="8" spans="1:13">
      <c r="A8" s="308">
        <f>VLOOKUP(B8,'Balance imperial'!A:AA,5,FALSE)-D8</f>
        <v>0</v>
      </c>
      <c r="B8" s="247">
        <v>11125</v>
      </c>
      <c r="C8" s="247" t="s">
        <v>4</v>
      </c>
      <c r="D8" s="248">
        <v>9612</v>
      </c>
      <c r="F8" s="248">
        <f t="shared" si="0"/>
        <v>9612</v>
      </c>
      <c r="G8" s="308">
        <f>VLOOKUP(B8,'Balance imperial'!A:E,5,FALSE)-F8</f>
        <v>0</v>
      </c>
      <c r="M8" s="247">
        <f>VLOOKUP(B8,'[104]Balance imperial'!$A:$A,1,FALSE)</f>
        <v>11125</v>
      </c>
    </row>
    <row r="9" spans="1:13">
      <c r="A9" s="308">
        <f>VLOOKUP(B9,'Balance imperial'!A:AA,5,FALSE)-D9</f>
        <v>0</v>
      </c>
      <c r="B9" s="247">
        <v>11126</v>
      </c>
      <c r="C9" s="247" t="s">
        <v>292</v>
      </c>
      <c r="D9" s="248">
        <v>802060003</v>
      </c>
      <c r="F9" s="248">
        <f t="shared" si="0"/>
        <v>802060003</v>
      </c>
      <c r="G9" s="308">
        <f>VLOOKUP(B9,'Balance imperial'!A:E,5,FALSE)-F9</f>
        <v>0</v>
      </c>
      <c r="M9" s="247">
        <f>VLOOKUP(B9,'[104]Balance imperial'!$A:$A,1,FALSE)</f>
        <v>11126</v>
      </c>
    </row>
    <row r="10" spans="1:13">
      <c r="A10" s="308">
        <f>VLOOKUP(B10,'Balance imperial'!A:AA,5,FALSE)-D10</f>
        <v>0</v>
      </c>
      <c r="B10" s="247">
        <v>11131</v>
      </c>
      <c r="C10" s="247" t="s">
        <v>5</v>
      </c>
      <c r="D10" s="248">
        <v>156965145</v>
      </c>
      <c r="F10" s="248">
        <f t="shared" si="0"/>
        <v>156965145</v>
      </c>
      <c r="G10" s="308">
        <f>VLOOKUP(B10,'Balance imperial'!A:E,5,FALSE)-F10</f>
        <v>0</v>
      </c>
      <c r="M10" s="247">
        <f>VLOOKUP(B10,'[104]Balance imperial'!$A:$A,1,FALSE)</f>
        <v>11131</v>
      </c>
    </row>
    <row r="11" spans="1:13">
      <c r="A11" s="308">
        <f>VLOOKUP(B11,'Balance imperial'!A:AA,5,FALSE)-D11</f>
        <v>0</v>
      </c>
      <c r="B11" s="247">
        <v>11133</v>
      </c>
      <c r="C11" s="247" t="s">
        <v>293</v>
      </c>
      <c r="D11" s="248">
        <v>31223472</v>
      </c>
      <c r="F11" s="248">
        <f t="shared" si="0"/>
        <v>31223472</v>
      </c>
      <c r="G11" s="308">
        <f>VLOOKUP(B11,'Balance imperial'!A:E,5,FALSE)-F11</f>
        <v>0</v>
      </c>
      <c r="M11" s="247">
        <f>VLOOKUP(B11,'[104]Balance imperial'!$A:$A,1,FALSE)</f>
        <v>11133</v>
      </c>
    </row>
    <row r="12" spans="1:13">
      <c r="A12" s="308">
        <f>VLOOKUP(B12,'Balance imperial'!A:AA,5,FALSE)-D12</f>
        <v>0</v>
      </c>
      <c r="B12" s="247">
        <v>11211</v>
      </c>
      <c r="C12" s="247" t="s">
        <v>3197</v>
      </c>
      <c r="D12" s="248">
        <v>49050807378</v>
      </c>
      <c r="F12" s="248">
        <f t="shared" si="0"/>
        <v>49050807378</v>
      </c>
      <c r="G12" s="308">
        <f>VLOOKUP(B12,'Balance imperial'!A:E,5,FALSE)-F12</f>
        <v>0</v>
      </c>
      <c r="M12" s="247">
        <f>VLOOKUP(B12,'[104]Balance imperial'!$A:$A,1,FALSE)</f>
        <v>11211</v>
      </c>
    </row>
    <row r="13" spans="1:13">
      <c r="A13" s="308">
        <f>VLOOKUP(B13,'Balance imperial'!A:AA,5,FALSE)-D13</f>
        <v>0</v>
      </c>
      <c r="B13" s="247">
        <v>11213</v>
      </c>
      <c r="C13" s="247" t="s">
        <v>69</v>
      </c>
      <c r="D13" s="248">
        <v>2642225</v>
      </c>
      <c r="F13" s="248">
        <f t="shared" si="0"/>
        <v>2642225</v>
      </c>
      <c r="G13" s="308">
        <f>VLOOKUP(B13,'Balance imperial'!A:E,5,FALSE)-F13</f>
        <v>0</v>
      </c>
      <c r="M13" s="247">
        <f>VLOOKUP(B13,'[104]Balance imperial'!$A:$A,1,FALSE)</f>
        <v>11213</v>
      </c>
    </row>
    <row r="14" spans="1:13">
      <c r="A14" s="308">
        <f>VLOOKUP(B14,'Balance imperial'!A:AA,5,FALSE)-D14</f>
        <v>0</v>
      </c>
      <c r="B14" s="247">
        <v>11215</v>
      </c>
      <c r="C14" s="247" t="s">
        <v>7</v>
      </c>
      <c r="D14" s="248">
        <v>8611116939</v>
      </c>
      <c r="F14" s="248">
        <f t="shared" si="0"/>
        <v>8611116939</v>
      </c>
      <c r="G14" s="308">
        <f>VLOOKUP(B14,'Balance imperial'!A:E,5,FALSE)-F14</f>
        <v>0</v>
      </c>
      <c r="M14" s="247">
        <f>VLOOKUP(B14,'[104]Balance imperial'!$A:$A,1,FALSE)</f>
        <v>11215</v>
      </c>
    </row>
    <row r="15" spans="1:13">
      <c r="A15" s="308">
        <f>VLOOKUP(B15,'Balance imperial'!A:AA,5,FALSE)-D15</f>
        <v>0</v>
      </c>
      <c r="B15" s="247">
        <v>11216</v>
      </c>
      <c r="C15" s="247" t="s">
        <v>8</v>
      </c>
      <c r="D15" s="248">
        <v>5870562037</v>
      </c>
      <c r="E15" s="248">
        <v>0</v>
      </c>
      <c r="F15" s="248">
        <f t="shared" si="0"/>
        <v>5870562037</v>
      </c>
      <c r="G15" s="308">
        <f>VLOOKUP(B15,'Balance imperial'!A:E,5,FALSE)-F15</f>
        <v>0</v>
      </c>
      <c r="M15" s="247">
        <f>VLOOKUP(B15,'[104]Balance imperial'!$A:$A,1,FALSE)</f>
        <v>11216</v>
      </c>
    </row>
    <row r="16" spans="1:13">
      <c r="A16" s="308">
        <f>VLOOKUP(B16,'Balance imperial'!A:AA,5,FALSE)-D16</f>
        <v>0</v>
      </c>
      <c r="B16" s="247">
        <v>11217</v>
      </c>
      <c r="C16" s="247" t="s">
        <v>3198</v>
      </c>
      <c r="D16" s="248">
        <v>101295000</v>
      </c>
      <c r="F16" s="248">
        <f t="shared" si="0"/>
        <v>101295000</v>
      </c>
      <c r="G16" s="308">
        <f>VLOOKUP(B16,'Balance imperial'!A:E,5,FALSE)-F16</f>
        <v>0</v>
      </c>
      <c r="M16" s="247">
        <f>VLOOKUP(B16,'[104]Balance imperial'!$A:$A,1,FALSE)</f>
        <v>11217</v>
      </c>
    </row>
    <row r="17" spans="1:13">
      <c r="A17" s="308">
        <f>VLOOKUP(B17,'Balance imperial'!A:AA,5,FALSE)-D17</f>
        <v>0</v>
      </c>
      <c r="B17" s="247">
        <v>11218</v>
      </c>
      <c r="C17" s="247" t="s">
        <v>10</v>
      </c>
      <c r="D17" s="248">
        <v>403171591</v>
      </c>
      <c r="E17" s="248">
        <v>0</v>
      </c>
      <c r="F17" s="248">
        <f t="shared" si="0"/>
        <v>403171591</v>
      </c>
      <c r="G17" s="308">
        <f>VLOOKUP(B17,'Balance imperial'!A:E,5,FALSE)-F17</f>
        <v>0</v>
      </c>
      <c r="M17" s="247">
        <f>VLOOKUP(B17,'[104]Balance imperial'!$A:$A,1,FALSE)</f>
        <v>11218</v>
      </c>
    </row>
    <row r="18" spans="1:13">
      <c r="A18" s="308">
        <f>VLOOKUP(B18,'Balance imperial'!A:AA,5,FALSE)-D18</f>
        <v>0</v>
      </c>
      <c r="B18" s="247">
        <v>11219</v>
      </c>
      <c r="C18" s="247" t="s">
        <v>12</v>
      </c>
      <c r="D18" s="248">
        <v>-3929253188</v>
      </c>
      <c r="F18" s="248">
        <f t="shared" si="0"/>
        <v>-3929253188</v>
      </c>
      <c r="G18" s="308">
        <f>VLOOKUP(B18,'Balance imperial'!A:E,5,FALSE)-F18</f>
        <v>0</v>
      </c>
      <c r="M18" s="247">
        <f>VLOOKUP(B18,'[104]Balance imperial'!$A:$A,1,FALSE)</f>
        <v>11219</v>
      </c>
    </row>
    <row r="19" spans="1:13">
      <c r="A19" s="308">
        <f>VLOOKUP(B19,'Balance imperial'!A:AA,5,FALSE)-D19</f>
        <v>0</v>
      </c>
      <c r="B19" s="247">
        <v>11220</v>
      </c>
      <c r="C19" s="247" t="s">
        <v>50</v>
      </c>
      <c r="D19" s="248">
        <v>584128776</v>
      </c>
      <c r="E19" s="248">
        <v>0</v>
      </c>
      <c r="F19" s="248">
        <f t="shared" si="0"/>
        <v>584128776</v>
      </c>
      <c r="G19" s="308">
        <f>VLOOKUP(B19,'Balance imperial'!A:E,5,FALSE)-F19</f>
        <v>0</v>
      </c>
      <c r="M19" s="247">
        <f>VLOOKUP(B19,'[104]Balance imperial'!$A:$A,1,FALSE)</f>
        <v>11220</v>
      </c>
    </row>
    <row r="20" spans="1:13">
      <c r="A20" s="308">
        <f>VLOOKUP(B20,'Balance imperial'!A:AA,5,FALSE)-D20</f>
        <v>0</v>
      </c>
      <c r="B20" s="247">
        <v>11251</v>
      </c>
      <c r="C20" s="247" t="s">
        <v>3199</v>
      </c>
      <c r="D20" s="248">
        <v>2735412012</v>
      </c>
      <c r="F20" s="248">
        <f t="shared" si="0"/>
        <v>2735412012</v>
      </c>
      <c r="G20" s="308">
        <f>VLOOKUP(B20,'Balance imperial'!A:E,5,FALSE)-F20</f>
        <v>0</v>
      </c>
      <c r="M20" s="247">
        <f>VLOOKUP(B20,'[104]Balance imperial'!$A:$A,1,FALSE)</f>
        <v>11251</v>
      </c>
    </row>
    <row r="21" spans="1:13">
      <c r="A21" s="308">
        <f>VLOOKUP(B21,'Balance imperial'!A:AA,5,FALSE)-D21</f>
        <v>0</v>
      </c>
      <c r="B21" s="247">
        <v>11254</v>
      </c>
      <c r="C21" s="247" t="s">
        <v>3200</v>
      </c>
      <c r="D21" s="248">
        <v>4184234638</v>
      </c>
      <c r="F21" s="248">
        <f t="shared" si="0"/>
        <v>4184234638</v>
      </c>
      <c r="G21" s="308">
        <f>VLOOKUP(B21,'Balance imperial'!A:E,5,FALSE)-F21</f>
        <v>0</v>
      </c>
      <c r="M21" s="247">
        <f>VLOOKUP(B21,'[104]Balance imperial'!$A:$A,1,FALSE)</f>
        <v>11254</v>
      </c>
    </row>
    <row r="22" spans="1:13">
      <c r="A22" s="308">
        <f>VLOOKUP(B22,'Balance imperial'!A:AA,5,FALSE)-D22</f>
        <v>0</v>
      </c>
      <c r="B22" s="247">
        <v>11222</v>
      </c>
      <c r="C22" s="247" t="s">
        <v>295</v>
      </c>
      <c r="D22" s="248">
        <v>104072644</v>
      </c>
      <c r="F22" s="248">
        <f t="shared" si="0"/>
        <v>104072644</v>
      </c>
      <c r="G22" s="308">
        <f>VLOOKUP(B22,'Balance imperial'!A:E,5,FALSE)-F22</f>
        <v>0</v>
      </c>
      <c r="M22" s="247">
        <f>VLOOKUP(B22,'[104]Balance imperial'!$A:$A,1,FALSE)</f>
        <v>11222</v>
      </c>
    </row>
    <row r="23" spans="1:13">
      <c r="A23" s="308">
        <f>VLOOKUP(B23,'Balance imperial'!A:AA,5,FALSE)-D23</f>
        <v>0</v>
      </c>
      <c r="B23" s="247">
        <v>11224</v>
      </c>
      <c r="C23" s="247" t="s">
        <v>296</v>
      </c>
      <c r="D23" s="248">
        <v>5802668</v>
      </c>
      <c r="F23" s="248">
        <f t="shared" si="0"/>
        <v>5802668</v>
      </c>
      <c r="G23" s="308">
        <f>VLOOKUP(B23,'Balance imperial'!A:E,5,FALSE)-F23</f>
        <v>0</v>
      </c>
      <c r="M23" s="247">
        <f>VLOOKUP(B23,'[104]Balance imperial'!$A:$A,1,FALSE)</f>
        <v>11224</v>
      </c>
    </row>
    <row r="24" spans="1:13">
      <c r="A24" s="308">
        <f>VLOOKUP(B24,'Balance imperial'!A:AA,5,FALSE)-D24</f>
        <v>0</v>
      </c>
      <c r="B24" s="247">
        <v>11225</v>
      </c>
      <c r="C24" s="247" t="s">
        <v>1542</v>
      </c>
      <c r="D24" s="248">
        <v>27711774</v>
      </c>
      <c r="F24" s="248">
        <f t="shared" si="0"/>
        <v>27711774</v>
      </c>
      <c r="G24" s="308">
        <f>VLOOKUP(B24,'Balance imperial'!A:E,5,FALSE)-F24</f>
        <v>0</v>
      </c>
      <c r="M24" s="247">
        <f>VLOOKUP(B24,'[104]Balance imperial'!$A:$A,1,FALSE)</f>
        <v>11225</v>
      </c>
    </row>
    <row r="25" spans="1:13">
      <c r="A25" s="308">
        <f>VLOOKUP(B25,'Balance imperial'!A:AA,5,FALSE)-D25</f>
        <v>0</v>
      </c>
      <c r="B25" s="247">
        <v>11226</v>
      </c>
      <c r="C25" s="247" t="s">
        <v>90</v>
      </c>
      <c r="D25" s="248">
        <v>560213990</v>
      </c>
      <c r="F25" s="248">
        <f t="shared" si="0"/>
        <v>560213990</v>
      </c>
      <c r="G25" s="308">
        <f>VLOOKUP(B25,'Balance imperial'!A:E,5,FALSE)-F25</f>
        <v>0</v>
      </c>
      <c r="M25" s="247">
        <f>VLOOKUP(B25,'[104]Balance imperial'!$A:$A,1,FALSE)</f>
        <v>11226</v>
      </c>
    </row>
    <row r="26" spans="1:13">
      <c r="A26" s="308">
        <f>VLOOKUP(B26,'Balance imperial'!A:AA,5,FALSE)-D26</f>
        <v>0</v>
      </c>
      <c r="B26" s="247">
        <v>11231</v>
      </c>
      <c r="C26" s="247" t="s">
        <v>92</v>
      </c>
      <c r="D26" s="248">
        <v>1848068759</v>
      </c>
      <c r="F26" s="248">
        <f t="shared" si="0"/>
        <v>1848068759</v>
      </c>
      <c r="G26" s="308">
        <f>VLOOKUP(B26,'Balance imperial'!A:E,5,FALSE)-F26</f>
        <v>0</v>
      </c>
      <c r="M26" s="247">
        <f>VLOOKUP(B26,'[104]Balance imperial'!$A:$A,1,FALSE)</f>
        <v>11231</v>
      </c>
    </row>
    <row r="27" spans="1:13">
      <c r="A27" s="308">
        <f>VLOOKUP(B27,'Balance imperial'!A:AA,5,FALSE)-D27</f>
        <v>0</v>
      </c>
      <c r="B27" s="247">
        <v>11233</v>
      </c>
      <c r="C27" s="247" t="s">
        <v>93</v>
      </c>
      <c r="D27" s="248">
        <v>4180353</v>
      </c>
      <c r="F27" s="248">
        <f t="shared" si="0"/>
        <v>4180353</v>
      </c>
      <c r="G27" s="308">
        <f>VLOOKUP(B27,'Balance imperial'!A:E,5,FALSE)-F27</f>
        <v>0</v>
      </c>
      <c r="M27" s="247">
        <f>VLOOKUP(B27,'[104]Balance imperial'!$A:$A,1,FALSE)</f>
        <v>11233</v>
      </c>
    </row>
    <row r="28" spans="1:13">
      <c r="A28" s="308">
        <f>VLOOKUP(B28,'Balance imperial'!A:AA,5,FALSE)-D28</f>
        <v>0</v>
      </c>
      <c r="B28" s="247">
        <v>11241</v>
      </c>
      <c r="C28" s="247" t="s">
        <v>11</v>
      </c>
      <c r="D28" s="248">
        <v>47619752</v>
      </c>
      <c r="F28" s="248">
        <f t="shared" si="0"/>
        <v>47619752</v>
      </c>
      <c r="G28" s="308">
        <f>VLOOKUP(B28,'Balance imperial'!A:E,5,FALSE)-F28</f>
        <v>0</v>
      </c>
      <c r="M28" s="247">
        <f>VLOOKUP(B28,'[104]Balance imperial'!$A:$A,1,FALSE)</f>
        <v>11241</v>
      </c>
    </row>
    <row r="29" spans="1:13">
      <c r="A29" s="308">
        <f>VLOOKUP(B29,'Balance imperial'!A:AA,5,FALSE)-D29</f>
        <v>0</v>
      </c>
      <c r="B29" s="247">
        <v>11245</v>
      </c>
      <c r="C29" s="247" t="s">
        <v>1507</v>
      </c>
      <c r="D29" s="248">
        <v>7360316</v>
      </c>
      <c r="F29" s="248">
        <f t="shared" si="0"/>
        <v>7360316</v>
      </c>
      <c r="G29" s="308">
        <f>VLOOKUP(B29,'Balance imperial'!A:E,5,FALSE)-F29</f>
        <v>0</v>
      </c>
      <c r="H29" s="247" t="s">
        <v>1528</v>
      </c>
      <c r="J29" s="247">
        <f>3500000-1900000</f>
        <v>1600000</v>
      </c>
      <c r="M29" s="247">
        <f>VLOOKUP(B29,'[104]Balance imperial'!$A:$A,1,FALSE)</f>
        <v>11245</v>
      </c>
    </row>
    <row r="30" spans="1:13">
      <c r="A30" s="308">
        <f>VLOOKUP(B30,'Balance imperial'!A:AA,5,FALSE)-D30</f>
        <v>0</v>
      </c>
      <c r="B30" s="247">
        <v>11246</v>
      </c>
      <c r="C30" s="247" t="s">
        <v>67</v>
      </c>
      <c r="D30" s="248">
        <v>422047610</v>
      </c>
      <c r="E30" s="248">
        <v>0</v>
      </c>
      <c r="F30" s="248">
        <f t="shared" si="0"/>
        <v>422047610</v>
      </c>
      <c r="G30" s="308">
        <f>VLOOKUP(B30,'Balance imperial'!A:E,5,FALSE)-F30</f>
        <v>0</v>
      </c>
      <c r="M30" s="247">
        <f>VLOOKUP(B30,'[104]Balance imperial'!$A:$A,1,FALSE)</f>
        <v>11246</v>
      </c>
    </row>
    <row r="31" spans="1:13">
      <c r="A31" s="308">
        <f>VLOOKUP(B31,'Balance imperial'!A:AA,5,FALSE)-D31</f>
        <v>0</v>
      </c>
      <c r="B31" s="247">
        <v>11247</v>
      </c>
      <c r="C31" s="247" t="s">
        <v>71</v>
      </c>
      <c r="D31" s="248">
        <v>138833000</v>
      </c>
      <c r="F31" s="248">
        <f t="shared" si="0"/>
        <v>138833000</v>
      </c>
      <c r="G31" s="308">
        <f>VLOOKUP(B31,'Balance imperial'!A:E,5,FALSE)-F31</f>
        <v>0</v>
      </c>
      <c r="M31" s="247">
        <f>VLOOKUP(B31,'[104]Balance imperial'!$A:$A,1,FALSE)</f>
        <v>11247</v>
      </c>
    </row>
    <row r="32" spans="1:13">
      <c r="A32" s="308">
        <f>VLOOKUP(B32,'Balance imperial'!A:AA,5,FALSE)-D32</f>
        <v>0</v>
      </c>
      <c r="B32" s="247">
        <v>11311</v>
      </c>
      <c r="C32" s="247" t="s">
        <v>95</v>
      </c>
      <c r="D32" s="248">
        <v>478551206</v>
      </c>
      <c r="F32" s="248">
        <f t="shared" si="0"/>
        <v>478551206</v>
      </c>
      <c r="G32" s="308">
        <f>VLOOKUP(B32,'Balance imperial'!A:E,5,FALSE)-F32</f>
        <v>0</v>
      </c>
      <c r="M32" s="247">
        <f>VLOOKUP(B32,'[104]Balance imperial'!$A:$A,1,FALSE)</f>
        <v>11311</v>
      </c>
    </row>
    <row r="33" spans="1:13">
      <c r="A33" s="308">
        <f>VLOOKUP(B33,'Balance imperial'!A:AA,5,FALSE)-D33</f>
        <v>0</v>
      </c>
      <c r="B33" s="247">
        <v>11312</v>
      </c>
      <c r="C33" s="247" t="s">
        <v>96</v>
      </c>
      <c r="D33" s="248">
        <v>28326057</v>
      </c>
      <c r="F33" s="248">
        <f t="shared" si="0"/>
        <v>28326057</v>
      </c>
      <c r="G33" s="308">
        <f>VLOOKUP(B33,'Balance imperial'!A:E,5,FALSE)-F33</f>
        <v>0</v>
      </c>
      <c r="M33" s="247">
        <f>VLOOKUP(B33,'[104]Balance imperial'!$A:$A,1,FALSE)</f>
        <v>11312</v>
      </c>
    </row>
    <row r="34" spans="1:13">
      <c r="A34" s="308">
        <f>VLOOKUP(B34,'Balance imperial'!A:AA,5,FALSE)-D34</f>
        <v>0</v>
      </c>
      <c r="B34" s="247">
        <v>11313</v>
      </c>
      <c r="C34" s="247" t="s">
        <v>97</v>
      </c>
      <c r="D34" s="248">
        <v>1106588385</v>
      </c>
      <c r="F34" s="248">
        <f t="shared" si="0"/>
        <v>1106588385</v>
      </c>
      <c r="G34" s="308">
        <f>VLOOKUP(B34,'Balance imperial'!A:E,5,FALSE)-F34</f>
        <v>0</v>
      </c>
      <c r="M34" s="247">
        <f>VLOOKUP(B34,'[104]Balance imperial'!$A:$A,1,FALSE)</f>
        <v>11313</v>
      </c>
    </row>
    <row r="35" spans="1:13">
      <c r="A35" s="308">
        <f>VLOOKUP(B35,'Balance imperial'!A:AA,5,FALSE)-D35</f>
        <v>0</v>
      </c>
      <c r="B35" s="247">
        <v>11315</v>
      </c>
      <c r="C35" s="247" t="s">
        <v>98</v>
      </c>
      <c r="D35" s="248">
        <v>45166545</v>
      </c>
      <c r="F35" s="248">
        <f t="shared" si="0"/>
        <v>45166545</v>
      </c>
      <c r="G35" s="308">
        <f>VLOOKUP(B35,'Balance imperial'!A:E,5,FALSE)-F35</f>
        <v>0</v>
      </c>
      <c r="M35" s="247">
        <f>VLOOKUP(B35,'[104]Balance imperial'!$A:$A,1,FALSE)</f>
        <v>11315</v>
      </c>
    </row>
    <row r="36" spans="1:13">
      <c r="A36" s="308">
        <f>VLOOKUP(B36,'Balance imperial'!A:AA,5,FALSE)-D36</f>
        <v>0</v>
      </c>
      <c r="B36" s="247">
        <v>11321</v>
      </c>
      <c r="C36" s="247" t="s">
        <v>99</v>
      </c>
      <c r="D36" s="248">
        <v>395193561</v>
      </c>
      <c r="F36" s="248">
        <f t="shared" si="0"/>
        <v>395193561</v>
      </c>
      <c r="G36" s="308">
        <f>VLOOKUP(B36,'Balance imperial'!A:E,5,FALSE)-F36</f>
        <v>0</v>
      </c>
      <c r="M36" s="247">
        <f>VLOOKUP(B36,'[104]Balance imperial'!$A:$A,1,FALSE)</f>
        <v>11321</v>
      </c>
    </row>
    <row r="37" spans="1:13">
      <c r="A37" s="308">
        <f>VLOOKUP(B37,'Balance imperial'!A:AA,5,FALSE)-D37</f>
        <v>0</v>
      </c>
      <c r="B37" s="247">
        <v>11322</v>
      </c>
      <c r="C37" s="247" t="s">
        <v>297</v>
      </c>
      <c r="D37" s="248">
        <v>175145422</v>
      </c>
      <c r="F37" s="248">
        <f t="shared" si="0"/>
        <v>175145422</v>
      </c>
      <c r="G37" s="308">
        <f>VLOOKUP(B37,'Balance imperial'!A:E,5,FALSE)-F37</f>
        <v>0</v>
      </c>
      <c r="M37" s="247">
        <f>VLOOKUP(B37,'[104]Balance imperial'!$A:$A,1,FALSE)</f>
        <v>11322</v>
      </c>
    </row>
    <row r="38" spans="1:13">
      <c r="A38" s="308">
        <f>VLOOKUP(B38,'Balance imperial'!A:AA,5,FALSE)-D38</f>
        <v>0</v>
      </c>
      <c r="B38" s="247">
        <v>11324</v>
      </c>
      <c r="C38" s="247" t="s">
        <v>298</v>
      </c>
      <c r="D38" s="248">
        <v>110242700</v>
      </c>
      <c r="F38" s="248">
        <f t="shared" si="0"/>
        <v>110242700</v>
      </c>
      <c r="G38" s="308">
        <f>VLOOKUP(B38,'Balance imperial'!A:E,5,FALSE)-F38</f>
        <v>0</v>
      </c>
      <c r="M38" s="247">
        <f>VLOOKUP(B38,'[104]Balance imperial'!$A:$A,1,FALSE)</f>
        <v>11324</v>
      </c>
    </row>
    <row r="39" spans="1:13">
      <c r="A39" s="308">
        <f>VLOOKUP(B39,'Balance imperial'!A:AA,5,FALSE)-D39</f>
        <v>0</v>
      </c>
      <c r="B39" s="247">
        <v>11332</v>
      </c>
      <c r="C39" s="247" t="s">
        <v>1508</v>
      </c>
      <c r="D39" s="248">
        <v>-42814596</v>
      </c>
      <c r="F39" s="248">
        <f t="shared" si="0"/>
        <v>-42814596</v>
      </c>
      <c r="G39" s="308">
        <f>VLOOKUP(B39,'Balance imperial'!A:E,5,FALSE)-F39</f>
        <v>0</v>
      </c>
      <c r="M39" s="247">
        <f>VLOOKUP(B39,'[104]Balance imperial'!$A:$A,1,FALSE)</f>
        <v>11332</v>
      </c>
    </row>
    <row r="40" spans="1:13">
      <c r="A40" s="308">
        <f>VLOOKUP(B40,'Balance imperial'!A:AA,5,FALSE)-D40</f>
        <v>0</v>
      </c>
      <c r="B40" s="247">
        <v>11411</v>
      </c>
      <c r="C40" s="247" t="s">
        <v>13</v>
      </c>
      <c r="D40" s="248">
        <v>23732036</v>
      </c>
      <c r="F40" s="248">
        <f t="shared" si="0"/>
        <v>23732036</v>
      </c>
      <c r="G40" s="308">
        <f>VLOOKUP(B40,'Balance imperial'!A:E,5,FALSE)-F40</f>
        <v>0</v>
      </c>
      <c r="M40" s="247">
        <f>VLOOKUP(B40,'[104]Balance imperial'!$A:$A,1,FALSE)</f>
        <v>11411</v>
      </c>
    </row>
    <row r="41" spans="1:13">
      <c r="A41" s="308">
        <f>VLOOKUP(B41,'Balance imperial'!A:AA,5,FALSE)-D41</f>
        <v>0</v>
      </c>
      <c r="B41" s="247">
        <v>11412</v>
      </c>
      <c r="C41" s="247" t="s">
        <v>299</v>
      </c>
      <c r="D41" s="248">
        <v>10879324</v>
      </c>
      <c r="F41" s="248">
        <f t="shared" si="0"/>
        <v>10879324</v>
      </c>
      <c r="G41" s="308">
        <f>VLOOKUP(B41,'Balance imperial'!A:E,5,FALSE)-F41</f>
        <v>0</v>
      </c>
      <c r="M41" s="247">
        <f>VLOOKUP(B41,'[104]Balance imperial'!$A:$A,1,FALSE)</f>
        <v>11412</v>
      </c>
    </row>
    <row r="42" spans="1:13">
      <c r="A42" s="308">
        <f>VLOOKUP(B42,'Balance imperial'!A:AA,5,FALSE)-D42</f>
        <v>0</v>
      </c>
      <c r="B42" s="247">
        <v>11413</v>
      </c>
      <c r="C42" s="247" t="s">
        <v>14</v>
      </c>
      <c r="D42" s="248">
        <v>132119165</v>
      </c>
      <c r="F42" s="248">
        <f t="shared" si="0"/>
        <v>132119165</v>
      </c>
      <c r="G42" s="308">
        <f>VLOOKUP(B42,'Balance imperial'!A:E,5,FALSE)-F42</f>
        <v>0</v>
      </c>
      <c r="M42" s="247">
        <f>VLOOKUP(B42,'[104]Balance imperial'!$A:$A,1,FALSE)</f>
        <v>11413</v>
      </c>
    </row>
    <row r="43" spans="1:13">
      <c r="A43" s="308">
        <f>VLOOKUP(B43,'Balance imperial'!A:AA,5,FALSE)-D43</f>
        <v>-4414169834</v>
      </c>
      <c r="B43" s="247">
        <v>115101</v>
      </c>
      <c r="C43" s="247" t="s">
        <v>1509</v>
      </c>
      <c r="D43" s="248">
        <v>2207084917</v>
      </c>
      <c r="F43" s="248">
        <f t="shared" si="0"/>
        <v>2207084917</v>
      </c>
      <c r="G43" s="308">
        <f>VLOOKUP(B43,'Balance imperial'!A:E,5,FALSE)-F43</f>
        <v>-4414169834</v>
      </c>
      <c r="M43" s="247">
        <f>VLOOKUP(B43,'[104]Balance imperial'!$A:$A,1,FALSE)</f>
        <v>115101</v>
      </c>
    </row>
    <row r="44" spans="1:13">
      <c r="A44" s="308">
        <f>VLOOKUP(B44,'Balance imperial'!A:AA,5,FALSE)-D44</f>
        <v>0</v>
      </c>
      <c r="B44" s="247">
        <v>12311</v>
      </c>
      <c r="C44" s="247" t="s">
        <v>19</v>
      </c>
      <c r="D44" s="248">
        <v>1723227904</v>
      </c>
      <c r="F44" s="248">
        <f t="shared" si="0"/>
        <v>1723227904</v>
      </c>
      <c r="G44" s="308">
        <f>VLOOKUP(B44,'Balance imperial'!A:E,5,FALSE)-F44</f>
        <v>0</v>
      </c>
      <c r="M44" s="247">
        <f>VLOOKUP(B44,'[104]Balance imperial'!$A:$A,1,FALSE)</f>
        <v>12311</v>
      </c>
    </row>
    <row r="45" spans="1:13">
      <c r="A45" s="308">
        <f>VLOOKUP(B45,'Balance imperial'!A:AA,5,FALSE)-D45</f>
        <v>0</v>
      </c>
      <c r="B45" s="247">
        <v>123119</v>
      </c>
      <c r="C45" s="247" t="s">
        <v>32</v>
      </c>
      <c r="D45" s="248">
        <v>-1223468865</v>
      </c>
      <c r="F45" s="248">
        <f t="shared" si="0"/>
        <v>-1223468865</v>
      </c>
      <c r="G45" s="308">
        <f>VLOOKUP(B45,'Balance imperial'!A:E,5,FALSE)-F45</f>
        <v>0</v>
      </c>
      <c r="M45" s="247">
        <f>VLOOKUP(B45,'[104]Balance imperial'!$A:$A,1,FALSE)</f>
        <v>123119</v>
      </c>
    </row>
    <row r="46" spans="1:13">
      <c r="A46" s="308">
        <f>VLOOKUP(B46,'Balance imperial'!A:AA,5,FALSE)-D46</f>
        <v>0</v>
      </c>
      <c r="B46" s="247">
        <v>12312</v>
      </c>
      <c r="C46" s="247" t="s">
        <v>20</v>
      </c>
      <c r="D46" s="248">
        <v>173840401</v>
      </c>
      <c r="F46" s="248">
        <f t="shared" si="0"/>
        <v>173840401</v>
      </c>
      <c r="G46" s="308">
        <f>VLOOKUP(B46,'Balance imperial'!A:E,5,FALSE)-F46</f>
        <v>0</v>
      </c>
      <c r="M46" s="247">
        <f>VLOOKUP(B46,'[104]Balance imperial'!$A:$A,1,FALSE)</f>
        <v>12312</v>
      </c>
    </row>
    <row r="47" spans="1:13">
      <c r="A47" s="308">
        <f>VLOOKUP(B47,'Balance imperial'!A:AA,5,FALSE)-D47</f>
        <v>0</v>
      </c>
      <c r="B47" s="247">
        <v>123129</v>
      </c>
      <c r="C47" s="247" t="s">
        <v>33</v>
      </c>
      <c r="D47" s="248">
        <v>-99241315</v>
      </c>
      <c r="F47" s="248">
        <f t="shared" si="0"/>
        <v>-99241315</v>
      </c>
      <c r="G47" s="308">
        <f>VLOOKUP(B47,'Balance imperial'!A:E,5,FALSE)-F47</f>
        <v>0</v>
      </c>
      <c r="M47" s="247">
        <f>VLOOKUP(B47,'[104]Balance imperial'!$A:$A,1,FALSE)</f>
        <v>123129</v>
      </c>
    </row>
    <row r="48" spans="1:13">
      <c r="A48" s="308">
        <f>VLOOKUP(B48,'Balance imperial'!A:AA,5,FALSE)-D48</f>
        <v>0</v>
      </c>
      <c r="B48" s="247">
        <v>12313</v>
      </c>
      <c r="C48" s="247" t="s">
        <v>24</v>
      </c>
      <c r="D48" s="248">
        <v>7132741</v>
      </c>
      <c r="F48" s="248">
        <f t="shared" si="0"/>
        <v>7132741</v>
      </c>
      <c r="G48" s="308">
        <f>VLOOKUP(B48,'Balance imperial'!A:E,5,FALSE)-F48</f>
        <v>0</v>
      </c>
      <c r="M48" s="247">
        <f>VLOOKUP(B48,'[104]Balance imperial'!$A:$A,1,FALSE)</f>
        <v>12313</v>
      </c>
    </row>
    <row r="49" spans="1:13">
      <c r="A49" s="308">
        <f>VLOOKUP(B49,'Balance imperial'!A:AA,5,FALSE)-D49</f>
        <v>0</v>
      </c>
      <c r="B49" s="247">
        <v>123139</v>
      </c>
      <c r="C49" s="247" t="s">
        <v>34</v>
      </c>
      <c r="D49" s="248">
        <v>-7132741</v>
      </c>
      <c r="F49" s="248">
        <f t="shared" si="0"/>
        <v>-7132741</v>
      </c>
      <c r="G49" s="308">
        <f>VLOOKUP(B49,'Balance imperial'!A:E,5,FALSE)-F49</f>
        <v>0</v>
      </c>
      <c r="M49" s="247">
        <f>VLOOKUP(B49,'[104]Balance imperial'!$A:$A,1,FALSE)</f>
        <v>123139</v>
      </c>
    </row>
    <row r="50" spans="1:13">
      <c r="A50" s="308">
        <f>VLOOKUP(B50,'Balance imperial'!A:AA,5,FALSE)-D50</f>
        <v>0</v>
      </c>
      <c r="B50" s="247">
        <v>12314</v>
      </c>
      <c r="C50" s="247" t="s">
        <v>25</v>
      </c>
      <c r="D50" s="248">
        <v>267372055</v>
      </c>
      <c r="F50" s="248">
        <f t="shared" si="0"/>
        <v>267372055</v>
      </c>
      <c r="G50" s="308">
        <f>VLOOKUP(B50,'Balance imperial'!A:E,5,FALSE)-F50</f>
        <v>0</v>
      </c>
      <c r="M50" s="247">
        <f>VLOOKUP(B50,'[104]Balance imperial'!$A:$A,1,FALSE)</f>
        <v>12314</v>
      </c>
    </row>
    <row r="51" spans="1:13">
      <c r="A51" s="308">
        <f>VLOOKUP(B51,'Balance imperial'!A:AA,5,FALSE)-D51</f>
        <v>0</v>
      </c>
      <c r="B51" s="247">
        <v>123149</v>
      </c>
      <c r="C51" s="247" t="s">
        <v>35</v>
      </c>
      <c r="D51" s="248">
        <v>-196002883</v>
      </c>
      <c r="F51" s="248">
        <f t="shared" si="0"/>
        <v>-196002883</v>
      </c>
      <c r="G51" s="308">
        <f>VLOOKUP(B51,'Balance imperial'!A:E,5,FALSE)-F51</f>
        <v>0</v>
      </c>
      <c r="M51" s="247">
        <f>VLOOKUP(B51,'[104]Balance imperial'!$A:$A,1,FALSE)</f>
        <v>123149</v>
      </c>
    </row>
    <row r="52" spans="1:13">
      <c r="A52" s="308">
        <f>VLOOKUP(B52,'Balance imperial'!A:AA,5,FALSE)-D52</f>
        <v>0</v>
      </c>
      <c r="B52" s="247">
        <v>12315</v>
      </c>
      <c r="C52" s="247" t="s">
        <v>26</v>
      </c>
      <c r="D52" s="248">
        <v>655596598</v>
      </c>
      <c r="F52" s="248">
        <f t="shared" si="0"/>
        <v>655596598</v>
      </c>
      <c r="G52" s="308">
        <f>VLOOKUP(B52,'Balance imperial'!A:E,5,FALSE)-F52</f>
        <v>0</v>
      </c>
      <c r="M52" s="247">
        <f>VLOOKUP(B52,'[104]Balance imperial'!$A:$A,1,FALSE)</f>
        <v>12315</v>
      </c>
    </row>
    <row r="53" spans="1:13">
      <c r="A53" s="308">
        <f>VLOOKUP(B53,'Balance imperial'!A:AA,5,FALSE)-D53</f>
        <v>0</v>
      </c>
      <c r="B53" s="247">
        <v>123159</v>
      </c>
      <c r="C53" s="247" t="s">
        <v>36</v>
      </c>
      <c r="D53" s="248">
        <v>-553607013</v>
      </c>
      <c r="F53" s="248">
        <f t="shared" si="0"/>
        <v>-553607013</v>
      </c>
      <c r="G53" s="308">
        <f>VLOOKUP(B53,'Balance imperial'!A:E,5,FALSE)-F53</f>
        <v>0</v>
      </c>
      <c r="M53" s="247">
        <f>VLOOKUP(B53,'[104]Balance imperial'!$A:$A,1,FALSE)</f>
        <v>123159</v>
      </c>
    </row>
    <row r="54" spans="1:13">
      <c r="A54" s="308">
        <f>VLOOKUP(B54,'Balance imperial'!A:AA,5,FALSE)-D54</f>
        <v>0</v>
      </c>
      <c r="B54" s="247">
        <v>12316</v>
      </c>
      <c r="C54" s="247" t="s">
        <v>30</v>
      </c>
      <c r="D54" s="248">
        <v>26291226</v>
      </c>
      <c r="F54" s="248">
        <f t="shared" si="0"/>
        <v>26291226</v>
      </c>
      <c r="G54" s="308">
        <f>VLOOKUP(B54,'Balance imperial'!A:E,5,FALSE)-F54</f>
        <v>0</v>
      </c>
      <c r="M54" s="247">
        <f>VLOOKUP(B54,'[104]Balance imperial'!$A:$A,1,FALSE)</f>
        <v>12316</v>
      </c>
    </row>
    <row r="55" spans="1:13">
      <c r="A55" s="308">
        <f>VLOOKUP(B55,'Balance imperial'!A:AA,5,FALSE)-D55</f>
        <v>0</v>
      </c>
      <c r="B55" s="247">
        <v>123169</v>
      </c>
      <c r="C55" s="247" t="s">
        <v>37</v>
      </c>
      <c r="D55" s="248">
        <v>-15403866</v>
      </c>
      <c r="F55" s="248">
        <f t="shared" si="0"/>
        <v>-15403866</v>
      </c>
      <c r="G55" s="308">
        <f>VLOOKUP(B55,'Balance imperial'!A:E,5,FALSE)-F55</f>
        <v>0</v>
      </c>
      <c r="M55" s="247">
        <f>VLOOKUP(B55,'[104]Balance imperial'!$A:$A,1,FALSE)</f>
        <v>123169</v>
      </c>
    </row>
    <row r="56" spans="1:13">
      <c r="A56" s="308">
        <f>VLOOKUP(B56,'Balance imperial'!A:AA,5,FALSE)-D56</f>
        <v>0</v>
      </c>
      <c r="B56" s="247">
        <v>12317</v>
      </c>
      <c r="C56" s="247" t="s">
        <v>15</v>
      </c>
      <c r="D56" s="248">
        <v>86050035</v>
      </c>
      <c r="F56" s="248">
        <f t="shared" si="0"/>
        <v>86050035</v>
      </c>
      <c r="G56" s="308">
        <f>VLOOKUP(B56,'Balance imperial'!A:E,5,FALSE)-F56</f>
        <v>0</v>
      </c>
      <c r="M56" s="247">
        <f>VLOOKUP(B56,'[104]Balance imperial'!$A:$A,1,FALSE)</f>
        <v>12317</v>
      </c>
    </row>
    <row r="57" spans="1:13">
      <c r="A57" s="308">
        <f>VLOOKUP(B57,'Balance imperial'!A:AA,5,FALSE)-D57</f>
        <v>0</v>
      </c>
      <c r="B57" s="247">
        <v>123179</v>
      </c>
      <c r="C57" s="247" t="s">
        <v>38</v>
      </c>
      <c r="D57" s="248">
        <v>-48672644</v>
      </c>
      <c r="F57" s="248">
        <f t="shared" si="0"/>
        <v>-48672644</v>
      </c>
      <c r="G57" s="308">
        <f>VLOOKUP(B57,'Balance imperial'!A:E,5,FALSE)-F57</f>
        <v>0</v>
      </c>
      <c r="M57" s="247">
        <f>VLOOKUP(B57,'[104]Balance imperial'!$A:$A,1,FALSE)</f>
        <v>123179</v>
      </c>
    </row>
    <row r="58" spans="1:13">
      <c r="A58" s="308">
        <f>VLOOKUP(B58,'Balance imperial'!A:AA,5,FALSE)-D58</f>
        <v>0</v>
      </c>
      <c r="B58" s="247">
        <v>12321</v>
      </c>
      <c r="C58" s="247" t="s">
        <v>17</v>
      </c>
      <c r="D58" s="248">
        <v>2215846538</v>
      </c>
      <c r="F58" s="248">
        <f t="shared" si="0"/>
        <v>2215846538</v>
      </c>
      <c r="G58" s="308">
        <f>VLOOKUP(B58,'Balance imperial'!A:E,5,FALSE)-F58</f>
        <v>0</v>
      </c>
      <c r="M58" s="247">
        <f>VLOOKUP(B58,'[104]Balance imperial'!$A:$A,1,FALSE)</f>
        <v>12321</v>
      </c>
    </row>
    <row r="59" spans="1:13">
      <c r="A59" s="308">
        <f>VLOOKUP(B59,'Balance imperial'!A:AA,5,FALSE)-D59</f>
        <v>0</v>
      </c>
      <c r="B59" s="247">
        <v>12322</v>
      </c>
      <c r="C59" s="247" t="s">
        <v>21</v>
      </c>
      <c r="D59" s="248">
        <v>219501167</v>
      </c>
      <c r="F59" s="248">
        <f t="shared" si="0"/>
        <v>219501167</v>
      </c>
      <c r="G59" s="308">
        <f>VLOOKUP(B59,'Balance imperial'!A:E,5,FALSE)-F59</f>
        <v>0</v>
      </c>
      <c r="M59" s="247">
        <f>VLOOKUP(B59,'[104]Balance imperial'!$A:$A,1,FALSE)</f>
        <v>12322</v>
      </c>
    </row>
    <row r="60" spans="1:13">
      <c r="A60" s="308">
        <f>VLOOKUP(B60,'Balance imperial'!A:AA,5,FALSE)-D60</f>
        <v>0</v>
      </c>
      <c r="B60" s="247">
        <v>12323</v>
      </c>
      <c r="C60" s="247" t="s">
        <v>300</v>
      </c>
      <c r="D60" s="248">
        <v>69155842</v>
      </c>
      <c r="F60" s="248">
        <f t="shared" si="0"/>
        <v>69155842</v>
      </c>
      <c r="G60" s="308">
        <f>VLOOKUP(B60,'Balance imperial'!A:E,5,FALSE)-F60</f>
        <v>0</v>
      </c>
      <c r="M60" s="247">
        <f>VLOOKUP(B60,'[104]Balance imperial'!$A:$A,1,FALSE)</f>
        <v>12323</v>
      </c>
    </row>
    <row r="61" spans="1:13">
      <c r="A61" s="308">
        <f>VLOOKUP(B61,'Balance imperial'!A:AA,5,FALSE)-D61</f>
        <v>0</v>
      </c>
      <c r="B61" s="247">
        <v>12324</v>
      </c>
      <c r="C61" s="247" t="s">
        <v>16</v>
      </c>
      <c r="D61" s="248">
        <v>19425744000</v>
      </c>
      <c r="F61" s="248">
        <f t="shared" si="0"/>
        <v>19425744000</v>
      </c>
      <c r="G61" s="308">
        <f>VLOOKUP(B61,'Balance imperial'!A:E,5,FALSE)-F61</f>
        <v>0</v>
      </c>
      <c r="M61" s="247">
        <f>VLOOKUP(B61,'[104]Balance imperial'!$A:$A,1,FALSE)</f>
        <v>12324</v>
      </c>
    </row>
    <row r="62" spans="1:13">
      <c r="A62" s="308">
        <f>VLOOKUP(B62,'Balance imperial'!A:AA,5,FALSE)-D62</f>
        <v>0</v>
      </c>
      <c r="B62" s="247">
        <v>12329</v>
      </c>
      <c r="C62" s="247" t="s">
        <v>39</v>
      </c>
      <c r="D62" s="248">
        <v>-593974846</v>
      </c>
      <c r="F62" s="248">
        <f t="shared" si="0"/>
        <v>-593974846</v>
      </c>
      <c r="G62" s="308">
        <f>VLOOKUP(B62,'Balance imperial'!A:E,5,FALSE)-F62</f>
        <v>0</v>
      </c>
      <c r="M62" s="247">
        <f>VLOOKUP(B62,'[104]Balance imperial'!$A:$A,1,FALSE)</f>
        <v>12329</v>
      </c>
    </row>
    <row r="63" spans="1:13">
      <c r="A63" s="308">
        <f>VLOOKUP(B63,'Balance imperial'!A:AA,5,FALSE)-D63</f>
        <v>0</v>
      </c>
      <c r="B63" s="247">
        <v>12331</v>
      </c>
      <c r="C63" s="247" t="s">
        <v>27</v>
      </c>
      <c r="D63" s="248">
        <v>10473454295</v>
      </c>
      <c r="F63" s="248">
        <f t="shared" si="0"/>
        <v>10473454295</v>
      </c>
      <c r="G63" s="308">
        <f>VLOOKUP(B63,'Balance imperial'!A:E,5,FALSE)-F63</f>
        <v>0</v>
      </c>
      <c r="M63" s="247">
        <f>VLOOKUP(B63,'[104]Balance imperial'!$A:$A,1,FALSE)</f>
        <v>12331</v>
      </c>
    </row>
    <row r="64" spans="1:13">
      <c r="A64" s="308">
        <f>VLOOKUP(B64,'Balance imperial'!A:AA,5,FALSE)-D64</f>
        <v>0</v>
      </c>
      <c r="B64" s="247">
        <v>12332</v>
      </c>
      <c r="C64" s="247" t="s">
        <v>28</v>
      </c>
      <c r="D64" s="248">
        <v>16149894559</v>
      </c>
      <c r="F64" s="248">
        <f t="shared" si="0"/>
        <v>16149894559</v>
      </c>
      <c r="G64" s="308">
        <f>VLOOKUP(B64,'Balance imperial'!A:E,5,FALSE)-F64</f>
        <v>0</v>
      </c>
      <c r="M64" s="247">
        <f>VLOOKUP(B64,'[104]Balance imperial'!$A:$A,1,FALSE)</f>
        <v>12332</v>
      </c>
    </row>
    <row r="65" spans="1:13">
      <c r="A65" s="308">
        <f>VLOOKUP(B65,'Balance imperial'!A:AA,5,FALSE)-D65</f>
        <v>0</v>
      </c>
      <c r="B65" s="247">
        <v>12333</v>
      </c>
      <c r="C65" s="247" t="s">
        <v>29</v>
      </c>
      <c r="D65" s="248">
        <v>3286376897</v>
      </c>
      <c r="F65" s="248">
        <f t="shared" si="0"/>
        <v>3286376897</v>
      </c>
      <c r="G65" s="308">
        <f>VLOOKUP(B65,'Balance imperial'!A:E,5,FALSE)-F65</f>
        <v>0</v>
      </c>
      <c r="M65" s="247">
        <f>VLOOKUP(B65,'[104]Balance imperial'!$A:$A,1,FALSE)</f>
        <v>12333</v>
      </c>
    </row>
    <row r="66" spans="1:13">
      <c r="A66" s="308">
        <f>VLOOKUP(B66,'Balance imperial'!A:AA,5,FALSE)-D66</f>
        <v>0</v>
      </c>
      <c r="B66" s="247">
        <v>12334</v>
      </c>
      <c r="C66" s="247" t="s">
        <v>18</v>
      </c>
      <c r="D66" s="248">
        <v>58481618472</v>
      </c>
      <c r="F66" s="248">
        <f t="shared" si="0"/>
        <v>58481618472</v>
      </c>
      <c r="G66" s="308">
        <f>VLOOKUP(B66,'Balance imperial'!A:E,5,FALSE)-F66</f>
        <v>0</v>
      </c>
      <c r="M66" s="247">
        <f>VLOOKUP(B66,'[104]Balance imperial'!$A:$A,1,FALSE)</f>
        <v>12334</v>
      </c>
    </row>
    <row r="67" spans="1:13">
      <c r="A67" s="308">
        <f>VLOOKUP(B67,'Balance imperial'!A:AA,5,FALSE)-D67</f>
        <v>0</v>
      </c>
      <c r="B67" s="247">
        <v>12335</v>
      </c>
      <c r="C67" s="247" t="s">
        <v>22</v>
      </c>
      <c r="D67" s="248">
        <v>14443858760</v>
      </c>
      <c r="F67" s="248">
        <f t="shared" ref="F67:F130" si="1">+D67+E67</f>
        <v>14443858760</v>
      </c>
      <c r="G67" s="308">
        <f>VLOOKUP(B67,'Balance imperial'!A:E,5,FALSE)-F67</f>
        <v>0</v>
      </c>
      <c r="M67" s="247">
        <f>VLOOKUP(B67,'[104]Balance imperial'!$A:$A,1,FALSE)</f>
        <v>12335</v>
      </c>
    </row>
    <row r="68" spans="1:13">
      <c r="A68" s="308">
        <f>VLOOKUP(B68,'Balance imperial'!A:AA,5,FALSE)-D68</f>
        <v>0</v>
      </c>
      <c r="B68" s="247">
        <v>12336</v>
      </c>
      <c r="C68" s="247" t="s">
        <v>23</v>
      </c>
      <c r="D68" s="248">
        <v>748273448</v>
      </c>
      <c r="F68" s="248">
        <f t="shared" si="1"/>
        <v>748273448</v>
      </c>
      <c r="G68" s="308">
        <f>VLOOKUP(B68,'Balance imperial'!A:E,5,FALSE)-F68</f>
        <v>0</v>
      </c>
      <c r="M68" s="247">
        <f>VLOOKUP(B68,'[104]Balance imperial'!$A:$A,1,FALSE)</f>
        <v>12336</v>
      </c>
    </row>
    <row r="69" spans="1:13">
      <c r="A69" s="308">
        <f>VLOOKUP(B69,'Balance imperial'!A:AA,5,FALSE)-D69</f>
        <v>0</v>
      </c>
      <c r="B69" s="247">
        <v>12339</v>
      </c>
      <c r="C69" s="247" t="s">
        <v>40</v>
      </c>
      <c r="D69" s="248">
        <v>-42256117109</v>
      </c>
      <c r="F69" s="248">
        <f t="shared" si="1"/>
        <v>-42256117109</v>
      </c>
      <c r="G69" s="308">
        <f>VLOOKUP(B69,'Balance imperial'!A:E,5,FALSE)-F69</f>
        <v>0</v>
      </c>
      <c r="M69" s="247">
        <f>VLOOKUP(B69,'[104]Balance imperial'!$A:$A,1,FALSE)</f>
        <v>12339</v>
      </c>
    </row>
    <row r="70" spans="1:13">
      <c r="A70" s="308">
        <f>VLOOKUP(B70,'Balance imperial'!A:AA,5,FALSE)-D70</f>
        <v>0</v>
      </c>
      <c r="B70" s="247">
        <v>12346</v>
      </c>
      <c r="C70" s="247" t="s">
        <v>31</v>
      </c>
      <c r="D70" s="248">
        <v>5133598889</v>
      </c>
      <c r="F70" s="248">
        <f t="shared" si="1"/>
        <v>5133598889</v>
      </c>
      <c r="G70" s="308">
        <f>VLOOKUP(B70,'Balance imperial'!A:E,5,FALSE)-F70</f>
        <v>0</v>
      </c>
      <c r="M70" s="247">
        <f>VLOOKUP(B70,'[104]Balance imperial'!$A:$A,1,FALSE)</f>
        <v>12346</v>
      </c>
    </row>
    <row r="71" spans="1:13">
      <c r="A71" s="308">
        <f>VLOOKUP(B71,'Balance imperial'!A:AA,5,FALSE)-D71</f>
        <v>0</v>
      </c>
      <c r="B71" s="247">
        <v>123450</v>
      </c>
      <c r="C71" s="247" t="s">
        <v>77</v>
      </c>
      <c r="D71" s="248">
        <v>269473107</v>
      </c>
      <c r="F71" s="248">
        <f t="shared" si="1"/>
        <v>269473107</v>
      </c>
      <c r="G71" s="308">
        <f>VLOOKUP(B71,'Balance imperial'!A:E,5,FALSE)-F71</f>
        <v>0</v>
      </c>
      <c r="M71" s="247">
        <f>VLOOKUP(B71,'[104]Balance imperial'!$A:$A,1,FALSE)</f>
        <v>123450</v>
      </c>
    </row>
    <row r="72" spans="1:13">
      <c r="A72" s="308">
        <f>VLOOKUP(B72,'Balance imperial'!A:AA,5,FALSE)-D72</f>
        <v>0</v>
      </c>
      <c r="B72" s="247">
        <v>123472</v>
      </c>
      <c r="C72" s="247" t="s">
        <v>86</v>
      </c>
      <c r="D72" s="248">
        <v>1802273940</v>
      </c>
      <c r="F72" s="248">
        <f t="shared" si="1"/>
        <v>1802273940</v>
      </c>
      <c r="G72" s="308">
        <f>VLOOKUP(B72,'Balance imperial'!A:E,5,FALSE)-F72</f>
        <v>0</v>
      </c>
      <c r="M72" s="247">
        <f>VLOOKUP(B72,'[104]Balance imperial'!$A:$A,1,FALSE)</f>
        <v>123472</v>
      </c>
    </row>
    <row r="73" spans="1:13">
      <c r="A73" s="308">
        <f>VLOOKUP(B73,'Balance imperial'!A:AA,5,FALSE)-D73</f>
        <v>0</v>
      </c>
      <c r="B73" s="247">
        <v>123473</v>
      </c>
      <c r="C73" s="247" t="s">
        <v>303</v>
      </c>
      <c r="D73" s="248">
        <v>8288344</v>
      </c>
      <c r="F73" s="248">
        <f t="shared" si="1"/>
        <v>8288344</v>
      </c>
      <c r="G73" s="308">
        <f>VLOOKUP(B73,'Balance imperial'!A:E,5,FALSE)-F73</f>
        <v>0</v>
      </c>
      <c r="M73" s="247">
        <f>VLOOKUP(B73,'[104]Balance imperial'!$A:$A,1,FALSE)</f>
        <v>123473</v>
      </c>
    </row>
    <row r="74" spans="1:13">
      <c r="A74" s="308">
        <f>VLOOKUP(B74,'Balance imperial'!A:AA,5,FALSE)-D74</f>
        <v>0</v>
      </c>
      <c r="B74" s="247">
        <v>123482</v>
      </c>
      <c r="C74" s="247" t="s">
        <v>61</v>
      </c>
      <c r="D74" s="248">
        <v>345024637</v>
      </c>
      <c r="F74" s="248">
        <f t="shared" si="1"/>
        <v>345024637</v>
      </c>
      <c r="G74" s="308">
        <f>VLOOKUP(B74,'Balance imperial'!A:E,5,FALSE)-F74</f>
        <v>0</v>
      </c>
      <c r="M74" s="247">
        <f>VLOOKUP(B74,'[104]Balance imperial'!$A:$A,1,FALSE)</f>
        <v>123482</v>
      </c>
    </row>
    <row r="75" spans="1:13">
      <c r="A75" s="308">
        <f>VLOOKUP(B75,'Balance imperial'!A:AA,5,FALSE)-D75</f>
        <v>0</v>
      </c>
      <c r="B75" s="247">
        <v>123485</v>
      </c>
      <c r="C75" s="247" t="s">
        <v>64</v>
      </c>
      <c r="D75" s="248">
        <v>334654694</v>
      </c>
      <c r="F75" s="248">
        <f t="shared" si="1"/>
        <v>334654694</v>
      </c>
      <c r="G75" s="308">
        <f>VLOOKUP(B75,'Balance imperial'!A:E,5,FALSE)-F75</f>
        <v>0</v>
      </c>
      <c r="M75" s="247">
        <f>VLOOKUP(B75,'[104]Balance imperial'!$A:$A,1,FALSE)</f>
        <v>123485</v>
      </c>
    </row>
    <row r="76" spans="1:13">
      <c r="A76" s="308">
        <f>VLOOKUP(B76,'Balance imperial'!A:AA,5,FALSE)-D76</f>
        <v>0</v>
      </c>
      <c r="B76" s="247">
        <v>123486</v>
      </c>
      <c r="C76" s="247" t="s">
        <v>65</v>
      </c>
      <c r="D76" s="248">
        <v>510809070</v>
      </c>
      <c r="F76" s="248">
        <f t="shared" si="1"/>
        <v>510809070</v>
      </c>
      <c r="G76" s="308">
        <f>VLOOKUP(B76,'Balance imperial'!A:E,5,FALSE)-F76</f>
        <v>0</v>
      </c>
      <c r="M76" s="247">
        <f>VLOOKUP(B76,'[104]Balance imperial'!$A:$A,1,FALSE)</f>
        <v>123486</v>
      </c>
    </row>
    <row r="77" spans="1:13">
      <c r="A77" s="308">
        <f>VLOOKUP(B77,'Balance imperial'!A:AA,5,FALSE)-D77</f>
        <v>0</v>
      </c>
      <c r="B77" s="247">
        <v>123490</v>
      </c>
      <c r="C77" s="247" t="s">
        <v>3207</v>
      </c>
      <c r="D77" s="248">
        <v>21525245</v>
      </c>
      <c r="F77" s="248">
        <f t="shared" si="1"/>
        <v>21525245</v>
      </c>
      <c r="G77" s="308">
        <f>VLOOKUP(B77,'Balance imperial'!A:E,5,FALSE)-F77</f>
        <v>0</v>
      </c>
      <c r="M77" s="247">
        <f>VLOOKUP(B77,'[104]Balance imperial'!$A:$A,1,FALSE)</f>
        <v>123490</v>
      </c>
    </row>
    <row r="78" spans="1:13">
      <c r="A78" s="308">
        <f>VLOOKUP(B78,'Balance imperial'!A:AA,5,FALSE)-D78</f>
        <v>0</v>
      </c>
      <c r="B78" s="247">
        <v>123491</v>
      </c>
      <c r="C78" s="247" t="s">
        <v>3222</v>
      </c>
      <c r="D78" s="248">
        <v>9669545</v>
      </c>
      <c r="F78" s="248">
        <f t="shared" si="1"/>
        <v>9669545</v>
      </c>
      <c r="G78" s="308">
        <f>VLOOKUP(B78,'Balance imperial'!A:E,5,FALSE)-F78</f>
        <v>0</v>
      </c>
      <c r="M78" s="247" t="e">
        <f>VLOOKUP(B78,'[104]Balance imperial'!$A:$A,1,FALSE)</f>
        <v>#N/A</v>
      </c>
    </row>
    <row r="79" spans="1:13">
      <c r="A79" s="308">
        <f>VLOOKUP(B79,'Balance imperial'!A:AA,5,FALSE)-D79</f>
        <v>0</v>
      </c>
      <c r="B79" s="247">
        <v>12411</v>
      </c>
      <c r="C79" s="247" t="s">
        <v>41</v>
      </c>
      <c r="D79" s="248">
        <v>738933461</v>
      </c>
      <c r="F79" s="248">
        <f t="shared" si="1"/>
        <v>738933461</v>
      </c>
      <c r="G79" s="308">
        <f>VLOOKUP(B79,'Balance imperial'!A:E,5,FALSE)-F79</f>
        <v>0</v>
      </c>
      <c r="M79" s="247">
        <f>VLOOKUP(B79,'[104]Balance imperial'!$A:$A,1,FALSE)</f>
        <v>12411</v>
      </c>
    </row>
    <row r="80" spans="1:13">
      <c r="A80" s="308">
        <f>VLOOKUP(B80,'Balance imperial'!A:AA,5,FALSE)-D80</f>
        <v>0</v>
      </c>
      <c r="B80" s="247">
        <v>12412</v>
      </c>
      <c r="C80" s="247" t="s">
        <v>42</v>
      </c>
      <c r="D80" s="248">
        <v>-491226240</v>
      </c>
      <c r="F80" s="248">
        <f t="shared" si="1"/>
        <v>-491226240</v>
      </c>
      <c r="G80" s="308">
        <f>VLOOKUP(B80,'Balance imperial'!A:E,5,FALSE)-F80</f>
        <v>0</v>
      </c>
      <c r="M80" s="247">
        <f>VLOOKUP(B80,'[104]Balance imperial'!$A:$A,1,FALSE)</f>
        <v>12412</v>
      </c>
    </row>
    <row r="81" spans="1:13">
      <c r="A81" s="308">
        <f>VLOOKUP(B81,'Balance imperial'!A:AA,5,FALSE)-D81</f>
        <v>0</v>
      </c>
      <c r="B81" s="247">
        <v>12511</v>
      </c>
      <c r="C81" s="247" t="s">
        <v>44</v>
      </c>
      <c r="D81" s="248">
        <v>47555974980</v>
      </c>
      <c r="F81" s="248">
        <f t="shared" si="1"/>
        <v>47555974980</v>
      </c>
      <c r="G81" s="308">
        <f>VLOOKUP(B81,'Balance imperial'!A:E,5,FALSE)-F81</f>
        <v>0</v>
      </c>
      <c r="M81" s="247">
        <f>VLOOKUP(B81,'[104]Balance imperial'!$A:$A,1,FALSE)</f>
        <v>12511</v>
      </c>
    </row>
    <row r="82" spans="1:13">
      <c r="A82" s="308">
        <f>VLOOKUP(B82,'Balance imperial'!A:AA,5,FALSE)-D82</f>
        <v>0</v>
      </c>
      <c r="B82" s="247">
        <v>12512</v>
      </c>
      <c r="C82" s="247" t="s">
        <v>45</v>
      </c>
      <c r="D82" s="248">
        <v>1513212968</v>
      </c>
      <c r="F82" s="248">
        <f t="shared" si="1"/>
        <v>1513212968</v>
      </c>
      <c r="G82" s="308">
        <f>VLOOKUP(B82,'Balance imperial'!A:E,5,FALSE)-F82</f>
        <v>0</v>
      </c>
      <c r="M82" s="247">
        <f>VLOOKUP(B82,'[104]Balance imperial'!$A:$A,1,FALSE)</f>
        <v>12512</v>
      </c>
    </row>
    <row r="83" spans="1:13">
      <c r="A83" s="308">
        <f>VLOOKUP(B83,'Balance imperial'!A:AA,5,FALSE)-D83</f>
        <v>0</v>
      </c>
      <c r="B83" s="247">
        <v>12513</v>
      </c>
      <c r="C83" s="247" t="s">
        <v>46</v>
      </c>
      <c r="D83" s="248">
        <v>7538549578</v>
      </c>
      <c r="F83" s="248">
        <f t="shared" si="1"/>
        <v>7538549578</v>
      </c>
      <c r="G83" s="308">
        <f>VLOOKUP(B83,'Balance imperial'!A:E,5,FALSE)-F83</f>
        <v>0</v>
      </c>
      <c r="M83" s="247">
        <f>VLOOKUP(B83,'[104]Balance imperial'!$A:$A,1,FALSE)</f>
        <v>12513</v>
      </c>
    </row>
    <row r="84" spans="1:13">
      <c r="A84" s="308">
        <f>VLOOKUP(B84,'Balance imperial'!A:AA,5,FALSE)-D84</f>
        <v>0</v>
      </c>
      <c r="B84" s="247">
        <v>12514</v>
      </c>
      <c r="C84" s="247" t="s">
        <v>47</v>
      </c>
      <c r="D84" s="248">
        <v>83976245</v>
      </c>
      <c r="F84" s="248">
        <f t="shared" si="1"/>
        <v>83976245</v>
      </c>
      <c r="G84" s="308">
        <f>VLOOKUP(B84,'Balance imperial'!A:E,5,FALSE)-F84</f>
        <v>0</v>
      </c>
      <c r="M84" s="247">
        <f>VLOOKUP(B84,'[104]Balance imperial'!$A:$A,1,FALSE)</f>
        <v>12514</v>
      </c>
    </row>
    <row r="85" spans="1:13">
      <c r="A85" s="308">
        <f>VLOOKUP(B85,'Balance imperial'!A:AA,5,FALSE)-D85</f>
        <v>0</v>
      </c>
      <c r="B85" s="247">
        <v>12519</v>
      </c>
      <c r="C85" s="247" t="s">
        <v>43</v>
      </c>
      <c r="D85" s="248">
        <v>-20286726526</v>
      </c>
      <c r="F85" s="248">
        <f t="shared" si="1"/>
        <v>-20286726526</v>
      </c>
      <c r="G85" s="308">
        <f>VLOOKUP(B85,'Balance imperial'!A:E,5,FALSE)-F85</f>
        <v>0</v>
      </c>
      <c r="M85" s="247">
        <f>VLOOKUP(B85,'[104]Balance imperial'!$A:$A,1,FALSE)</f>
        <v>12519</v>
      </c>
    </row>
    <row r="86" spans="1:13">
      <c r="A86" s="308">
        <f>VLOOKUP(B86,'Balance imperial'!A:AA,5,FALSE)-D86</f>
        <v>0</v>
      </c>
      <c r="B86" s="247">
        <v>12611</v>
      </c>
      <c r="C86" s="247" t="s">
        <v>294</v>
      </c>
      <c r="D86" s="248">
        <v>311720400</v>
      </c>
      <c r="F86" s="248">
        <f t="shared" si="1"/>
        <v>311720400</v>
      </c>
      <c r="G86" s="308">
        <f>VLOOKUP(B86,'Balance imperial'!A:E,5,FALSE)-F86</f>
        <v>0</v>
      </c>
      <c r="M86" s="247">
        <f>VLOOKUP(B86,'[104]Balance imperial'!$A:$A,1,FALSE)</f>
        <v>12611</v>
      </c>
    </row>
    <row r="87" spans="1:13">
      <c r="A87" s="308">
        <f>VLOOKUP(B87,'Balance imperial'!A:AA,5,FALSE)-D87</f>
        <v>0</v>
      </c>
      <c r="B87" s="247">
        <v>21111</v>
      </c>
      <c r="C87" s="247" t="s">
        <v>48</v>
      </c>
      <c r="D87" s="248">
        <v>46103441636</v>
      </c>
      <c r="F87" s="248">
        <f t="shared" si="1"/>
        <v>46103441636</v>
      </c>
      <c r="G87" s="308">
        <f>VLOOKUP(B87,'Balance imperial'!A:E,5,FALSE)-F87</f>
        <v>0</v>
      </c>
      <c r="M87" s="247">
        <f>VLOOKUP(B87,'[104]Balance imperial'!$A:$A,1,FALSE)</f>
        <v>21111</v>
      </c>
    </row>
    <row r="88" spans="1:13">
      <c r="A88" s="308">
        <f>VLOOKUP(B88,'Balance imperial'!A:AA,5,FALSE)-D88</f>
        <v>0</v>
      </c>
      <c r="B88" s="247">
        <v>21112</v>
      </c>
      <c r="C88" s="247" t="s">
        <v>310</v>
      </c>
      <c r="D88" s="248">
        <v>17375158</v>
      </c>
      <c r="E88" s="248">
        <v>0</v>
      </c>
      <c r="F88" s="248">
        <f t="shared" si="1"/>
        <v>17375158</v>
      </c>
      <c r="G88" s="308">
        <f>VLOOKUP(B88,'Balance imperial'!A:E,5,FALSE)-F88</f>
        <v>0</v>
      </c>
      <c r="M88" s="247">
        <f>VLOOKUP(B88,'[104]Balance imperial'!$A:$A,1,FALSE)</f>
        <v>21112</v>
      </c>
    </row>
    <row r="89" spans="1:13">
      <c r="A89" s="308">
        <f>VLOOKUP(B89,'Balance imperial'!A:AA,5,FALSE)-D89</f>
        <v>0</v>
      </c>
      <c r="B89" s="247">
        <v>21113</v>
      </c>
      <c r="C89" s="247" t="s">
        <v>49</v>
      </c>
      <c r="D89" s="248">
        <v>1375815106</v>
      </c>
      <c r="F89" s="248">
        <f t="shared" si="1"/>
        <v>1375815106</v>
      </c>
      <c r="G89" s="308">
        <f>VLOOKUP(B89,'Balance imperial'!A:E,5,FALSE)-F89</f>
        <v>0</v>
      </c>
      <c r="M89" s="247">
        <f>VLOOKUP(B89,'[104]Balance imperial'!$A:$A,1,FALSE)</f>
        <v>21113</v>
      </c>
    </row>
    <row r="90" spans="1:13">
      <c r="A90" s="308">
        <f>VLOOKUP(B90,'Balance imperial'!A:AA,5,FALSE)-D90</f>
        <v>0</v>
      </c>
      <c r="B90" s="247">
        <v>21116</v>
      </c>
      <c r="C90" s="247" t="s">
        <v>1510</v>
      </c>
      <c r="D90" s="248">
        <v>63160120540</v>
      </c>
      <c r="F90" s="248">
        <f t="shared" si="1"/>
        <v>63160120540</v>
      </c>
      <c r="G90" s="308">
        <f>VLOOKUP(B90,'Balance imperial'!A:E,5,FALSE)-F90</f>
        <v>0</v>
      </c>
      <c r="H90" s="247" t="s">
        <v>1527</v>
      </c>
      <c r="M90" s="247">
        <f>VLOOKUP(B90,'[104]Balance imperial'!$A:$A,1,FALSE)</f>
        <v>21116</v>
      </c>
    </row>
    <row r="91" spans="1:13">
      <c r="A91" s="308">
        <f>VLOOKUP(B91,'Balance imperial'!A:AA,5,FALSE)-D91</f>
        <v>0</v>
      </c>
      <c r="B91" s="247">
        <v>21119</v>
      </c>
      <c r="C91" s="247" t="s">
        <v>403</v>
      </c>
      <c r="D91" s="248">
        <v>-62104575217</v>
      </c>
      <c r="F91" s="248">
        <f t="shared" si="1"/>
        <v>-62104575217</v>
      </c>
      <c r="G91" s="308">
        <f>VLOOKUP(B91,'Balance imperial'!A:E,5,FALSE)-F91</f>
        <v>0</v>
      </c>
      <c r="M91" s="247">
        <f>VLOOKUP(B91,'[104]Balance imperial'!$A:$A,1,FALSE)</f>
        <v>21119</v>
      </c>
    </row>
    <row r="92" spans="1:13">
      <c r="A92" s="308">
        <f>VLOOKUP(B92,'Balance imperial'!A:AA,5,FALSE)-D92</f>
        <v>0</v>
      </c>
      <c r="B92" s="247">
        <v>21122</v>
      </c>
      <c r="C92" s="247" t="s">
        <v>54</v>
      </c>
      <c r="D92" s="248">
        <v>148700745</v>
      </c>
      <c r="F92" s="248">
        <f t="shared" si="1"/>
        <v>148700745</v>
      </c>
      <c r="G92" s="308">
        <f>VLOOKUP(B92,'Balance imperial'!A:E,5,FALSE)-F92</f>
        <v>0</v>
      </c>
      <c r="M92" s="247">
        <f>VLOOKUP(B92,'[104]Balance imperial'!$A:$A,1,FALSE)</f>
        <v>21122</v>
      </c>
    </row>
    <row r="93" spans="1:13">
      <c r="A93" s="308">
        <f>VLOOKUP(B93,'Balance imperial'!A:AA,5,FALSE)-D93</f>
        <v>4520599898</v>
      </c>
      <c r="B93" s="247">
        <v>21211</v>
      </c>
      <c r="C93" s="247" t="s">
        <v>51</v>
      </c>
      <c r="D93" s="248">
        <v>32370599962</v>
      </c>
      <c r="E93" s="248">
        <v>4520599898</v>
      </c>
      <c r="F93" s="248">
        <f t="shared" si="1"/>
        <v>36891199860</v>
      </c>
      <c r="G93" s="308">
        <f>VLOOKUP(B93,'Balance imperial'!A:E,5,FALSE)-F93</f>
        <v>0</v>
      </c>
      <c r="M93" s="247">
        <f>VLOOKUP(B93,'[104]Balance imperial'!$A:$A,1,FALSE)</f>
        <v>21211</v>
      </c>
    </row>
    <row r="94" spans="1:13">
      <c r="A94" s="308">
        <f>VLOOKUP(B94,'Balance imperial'!A:AA,5,FALSE)-D94</f>
        <v>0</v>
      </c>
      <c r="B94" s="247">
        <v>21216</v>
      </c>
      <c r="C94" s="247" t="s">
        <v>56</v>
      </c>
      <c r="D94" s="248">
        <v>2689657603</v>
      </c>
      <c r="F94" s="248">
        <f t="shared" si="1"/>
        <v>2689657603</v>
      </c>
      <c r="G94" s="308">
        <f>VLOOKUP(B94,'Balance imperial'!A:E,5,FALSE)-F94</f>
        <v>0</v>
      </c>
      <c r="M94" s="247">
        <f>VLOOKUP(B94,'[104]Balance imperial'!$A:$A,1,FALSE)</f>
        <v>21216</v>
      </c>
    </row>
    <row r="95" spans="1:13">
      <c r="A95" s="308">
        <f>VLOOKUP(B95,'Balance imperial'!A:AA,5,FALSE)-D95</f>
        <v>0</v>
      </c>
      <c r="B95" s="247">
        <v>21311</v>
      </c>
      <c r="C95" s="247" t="s">
        <v>52</v>
      </c>
      <c r="D95" s="248">
        <v>63600811</v>
      </c>
      <c r="F95" s="248">
        <f t="shared" si="1"/>
        <v>63600811</v>
      </c>
      <c r="G95" s="308">
        <f>VLOOKUP(B95,'Balance imperial'!A:E,5,FALSE)-F95</f>
        <v>0</v>
      </c>
      <c r="M95" s="247">
        <f>VLOOKUP(B95,'[104]Balance imperial'!$A:$A,1,FALSE)</f>
        <v>21311</v>
      </c>
    </row>
    <row r="96" spans="1:13">
      <c r="A96" s="308">
        <f>VLOOKUP(B96,'Balance imperial'!A:AA,5,FALSE)-D96</f>
        <v>0</v>
      </c>
      <c r="B96" s="247">
        <v>21312</v>
      </c>
      <c r="C96" s="247" t="s">
        <v>88</v>
      </c>
      <c r="D96" s="248">
        <v>42357738</v>
      </c>
      <c r="F96" s="248">
        <f t="shared" si="1"/>
        <v>42357738</v>
      </c>
      <c r="G96" s="308">
        <f>VLOOKUP(B96,'Balance imperial'!A:E,5,FALSE)-F96</f>
        <v>0</v>
      </c>
      <c r="M96" s="247">
        <f>VLOOKUP(B96,'[104]Balance imperial'!$A:$A,1,FALSE)</f>
        <v>21312</v>
      </c>
    </row>
    <row r="97" spans="1:13">
      <c r="A97" s="308">
        <f>VLOOKUP(B97,'Balance imperial'!A:AA,5,FALSE)-D97</f>
        <v>0</v>
      </c>
      <c r="B97" s="247">
        <v>21314</v>
      </c>
      <c r="C97" s="247" t="s">
        <v>53</v>
      </c>
      <c r="D97" s="248">
        <v>67365866</v>
      </c>
      <c r="F97" s="248">
        <f t="shared" si="1"/>
        <v>67365866</v>
      </c>
      <c r="G97" s="308">
        <f>VLOOKUP(B97,'Balance imperial'!A:E,5,FALSE)-F97</f>
        <v>0</v>
      </c>
      <c r="M97" s="247">
        <f>VLOOKUP(B97,'[104]Balance imperial'!$A:$A,1,FALSE)</f>
        <v>21314</v>
      </c>
    </row>
    <row r="98" spans="1:13">
      <c r="A98" s="308">
        <f>VLOOKUP(B98,'Balance imperial'!A:AA,5,FALSE)-D98</f>
        <v>0</v>
      </c>
      <c r="B98" s="247">
        <v>21411</v>
      </c>
      <c r="C98" s="247" t="s">
        <v>110</v>
      </c>
      <c r="D98" s="248">
        <v>387756183</v>
      </c>
      <c r="F98" s="248">
        <f t="shared" si="1"/>
        <v>387756183</v>
      </c>
      <c r="G98" s="308">
        <f>VLOOKUP(B98,'Balance imperial'!A:E,5,FALSE)-F98</f>
        <v>0</v>
      </c>
      <c r="M98" s="247">
        <f>VLOOKUP(B98,'[104]Balance imperial'!$A:$A,1,FALSE)</f>
        <v>21411</v>
      </c>
    </row>
    <row r="99" spans="1:13">
      <c r="A99" s="308">
        <f>VLOOKUP(B99,'Balance imperial'!A:AA,5,FALSE)-D99</f>
        <v>0</v>
      </c>
      <c r="B99" s="247">
        <v>21417</v>
      </c>
      <c r="C99" s="247" t="s">
        <v>101</v>
      </c>
      <c r="D99" s="248">
        <v>14728084</v>
      </c>
      <c r="F99" s="248">
        <f t="shared" si="1"/>
        <v>14728084</v>
      </c>
      <c r="G99" s="308">
        <f>VLOOKUP(B99,'Balance imperial'!A:E,5,FALSE)-F99</f>
        <v>0</v>
      </c>
      <c r="M99" s="247">
        <f>VLOOKUP(B99,'[104]Balance imperial'!$A:$A,1,FALSE)</f>
        <v>21417</v>
      </c>
    </row>
    <row r="100" spans="1:13">
      <c r="A100" s="308">
        <f>VLOOKUP(B100,'Balance imperial'!A:AA,5,FALSE)-D100</f>
        <v>-15131878410</v>
      </c>
      <c r="B100" s="247">
        <v>22111</v>
      </c>
      <c r="C100" s="247" t="s">
        <v>55</v>
      </c>
      <c r="D100" s="248">
        <v>7565939205</v>
      </c>
      <c r="E100" s="248">
        <v>0</v>
      </c>
      <c r="F100" s="248">
        <f t="shared" si="1"/>
        <v>7565939205</v>
      </c>
      <c r="G100" s="308">
        <f>VLOOKUP(B100,'Balance imperial'!A:E,5,FALSE)-F100</f>
        <v>-15131878410</v>
      </c>
      <c r="M100" s="247">
        <f>VLOOKUP(B100,'[104]Balance imperial'!$A:$A,1,FALSE)</f>
        <v>22111</v>
      </c>
    </row>
    <row r="101" spans="1:13">
      <c r="A101" s="308">
        <f>VLOOKUP(B101,'Balance imperial'!A:AA,5,FALSE)-D101</f>
        <v>0</v>
      </c>
      <c r="B101" s="247">
        <v>22112</v>
      </c>
      <c r="C101" s="247" t="s">
        <v>102</v>
      </c>
      <c r="D101" s="248">
        <v>10000000</v>
      </c>
      <c r="F101" s="248">
        <f t="shared" si="1"/>
        <v>10000000</v>
      </c>
      <c r="G101" s="308">
        <f>VLOOKUP(B101,'Balance imperial'!A:E,5,FALSE)-F101</f>
        <v>0</v>
      </c>
      <c r="M101" s="247">
        <f>VLOOKUP(B101,'[104]Balance imperial'!$A:$A,1,FALSE)</f>
        <v>22112</v>
      </c>
    </row>
    <row r="102" spans="1:13">
      <c r="A102" s="308">
        <f>VLOOKUP(B102,'Balance imperial'!A:AA,5,FALSE)-D102</f>
        <v>-4520599898</v>
      </c>
      <c r="B102" s="247">
        <v>22211</v>
      </c>
      <c r="C102" s="247" t="s">
        <v>51</v>
      </c>
      <c r="D102" s="248">
        <v>73131266428</v>
      </c>
      <c r="E102" s="248">
        <v>-4520599898</v>
      </c>
      <c r="F102" s="248">
        <f t="shared" si="1"/>
        <v>68610666530</v>
      </c>
      <c r="G102" s="308">
        <f>VLOOKUP(B102,'Balance imperial'!A:E,5,FALSE)-F102</f>
        <v>0</v>
      </c>
      <c r="H102" s="247">
        <f>+F102*2</f>
        <v>137221333060</v>
      </c>
      <c r="M102" s="247">
        <f>VLOOKUP(B102,'[104]Balance imperial'!$A:$A,1,FALSE)</f>
        <v>22211</v>
      </c>
    </row>
    <row r="103" spans="1:13">
      <c r="A103" s="308">
        <f>VLOOKUP(B103,'Balance imperial'!A:AA,5,FALSE)-D103</f>
        <v>0</v>
      </c>
      <c r="B103" s="247">
        <v>3112</v>
      </c>
      <c r="C103" s="247" t="s">
        <v>315</v>
      </c>
      <c r="D103" s="248">
        <v>50000000000</v>
      </c>
      <c r="F103" s="248">
        <f t="shared" si="1"/>
        <v>50000000000</v>
      </c>
      <c r="G103" s="308">
        <f>VLOOKUP(B103,'Balance imperial'!A:E,5,FALSE)-F103</f>
        <v>0</v>
      </c>
      <c r="M103" s="247">
        <f>VLOOKUP(B103,'[104]Balance imperial'!$A:$A,1,FALSE)</f>
        <v>3112</v>
      </c>
    </row>
    <row r="104" spans="1:13">
      <c r="A104" s="308"/>
      <c r="B104" s="247">
        <v>3113</v>
      </c>
      <c r="C104" s="247" t="s">
        <v>316</v>
      </c>
      <c r="D104" s="248">
        <v>-9999999999</v>
      </c>
      <c r="F104" s="248">
        <f t="shared" si="1"/>
        <v>-9999999999</v>
      </c>
      <c r="G104" s="308"/>
    </row>
    <row r="105" spans="1:13">
      <c r="A105" s="308">
        <f>VLOOKUP(B105,'Balance imperial'!A:AA,5,FALSE)-D105</f>
        <v>0</v>
      </c>
      <c r="B105" s="247">
        <v>3121</v>
      </c>
      <c r="C105" s="247" t="s">
        <v>59</v>
      </c>
      <c r="D105" s="248">
        <v>102121512</v>
      </c>
      <c r="F105" s="248">
        <f t="shared" si="1"/>
        <v>102121512</v>
      </c>
      <c r="G105" s="308">
        <f>VLOOKUP(B105,'Balance imperial'!A:E,5,FALSE)-F105</f>
        <v>0</v>
      </c>
      <c r="M105" s="247">
        <f>VLOOKUP(B105,'[104]Balance imperial'!$A:$A,1,FALSE)</f>
        <v>3121</v>
      </c>
    </row>
    <row r="106" spans="1:13">
      <c r="A106" s="308">
        <f>VLOOKUP(B106,'Balance imperial'!A:AA,5,FALSE)-D106</f>
        <v>0</v>
      </c>
      <c r="B106" s="247">
        <v>3123</v>
      </c>
      <c r="C106" s="247" t="s">
        <v>106</v>
      </c>
      <c r="D106" s="248">
        <v>1857280709</v>
      </c>
      <c r="F106" s="248">
        <f t="shared" si="1"/>
        <v>1857280709</v>
      </c>
      <c r="G106" s="308">
        <f>VLOOKUP(B106,'Balance imperial'!A:E,5,FALSE)-F106</f>
        <v>0</v>
      </c>
      <c r="M106" s="247">
        <f>VLOOKUP(B106,'[104]Balance imperial'!$A:$A,1,FALSE)</f>
        <v>3123</v>
      </c>
    </row>
    <row r="107" spans="1:13">
      <c r="A107" s="308">
        <f>VLOOKUP(B107,'Balance imperial'!A:AA,5,FALSE)-D107</f>
        <v>0</v>
      </c>
      <c r="B107" s="247">
        <v>3132</v>
      </c>
      <c r="C107" s="247" t="s">
        <v>1512</v>
      </c>
      <c r="D107" s="248">
        <v>1940308731</v>
      </c>
      <c r="F107" s="248">
        <f t="shared" si="1"/>
        <v>1940308731</v>
      </c>
      <c r="G107" s="308">
        <f>VLOOKUP(B107,'Balance imperial'!A:E,5,FALSE)-F107</f>
        <v>0</v>
      </c>
      <c r="M107" s="247">
        <f>VLOOKUP(B107,'[104]Balance imperial'!$A:$A,1,FALSE)</f>
        <v>3132</v>
      </c>
    </row>
    <row r="108" spans="1:13">
      <c r="A108" s="308">
        <f>VLOOKUP(B108,'Balance imperial'!A:AA,5,FALSE)-D108</f>
        <v>23504791890</v>
      </c>
      <c r="B108" s="247">
        <v>9111</v>
      </c>
      <c r="C108" s="247" t="s">
        <v>317</v>
      </c>
      <c r="D108" s="248">
        <v>-11752395945</v>
      </c>
      <c r="F108" s="248">
        <f t="shared" si="1"/>
        <v>-11752395945</v>
      </c>
      <c r="G108" s="308">
        <f>VLOOKUP(B108,'Balance imperial'!A:E,5,FALSE)-F108</f>
        <v>23504791890</v>
      </c>
      <c r="M108" s="247">
        <f>VLOOKUP(B108,'[104]Balance imperial'!$A:$A,1,FALSE)</f>
        <v>9111</v>
      </c>
    </row>
    <row r="109" spans="1:13">
      <c r="A109" s="308">
        <f>VLOOKUP(B109,'Balance imperial'!A:AA,5,FALSE)-D109</f>
        <v>-23504791890</v>
      </c>
      <c r="B109" s="247">
        <v>9112</v>
      </c>
      <c r="C109" s="247" t="s">
        <v>318</v>
      </c>
      <c r="D109" s="248">
        <v>11752395945</v>
      </c>
      <c r="F109" s="248">
        <f t="shared" si="1"/>
        <v>11752395945</v>
      </c>
      <c r="G109" s="308">
        <f>VLOOKUP(B109,'Balance imperial'!A:E,5,FALSE)-F109</f>
        <v>-23504791890</v>
      </c>
      <c r="M109" s="247">
        <f>VLOOKUP(B109,'[104]Balance imperial'!$A:$A,1,FALSE)</f>
        <v>9112</v>
      </c>
    </row>
    <row r="110" spans="1:13">
      <c r="A110" s="308">
        <f>VLOOKUP(B110,'Balance imperial'!A:AA,5,FALSE)-D110</f>
        <v>-5616775384</v>
      </c>
      <c r="B110" s="247" t="s">
        <v>109</v>
      </c>
      <c r="D110" s="248">
        <v>2808387692</v>
      </c>
      <c r="F110" s="248">
        <f t="shared" si="1"/>
        <v>2808387692</v>
      </c>
      <c r="G110" s="308">
        <f>VLOOKUP(B110,'Balance imperial'!A:E,5,FALSE)-F110</f>
        <v>-5616775384</v>
      </c>
      <c r="M110" s="247" t="str">
        <f>VLOOKUP(B110,'[104]Balance imperial'!$A:$A,1,FALSE)</f>
        <v>Período ganancias</v>
      </c>
    </row>
    <row r="111" spans="1:13">
      <c r="A111" s="308" t="e">
        <f>VLOOKUP(B111,'Balance imperial'!A:AA,5,FALSE)-D111</f>
        <v>#N/A</v>
      </c>
      <c r="G111" s="308" t="e">
        <f>VLOOKUP(B111,'Balance imperial'!A:E,5,FALSE)-F111</f>
        <v>#N/A</v>
      </c>
      <c r="J111" s="308">
        <f>+F111+F112</f>
        <v>0</v>
      </c>
      <c r="M111" s="247" t="e">
        <f>VLOOKUP(B111,'[104]Balance imperial'!$A:$A,1,FALSE)</f>
        <v>#N/A</v>
      </c>
    </row>
    <row r="112" spans="1:13">
      <c r="A112" s="308" t="e">
        <f>VLOOKUP(B112,'Balance imperial'!A:AA,5,FALSE)-D112</f>
        <v>#N/A</v>
      </c>
      <c r="G112" s="308" t="e">
        <f>VLOOKUP(B112,'Balance imperial'!A:E,5,FALSE)-F112</f>
        <v>#N/A</v>
      </c>
      <c r="M112" s="247" t="e">
        <f>VLOOKUP(B112,'[104]Balance imperial'!$A:$A,1,FALSE)</f>
        <v>#N/A</v>
      </c>
    </row>
    <row r="113" spans="1:16">
      <c r="A113" s="308" t="e">
        <f>VLOOKUP(B113,'Balance imperial'!A:AA,5,FALSE)-D113</f>
        <v>#N/A</v>
      </c>
      <c r="B113" s="247">
        <v>701010101</v>
      </c>
      <c r="C113" s="247" t="s">
        <v>241</v>
      </c>
      <c r="D113" s="248">
        <v>833255303208</v>
      </c>
      <c r="F113" s="248">
        <f t="shared" si="1"/>
        <v>833255303208</v>
      </c>
      <c r="G113" s="308" t="e">
        <f>VLOOKUP(B113,'Balance imperial'!A:E,5,FALSE)-F113</f>
        <v>#N/A</v>
      </c>
      <c r="H113" s="248"/>
      <c r="M113" s="247" t="e">
        <f>VLOOKUP(B113,'[104]Balance imperial'!$A:$A,1,FALSE)</f>
        <v>#N/A</v>
      </c>
    </row>
    <row r="114" spans="1:16">
      <c r="A114" s="308" t="e">
        <f>VLOOKUP(B114,'Balance imperial'!A:AA,5,FALSE)-D114</f>
        <v>#N/A</v>
      </c>
      <c r="B114" s="247">
        <v>701010102</v>
      </c>
      <c r="C114" s="247" t="s">
        <v>242</v>
      </c>
      <c r="D114" s="248">
        <v>5208893437</v>
      </c>
      <c r="F114" s="248">
        <f t="shared" si="1"/>
        <v>5208893437</v>
      </c>
      <c r="G114" s="308" t="e">
        <f>VLOOKUP(B114,'Balance imperial'!A:E,5,FALSE)-F114</f>
        <v>#N/A</v>
      </c>
      <c r="H114" s="308"/>
      <c r="I114" s="308">
        <f>+H114-H113</f>
        <v>0</v>
      </c>
      <c r="M114" s="247" t="e">
        <f>VLOOKUP(B114,'[104]Balance imperial'!$A:$A,1,FALSE)</f>
        <v>#N/A</v>
      </c>
    </row>
    <row r="115" spans="1:16">
      <c r="A115" s="308" t="e">
        <f>VLOOKUP(B115,'Balance imperial'!A:AA,5,FALSE)-D115</f>
        <v>#N/A</v>
      </c>
      <c r="B115" s="247">
        <v>701010103</v>
      </c>
      <c r="C115" s="247" t="s">
        <v>321</v>
      </c>
      <c r="D115" s="248">
        <v>-51108487541</v>
      </c>
      <c r="F115" s="248">
        <f t="shared" si="1"/>
        <v>-51108487541</v>
      </c>
      <c r="G115" s="308" t="e">
        <f>VLOOKUP(B115,'Balance imperial'!A:E,5,FALSE)-F115</f>
        <v>#N/A</v>
      </c>
      <c r="H115" s="408">
        <f>VLOOKUP(B115,'[103]EERR imperial06'!$A:$D,4,FALSE)</f>
        <v>-13565156595</v>
      </c>
      <c r="I115" s="408">
        <f>+F115-H115</f>
        <v>-37543330946</v>
      </c>
      <c r="M115" s="247" t="e">
        <f>VLOOKUP(B115,'[104]Balance imperial'!$A:$A,1,FALSE)</f>
        <v>#N/A</v>
      </c>
    </row>
    <row r="116" spans="1:16">
      <c r="A116" s="308" t="e">
        <f>VLOOKUP(B116,'Balance imperial'!A:AA,5,FALSE)-D116</f>
        <v>#N/A</v>
      </c>
      <c r="B116" s="247">
        <v>701010105</v>
      </c>
      <c r="C116" s="247" t="s">
        <v>1513</v>
      </c>
      <c r="D116" s="248">
        <v>3500002</v>
      </c>
      <c r="F116" s="248">
        <f t="shared" si="1"/>
        <v>3500002</v>
      </c>
      <c r="G116" s="308" t="e">
        <f>VLOOKUP(B116,'Balance imperial'!A:E,5,FALSE)-F116</f>
        <v>#N/A</v>
      </c>
      <c r="H116" s="408">
        <f>VLOOKUP(B116,'[103]EERR imperial06'!$A:$D,4,FALSE)</f>
        <v>1872729</v>
      </c>
      <c r="I116" s="408">
        <f t="shared" ref="I116:I181" si="2">+F116-H116</f>
        <v>1627273</v>
      </c>
      <c r="M116" s="247" t="e">
        <f>VLOOKUP(B116,'[104]Balance imperial'!$A:$A,1,FALSE)</f>
        <v>#N/A</v>
      </c>
    </row>
    <row r="117" spans="1:16">
      <c r="A117" s="308" t="e">
        <f>VLOOKUP(B117,'Balance imperial'!A:AA,5,FALSE)-D117</f>
        <v>#N/A</v>
      </c>
      <c r="B117" s="247">
        <v>701010106</v>
      </c>
      <c r="C117" s="247" t="s">
        <v>1514</v>
      </c>
      <c r="D117" s="248">
        <v>-8815927853</v>
      </c>
      <c r="F117" s="248">
        <f t="shared" si="1"/>
        <v>-8815927853</v>
      </c>
      <c r="G117" s="308" t="e">
        <f>VLOOKUP(B117,'Balance imperial'!A:E,5,FALSE)-F117</f>
        <v>#N/A</v>
      </c>
      <c r="H117" s="408">
        <f>VLOOKUP(B117,'[103]EERR imperial06'!$A:$D,4,FALSE)</f>
        <v>-3782281728</v>
      </c>
      <c r="I117" s="408">
        <f t="shared" si="2"/>
        <v>-5033646125</v>
      </c>
      <c r="M117" s="247" t="e">
        <f>VLOOKUP(B117,'[104]Balance imperial'!$A:$A,1,FALSE)</f>
        <v>#N/A</v>
      </c>
    </row>
    <row r="118" spans="1:16">
      <c r="A118" s="308" t="e">
        <f>VLOOKUP(B118,'Balance imperial'!A:AA,5,FALSE)-D118</f>
        <v>#N/A</v>
      </c>
      <c r="B118" s="247">
        <v>701010302</v>
      </c>
      <c r="C118" s="247" t="s">
        <v>245</v>
      </c>
      <c r="D118" s="248">
        <v>1644877284</v>
      </c>
      <c r="F118" s="248">
        <f t="shared" si="1"/>
        <v>1644877284</v>
      </c>
      <c r="G118" s="308" t="e">
        <f>VLOOKUP(B118,'Balance imperial'!A:E,5,FALSE)-F118</f>
        <v>#N/A</v>
      </c>
      <c r="H118" s="408">
        <f>VLOOKUP(B118,'[103]EERR imperial06'!$A:$D,4,FALSE)</f>
        <v>1167007005</v>
      </c>
      <c r="I118" s="408">
        <f t="shared" si="2"/>
        <v>477870279</v>
      </c>
      <c r="M118" s="247" t="e">
        <f>VLOOKUP(B118,'[104]Balance imperial'!$A:$A,1,FALSE)</f>
        <v>#N/A</v>
      </c>
      <c r="O118" s="308">
        <f>+F118+F119</f>
        <v>2545795056</v>
      </c>
    </row>
    <row r="119" spans="1:16">
      <c r="A119" s="308"/>
      <c r="B119" s="247">
        <v>701010303</v>
      </c>
      <c r="C119" s="247" t="s">
        <v>246</v>
      </c>
      <c r="D119" s="248">
        <v>900917772</v>
      </c>
      <c r="F119" s="248">
        <f t="shared" si="1"/>
        <v>900917772</v>
      </c>
      <c r="G119" s="247"/>
      <c r="H119" s="408"/>
      <c r="I119" s="408"/>
    </row>
    <row r="120" spans="1:16">
      <c r="A120" s="308"/>
      <c r="B120" s="247">
        <v>701010305</v>
      </c>
      <c r="C120" s="247" t="s">
        <v>1515</v>
      </c>
      <c r="D120" s="248">
        <v>86227124</v>
      </c>
      <c r="F120" s="248">
        <f t="shared" si="1"/>
        <v>86227124</v>
      </c>
      <c r="G120" s="247"/>
      <c r="H120" s="408"/>
      <c r="I120" s="408"/>
    </row>
    <row r="121" spans="1:16">
      <c r="A121" s="308"/>
      <c r="B121" s="247">
        <v>701010306</v>
      </c>
      <c r="C121" s="247" t="s">
        <v>247</v>
      </c>
      <c r="D121" s="248">
        <v>315952479</v>
      </c>
      <c r="F121" s="248">
        <f t="shared" si="1"/>
        <v>315952479</v>
      </c>
      <c r="G121" s="247"/>
      <c r="H121" s="408"/>
      <c r="I121" s="408"/>
    </row>
    <row r="122" spans="1:16">
      <c r="A122" s="308">
        <f>VLOOKUP(B122,'EERR IMPERIAL'!A:X,4,FALSE)-F122</f>
        <v>0</v>
      </c>
      <c r="B122" s="247">
        <v>701010307</v>
      </c>
      <c r="C122" s="247" t="s">
        <v>248</v>
      </c>
      <c r="D122" s="248">
        <v>365943129</v>
      </c>
      <c r="F122" s="248">
        <f t="shared" si="1"/>
        <v>365943129</v>
      </c>
      <c r="G122" s="247">
        <f>VLOOKUP(B122,'[105]Base IMP'!$F:$I,1,FALSE)</f>
        <v>701010307</v>
      </c>
      <c r="H122" s="408">
        <f>VLOOKUP(B122,'[103]EERR imperial06'!$A:$D,4,FALSE)</f>
        <v>129600000</v>
      </c>
      <c r="I122" s="408">
        <f t="shared" si="2"/>
        <v>236343129</v>
      </c>
      <c r="M122" s="247">
        <f>VLOOKUP(B122,'[104]EERR imperial06'!$A:$A,1,FALSE)</f>
        <v>701010307</v>
      </c>
    </row>
    <row r="123" spans="1:16">
      <c r="A123" s="308">
        <f>VLOOKUP(B123,'EERR IMPERIAL'!A:X,4,FALSE)-F123</f>
        <v>0</v>
      </c>
      <c r="B123" s="247">
        <v>701010308</v>
      </c>
      <c r="C123" s="247" t="s">
        <v>1516</v>
      </c>
      <c r="D123" s="248">
        <v>6393746858</v>
      </c>
      <c r="F123" s="248">
        <f t="shared" si="1"/>
        <v>6393746858</v>
      </c>
      <c r="G123" s="247">
        <f>VLOOKUP(B123,'[105]Base IMP'!$F:$I,1,FALSE)</f>
        <v>701010308</v>
      </c>
      <c r="H123" s="408">
        <f>VLOOKUP(B123,'[103]EERR imperial06'!$A:$D,4,FALSE)</f>
        <v>3138004957</v>
      </c>
      <c r="I123" s="408">
        <f t="shared" si="2"/>
        <v>3255741901</v>
      </c>
      <c r="M123" s="247">
        <f>VLOOKUP(B123,'[104]EERR imperial06'!$A:$A,1,FALSE)</f>
        <v>701010308</v>
      </c>
    </row>
    <row r="124" spans="1:16">
      <c r="A124" s="308">
        <f>VLOOKUP(B124,'EERR IMPERIAL'!A:X,4,FALSE)-F124</f>
        <v>0</v>
      </c>
      <c r="B124" s="247">
        <v>701010309</v>
      </c>
      <c r="C124" s="247" t="s">
        <v>250</v>
      </c>
      <c r="D124" s="248">
        <v>41386976279</v>
      </c>
      <c r="F124" s="248">
        <f t="shared" si="1"/>
        <v>41386976279</v>
      </c>
      <c r="G124" s="247">
        <f>VLOOKUP(B124,'[105]Base IMP'!$F:$I,1,FALSE)</f>
        <v>701010309</v>
      </c>
      <c r="H124" s="408">
        <f>VLOOKUP(B124,'[103]EERR imperial06'!$A:$D,4,FALSE)</f>
        <v>10520944618</v>
      </c>
      <c r="I124" s="408">
        <f t="shared" si="2"/>
        <v>30866031661</v>
      </c>
      <c r="M124" s="247">
        <f>VLOOKUP(B124,'[104]EERR imperial06'!$A:$A,1,FALSE)</f>
        <v>701010309</v>
      </c>
    </row>
    <row r="125" spans="1:16">
      <c r="A125" s="308">
        <f>VLOOKUP(B125,'EERR IMPERIAL'!A:X,4,FALSE)-F125</f>
        <v>0</v>
      </c>
      <c r="B125" s="247">
        <v>701010310</v>
      </c>
      <c r="C125" s="247" t="s">
        <v>251</v>
      </c>
      <c r="D125" s="248">
        <v>2836073211</v>
      </c>
      <c r="F125" s="248">
        <f t="shared" si="1"/>
        <v>2836073211</v>
      </c>
      <c r="G125" s="247">
        <f>VLOOKUP(B125,'[105]Base IMP'!$F:$I,1,FALSE)</f>
        <v>701010310</v>
      </c>
      <c r="H125" s="408">
        <f>VLOOKUP(B125,'[103]EERR imperial06'!$A:$D,4,FALSE)</f>
        <v>1523368496</v>
      </c>
      <c r="I125" s="408">
        <f t="shared" si="2"/>
        <v>1312704715</v>
      </c>
      <c r="M125" s="247">
        <f>VLOOKUP(B125,'[104]EERR imperial06'!$A:$A,1,FALSE)</f>
        <v>701010310</v>
      </c>
    </row>
    <row r="126" spans="1:16">
      <c r="A126" s="308">
        <f>VLOOKUP(B126,'EERR IMPERIAL'!A:X,4,FALSE)-F126</f>
        <v>0</v>
      </c>
      <c r="B126" s="247">
        <v>702010102</v>
      </c>
      <c r="C126" s="247" t="s">
        <v>253</v>
      </c>
      <c r="D126" s="248">
        <v>47674077</v>
      </c>
      <c r="F126" s="248">
        <f t="shared" si="1"/>
        <v>47674077</v>
      </c>
      <c r="G126" s="247">
        <f>VLOOKUP(B126,'[105]Base IMP'!$F:$I,1,FALSE)</f>
        <v>702010102</v>
      </c>
      <c r="H126" s="408">
        <f>VLOOKUP(B126,'[103]EERR imperial06'!$A:$D,4,FALSE)</f>
        <v>42721466</v>
      </c>
      <c r="I126" s="408">
        <f t="shared" si="2"/>
        <v>4952611</v>
      </c>
      <c r="M126" s="247">
        <f>VLOOKUP(B126,'[104]EERR imperial06'!$A:$A,1,FALSE)</f>
        <v>702010102</v>
      </c>
    </row>
    <row r="127" spans="1:16">
      <c r="A127" s="308">
        <f>VLOOKUP(B127,'EERR IMPERIAL'!A:X,4,FALSE)-F127</f>
        <v>0</v>
      </c>
      <c r="B127" s="247">
        <v>702010103</v>
      </c>
      <c r="C127" s="247" t="s">
        <v>254</v>
      </c>
      <c r="D127" s="248">
        <v>742330207</v>
      </c>
      <c r="F127" s="248">
        <f t="shared" si="1"/>
        <v>742330207</v>
      </c>
      <c r="G127" s="247">
        <f>VLOOKUP(B127,'[105]Base IMP'!$F:$I,1,FALSE)</f>
        <v>702010103</v>
      </c>
      <c r="H127" s="408">
        <f>VLOOKUP(B127,'[103]EERR imperial06'!$A:$D,4,FALSE)</f>
        <v>742330207</v>
      </c>
      <c r="I127" s="408">
        <f t="shared" si="2"/>
        <v>0</v>
      </c>
      <c r="M127" s="247">
        <f>VLOOKUP(B127,'[104]EERR imperial06'!$A:$A,1,FALSE)</f>
        <v>702010103</v>
      </c>
      <c r="P127" s="308"/>
    </row>
    <row r="128" spans="1:16">
      <c r="A128" s="308">
        <f>VLOOKUP(B128,'EERR IMPERIAL'!A:X,4,FALSE)-F128</f>
        <v>0</v>
      </c>
      <c r="B128" s="247">
        <v>8010101</v>
      </c>
      <c r="C128" s="247" t="s">
        <v>162</v>
      </c>
      <c r="D128" s="248">
        <v>-771379656781</v>
      </c>
      <c r="F128" s="248">
        <f t="shared" si="1"/>
        <v>-771379656781</v>
      </c>
      <c r="G128" s="247">
        <f>VLOOKUP(B128,'[105]Base IMP'!$F:$I,1,FALSE)</f>
        <v>8010101</v>
      </c>
      <c r="H128" s="408">
        <f>VLOOKUP(B128,'[103]EERR imperial06'!$A:$D,4,FALSE)</f>
        <v>-370931136899</v>
      </c>
      <c r="I128" s="408">
        <f t="shared" si="2"/>
        <v>-400448519882</v>
      </c>
      <c r="M128" s="247">
        <f>VLOOKUP(B128,'[104]EERR imperial06'!$A:$A,1,FALSE)</f>
        <v>8010101</v>
      </c>
    </row>
    <row r="129" spans="1:13">
      <c r="A129" s="308">
        <f>VLOOKUP(B129,'EERR IMPERIAL'!A:X,4,FALSE)-F129</f>
        <v>0</v>
      </c>
      <c r="B129" s="247">
        <v>8010103</v>
      </c>
      <c r="C129" s="247" t="s">
        <v>3227</v>
      </c>
      <c r="D129" s="248">
        <v>-5214251491</v>
      </c>
      <c r="F129" s="248">
        <f t="shared" si="1"/>
        <v>-5214251491</v>
      </c>
      <c r="G129" s="247">
        <f>VLOOKUP(B129,'[105]Base IMP'!$F:$I,1,FALSE)</f>
        <v>8010103</v>
      </c>
      <c r="H129" s="408">
        <f>VLOOKUP(B129,'[103]EERR imperial06'!$A:$D,4,FALSE)</f>
        <v>-2441002465</v>
      </c>
      <c r="I129" s="408">
        <f t="shared" si="2"/>
        <v>-2773249026</v>
      </c>
      <c r="M129" s="247">
        <f>VLOOKUP(B129,'[104]EERR imperial06'!$A:$A,1,FALSE)</f>
        <v>8010103</v>
      </c>
    </row>
    <row r="130" spans="1:13">
      <c r="A130" s="308">
        <f>VLOOKUP(B130,'EERR IMPERIAL'!A:X,4,FALSE)-F130</f>
        <v>0</v>
      </c>
      <c r="B130" s="247">
        <v>8010107</v>
      </c>
      <c r="C130" s="247" t="s">
        <v>166</v>
      </c>
      <c r="D130" s="248">
        <v>-330611</v>
      </c>
      <c r="F130" s="248">
        <f t="shared" si="1"/>
        <v>-330611</v>
      </c>
      <c r="G130" s="247">
        <f>VLOOKUP(B130,'[105]Base IMP'!$F:$I,1,FALSE)</f>
        <v>8010107</v>
      </c>
      <c r="H130" s="408">
        <f>VLOOKUP(B130,'[103]EERR imperial06'!$A:$D,4,FALSE)</f>
        <v>-676</v>
      </c>
      <c r="I130" s="408">
        <f t="shared" si="2"/>
        <v>-329935</v>
      </c>
      <c r="M130" s="247">
        <f>VLOOKUP(B130,'[104]EERR imperial06'!$A:$A,1,FALSE)</f>
        <v>8010107</v>
      </c>
    </row>
    <row r="131" spans="1:13">
      <c r="A131" s="308">
        <f>VLOOKUP(B131,'EERR IMPERIAL'!A:X,4,FALSE)-F131</f>
        <v>0</v>
      </c>
      <c r="B131" s="247">
        <v>8010108</v>
      </c>
      <c r="C131" s="247" t="s">
        <v>1517</v>
      </c>
      <c r="D131" s="248">
        <v>-3022272</v>
      </c>
      <c r="F131" s="248">
        <f t="shared" ref="F131:F194" si="3">+D131+E131</f>
        <v>-3022272</v>
      </c>
      <c r="G131" s="247">
        <f>VLOOKUP(B131,'[105]Base IMP'!$F:$I,1,FALSE)</f>
        <v>8010108</v>
      </c>
      <c r="H131" s="408">
        <f>VLOOKUP(B131,'[103]EERR imperial06'!$A:$D,4,FALSE)</f>
        <v>-1640392</v>
      </c>
      <c r="I131" s="408">
        <f t="shared" si="2"/>
        <v>-1381880</v>
      </c>
      <c r="M131" s="247">
        <f>VLOOKUP(B131,'[104]EERR imperial06'!$A:$A,1,FALSE)</f>
        <v>8010108</v>
      </c>
    </row>
    <row r="132" spans="1:13">
      <c r="A132" s="308">
        <f>VLOOKUP(B132,'EERR IMPERIAL'!A:X,4,FALSE)-F132</f>
        <v>0</v>
      </c>
      <c r="B132" s="247">
        <v>8020101</v>
      </c>
      <c r="C132" s="247" t="s">
        <v>168</v>
      </c>
      <c r="D132" s="248">
        <v>-3507263656</v>
      </c>
      <c r="F132" s="248">
        <f t="shared" si="3"/>
        <v>-3507263656</v>
      </c>
      <c r="G132" s="247">
        <f>VLOOKUP(B132,'[105]Base IMP'!$F:$I,1,FALSE)</f>
        <v>8020101</v>
      </c>
      <c r="H132" s="408">
        <f>VLOOKUP(B132,'[103]EERR imperial06'!$A:$D,4,FALSE)</f>
        <v>-1824579513</v>
      </c>
      <c r="I132" s="408">
        <f t="shared" si="2"/>
        <v>-1682684143</v>
      </c>
      <c r="M132" s="247">
        <f>VLOOKUP(B132,'[104]EERR imperial06'!$A:$A,1,FALSE)</f>
        <v>8020101</v>
      </c>
    </row>
    <row r="133" spans="1:13">
      <c r="A133" s="308">
        <f>VLOOKUP(B133,'EERR IMPERIAL'!A:X,4,FALSE)-F133</f>
        <v>0</v>
      </c>
      <c r="B133" s="247">
        <v>8020103</v>
      </c>
      <c r="C133" s="247" t="s">
        <v>169</v>
      </c>
      <c r="D133" s="248">
        <v>19729739</v>
      </c>
      <c r="F133" s="248">
        <f t="shared" si="3"/>
        <v>19729739</v>
      </c>
      <c r="G133" s="247">
        <f>VLOOKUP(B133,'[105]Base IMP'!$F:$I,1,FALSE)</f>
        <v>8020103</v>
      </c>
      <c r="H133" s="408">
        <f>VLOOKUP(B133,'[103]EERR imperial06'!$A:$D,4,FALSE)</f>
        <v>15456</v>
      </c>
      <c r="I133" s="408">
        <f t="shared" si="2"/>
        <v>19714283</v>
      </c>
      <c r="M133" s="247">
        <f>VLOOKUP(B133,'[104]EERR imperial06'!$A:$A,1,FALSE)</f>
        <v>8020103</v>
      </c>
    </row>
    <row r="134" spans="1:13">
      <c r="A134" s="308">
        <f>VLOOKUP(B134,'EERR IMPERIAL'!A:X,4,FALSE)-F134</f>
        <v>0</v>
      </c>
      <c r="B134" s="247">
        <v>8020106</v>
      </c>
      <c r="C134" s="247" t="s">
        <v>170</v>
      </c>
      <c r="D134" s="248">
        <v>-867849226</v>
      </c>
      <c r="F134" s="248">
        <f t="shared" si="3"/>
        <v>-867849226</v>
      </c>
      <c r="G134" s="247">
        <f>VLOOKUP(B134,'[105]Base IMP'!$F:$I,1,FALSE)</f>
        <v>8020106</v>
      </c>
      <c r="H134" s="408">
        <f>VLOOKUP(B134,'[103]EERR imperial06'!$A:$D,4,FALSE)</f>
        <v>-445619681</v>
      </c>
      <c r="I134" s="408">
        <f t="shared" si="2"/>
        <v>-422229545</v>
      </c>
      <c r="M134" s="247">
        <f>VLOOKUP(B134,'[104]EERR imperial06'!$A:$A,1,FALSE)</f>
        <v>8020106</v>
      </c>
    </row>
    <row r="135" spans="1:13">
      <c r="A135" s="308">
        <f>VLOOKUP(B135,'EERR IMPERIAL'!A:X,4,FALSE)-F135</f>
        <v>0</v>
      </c>
      <c r="B135" s="247">
        <v>8020108</v>
      </c>
      <c r="C135" s="247" t="s">
        <v>171</v>
      </c>
      <c r="D135" s="248">
        <v>-1935783006</v>
      </c>
      <c r="F135" s="248">
        <f t="shared" si="3"/>
        <v>-1935783006</v>
      </c>
      <c r="G135" s="247">
        <f>VLOOKUP(B135,'[105]Base IMP'!$F:$I,1,FALSE)</f>
        <v>8020108</v>
      </c>
      <c r="H135" s="408">
        <f>VLOOKUP(B135,'[103]EERR imperial06'!$A:$D,4,FALSE)</f>
        <v>-1036091708</v>
      </c>
      <c r="I135" s="408">
        <f t="shared" si="2"/>
        <v>-899691298</v>
      </c>
      <c r="M135" s="247">
        <f>VLOOKUP(B135,'[104]EERR imperial06'!$A:$A,1,FALSE)</f>
        <v>8020108</v>
      </c>
    </row>
    <row r="136" spans="1:13">
      <c r="A136" s="308">
        <f>VLOOKUP(B136,'EERR IMPERIAL'!A:X,4,FALSE)-F136</f>
        <v>0</v>
      </c>
      <c r="B136" s="247">
        <v>8020109</v>
      </c>
      <c r="C136" s="247" t="s">
        <v>1519</v>
      </c>
      <c r="D136" s="248">
        <v>-38488125</v>
      </c>
      <c r="F136" s="248">
        <f t="shared" si="3"/>
        <v>-38488125</v>
      </c>
      <c r="G136" s="247">
        <f>VLOOKUP(B136,'[105]Base IMP'!$F:$I,1,FALSE)</f>
        <v>8020109</v>
      </c>
      <c r="H136" s="408">
        <f>VLOOKUP(B136,'[103]EERR imperial06'!$A:$D,4,FALSE)</f>
        <v>-20647392</v>
      </c>
      <c r="I136" s="408">
        <f t="shared" si="2"/>
        <v>-17840733</v>
      </c>
      <c r="M136" s="247">
        <f>VLOOKUP(B136,'[104]EERR imperial06'!$A:$A,1,FALSE)</f>
        <v>8020109</v>
      </c>
    </row>
    <row r="137" spans="1:13">
      <c r="A137" s="308">
        <f>VLOOKUP(B137,'EERR IMPERIAL'!A:X,4,FALSE)-F137</f>
        <v>0</v>
      </c>
      <c r="B137" s="247">
        <v>8020110</v>
      </c>
      <c r="C137" s="247" t="s">
        <v>1520</v>
      </c>
      <c r="D137" s="248">
        <v>-5790336150</v>
      </c>
      <c r="F137" s="248">
        <f t="shared" si="3"/>
        <v>-5790336150</v>
      </c>
      <c r="G137" s="247">
        <f>VLOOKUP(B137,'[105]Base IMP'!$F:$I,1,FALSE)</f>
        <v>8020110</v>
      </c>
      <c r="H137" s="408">
        <f>VLOOKUP(B137,'[103]EERR imperial06'!$A:$D,4,FALSE)</f>
        <v>-2930421114</v>
      </c>
      <c r="I137" s="408">
        <f t="shared" si="2"/>
        <v>-2859915036</v>
      </c>
      <c r="M137" s="247">
        <f>VLOOKUP(B137,'[104]EERR imperial06'!$A:$A,1,FALSE)</f>
        <v>8020110</v>
      </c>
    </row>
    <row r="138" spans="1:13">
      <c r="A138" s="308">
        <f>VLOOKUP(B138,'EERR IMPERIAL'!A:X,4,FALSE)-F138</f>
        <v>0</v>
      </c>
      <c r="B138" s="247">
        <v>8030102</v>
      </c>
      <c r="C138" s="247" t="s">
        <v>175</v>
      </c>
      <c r="D138" s="248">
        <v>-1341760749</v>
      </c>
      <c r="F138" s="248">
        <f t="shared" si="3"/>
        <v>-1341760749</v>
      </c>
      <c r="G138" s="247">
        <f>VLOOKUP(B138,'[105]Base IMP'!$F:$I,1,FALSE)</f>
        <v>8030102</v>
      </c>
      <c r="H138" s="408">
        <f>VLOOKUP(B138,'[103]EERR imperial06'!$A:$D,4,FALSE)</f>
        <v>-820846482</v>
      </c>
      <c r="I138" s="408">
        <f t="shared" si="2"/>
        <v>-520914267</v>
      </c>
      <c r="M138" s="247">
        <f>VLOOKUP(B138,'[104]EERR imperial06'!$A:$A,1,FALSE)</f>
        <v>8030102</v>
      </c>
    </row>
    <row r="139" spans="1:13">
      <c r="A139" s="308">
        <f>VLOOKUP(B139,'EERR IMPERIAL'!A:X,4,FALSE)-F139</f>
        <v>0</v>
      </c>
      <c r="B139" s="247">
        <v>8030103</v>
      </c>
      <c r="C139" s="247" t="s">
        <v>176</v>
      </c>
      <c r="D139" s="248">
        <v>-345245790</v>
      </c>
      <c r="F139" s="248">
        <f t="shared" si="3"/>
        <v>-345245790</v>
      </c>
      <c r="G139" s="247">
        <f>VLOOKUP(B139,'[105]Base IMP'!$F:$I,1,FALSE)</f>
        <v>8030103</v>
      </c>
      <c r="H139" s="408">
        <f>VLOOKUP(B139,'[103]EERR imperial06'!$A:$D,4,FALSE)</f>
        <v>-150583380</v>
      </c>
      <c r="I139" s="408">
        <f t="shared" si="2"/>
        <v>-194662410</v>
      </c>
      <c r="M139" s="247">
        <f>VLOOKUP(B139,'[104]EERR imperial06'!$A:$A,1,FALSE)</f>
        <v>8030103</v>
      </c>
    </row>
    <row r="140" spans="1:13">
      <c r="A140" s="308">
        <f>VLOOKUP(B140,'EERR IMPERIAL'!A:X,4,FALSE)-F140</f>
        <v>0</v>
      </c>
      <c r="B140" s="247">
        <v>8030104</v>
      </c>
      <c r="C140" s="247" t="s">
        <v>177</v>
      </c>
      <c r="D140" s="248">
        <v>-15075646</v>
      </c>
      <c r="F140" s="248">
        <f t="shared" si="3"/>
        <v>-15075646</v>
      </c>
      <c r="G140" s="247">
        <f>VLOOKUP(B140,'[105]Base IMP'!$F:$I,1,FALSE)</f>
        <v>8030104</v>
      </c>
      <c r="H140" s="408">
        <f>VLOOKUP(B140,'[103]EERR imperial06'!$A:$D,4,FALSE)</f>
        <v>0</v>
      </c>
      <c r="I140" s="408">
        <f t="shared" si="2"/>
        <v>-15075646</v>
      </c>
      <c r="M140" s="247">
        <f>VLOOKUP(B140,'[104]EERR imperial06'!$A:$A,1,FALSE)</f>
        <v>8030104</v>
      </c>
    </row>
    <row r="141" spans="1:13">
      <c r="A141" s="308">
        <f>VLOOKUP(B141,'EERR IMPERIAL'!A:X,4,FALSE)-F141</f>
        <v>0</v>
      </c>
      <c r="B141" s="247">
        <v>8030105</v>
      </c>
      <c r="C141" s="247" t="s">
        <v>178</v>
      </c>
      <c r="D141" s="248">
        <v>-17985606</v>
      </c>
      <c r="F141" s="248">
        <f t="shared" si="3"/>
        <v>-17985606</v>
      </c>
      <c r="G141" s="247">
        <f>VLOOKUP(B141,'[105]Base IMP'!$F:$I,1,FALSE)</f>
        <v>8030105</v>
      </c>
      <c r="H141" s="408">
        <f>VLOOKUP(B141,'[103]EERR imperial06'!$A:$D,4,FALSE)</f>
        <v>319789</v>
      </c>
      <c r="I141" s="408">
        <f t="shared" si="2"/>
        <v>-18305395</v>
      </c>
      <c r="M141" s="247">
        <f>VLOOKUP(B141,'[104]EERR imperial06'!$A:$A,1,FALSE)</f>
        <v>8030105</v>
      </c>
    </row>
    <row r="142" spans="1:13">
      <c r="A142" s="308">
        <f>VLOOKUP(B142,'EERR IMPERIAL'!A:X,4,FALSE)-F142</f>
        <v>0</v>
      </c>
      <c r="B142" s="247">
        <v>8030106</v>
      </c>
      <c r="C142" s="247" t="s">
        <v>179</v>
      </c>
      <c r="D142" s="248">
        <v>-205961827</v>
      </c>
      <c r="F142" s="248">
        <f t="shared" si="3"/>
        <v>-205961827</v>
      </c>
      <c r="G142" s="247">
        <f>VLOOKUP(B142,'[105]Base IMP'!$F:$I,1,FALSE)</f>
        <v>8030106</v>
      </c>
      <c r="H142" s="408">
        <f>VLOOKUP(B142,'[103]EERR imperial06'!$A:$D,4,FALSE)</f>
        <v>-66436273</v>
      </c>
      <c r="I142" s="408">
        <f t="shared" si="2"/>
        <v>-139525554</v>
      </c>
      <c r="M142" s="247">
        <f>VLOOKUP(B142,'[104]EERR imperial06'!$A:$A,1,FALSE)</f>
        <v>8030106</v>
      </c>
    </row>
    <row r="143" spans="1:13">
      <c r="A143" s="308">
        <f>VLOOKUP(B143,'EERR IMPERIAL'!A:X,4,FALSE)-F143</f>
        <v>0</v>
      </c>
      <c r="B143" s="247">
        <v>8030107</v>
      </c>
      <c r="C143" s="247" t="s">
        <v>180</v>
      </c>
      <c r="D143" s="248">
        <v>-327896479</v>
      </c>
      <c r="F143" s="248">
        <f t="shared" si="3"/>
        <v>-327896479</v>
      </c>
      <c r="G143" s="247">
        <f>VLOOKUP(B143,'[105]Base IMP'!$F:$I,1,FALSE)</f>
        <v>8030107</v>
      </c>
      <c r="H143" s="408">
        <f>VLOOKUP(B143,'[103]EERR imperial06'!$A:$D,4,FALSE)</f>
        <v>-135773529</v>
      </c>
      <c r="I143" s="408">
        <f t="shared" si="2"/>
        <v>-192122950</v>
      </c>
      <c r="M143" s="247">
        <f>VLOOKUP(B143,'[104]EERR imperial06'!$A:$A,1,FALSE)</f>
        <v>8030107</v>
      </c>
    </row>
    <row r="144" spans="1:13">
      <c r="A144" s="308">
        <f>VLOOKUP(B144,'EERR IMPERIAL'!A:X,4,FALSE)-F144</f>
        <v>0</v>
      </c>
      <c r="B144" s="247">
        <v>8030109</v>
      </c>
      <c r="C144" s="247" t="s">
        <v>181</v>
      </c>
      <c r="D144" s="248">
        <v>3963000</v>
      </c>
      <c r="F144" s="248">
        <f t="shared" si="3"/>
        <v>3963000</v>
      </c>
      <c r="G144" s="247">
        <f>VLOOKUP(B144,'[105]Base IMP'!$F:$I,1,FALSE)</f>
        <v>8030109</v>
      </c>
      <c r="H144" s="408">
        <f>VLOOKUP(B144,'[103]EERR imperial06'!$A:$D,4,FALSE)</f>
        <v>3963000</v>
      </c>
      <c r="I144" s="408">
        <f t="shared" si="2"/>
        <v>0</v>
      </c>
      <c r="M144" s="247">
        <f>VLOOKUP(B144,'[104]EERR imperial06'!$A:$A,1,FALSE)</f>
        <v>8030109</v>
      </c>
    </row>
    <row r="145" spans="1:13">
      <c r="A145" s="308">
        <f>VLOOKUP(B145,'EERR IMPERIAL'!A:X,4,FALSE)-F145</f>
        <v>0</v>
      </c>
      <c r="B145" s="247">
        <v>8030111</v>
      </c>
      <c r="C145" s="247" t="s">
        <v>183</v>
      </c>
      <c r="D145" s="248">
        <v>-3926648</v>
      </c>
      <c r="F145" s="248">
        <f t="shared" si="3"/>
        <v>-3926648</v>
      </c>
      <c r="G145" s="247">
        <f>VLOOKUP(B145,'[105]Base IMP'!$F:$I,1,FALSE)</f>
        <v>8030111</v>
      </c>
      <c r="H145" s="408">
        <f>VLOOKUP(B145,'[103]EERR imperial06'!$A:$D,4,FALSE)</f>
        <v>0</v>
      </c>
      <c r="I145" s="408">
        <f t="shared" si="2"/>
        <v>-3926648</v>
      </c>
      <c r="M145" s="247">
        <f>VLOOKUP(B145,'[104]EERR imperial06'!$A:$A,1,FALSE)</f>
        <v>8030111</v>
      </c>
    </row>
    <row r="146" spans="1:13">
      <c r="A146" s="308">
        <f>VLOOKUP(B146,'EERR IMPERIAL'!A:X,4,FALSE)-F146</f>
        <v>0</v>
      </c>
      <c r="B146" s="247">
        <v>8030112</v>
      </c>
      <c r="C146" s="247" t="s">
        <v>184</v>
      </c>
      <c r="D146" s="248">
        <v>-8037965</v>
      </c>
      <c r="F146" s="248">
        <f t="shared" si="3"/>
        <v>-8037965</v>
      </c>
      <c r="G146" s="247">
        <f>VLOOKUP(B146,'[105]Base IMP'!$F:$I,1,FALSE)</f>
        <v>8030112</v>
      </c>
      <c r="H146" s="408">
        <f>VLOOKUP(B146,'[103]EERR imperial06'!$A:$D,4,FALSE)</f>
        <v>-5559774</v>
      </c>
      <c r="I146" s="408">
        <f t="shared" si="2"/>
        <v>-2478191</v>
      </c>
      <c r="M146" s="247">
        <f>VLOOKUP(B146,'[104]EERR imperial06'!$A:$A,1,FALSE)</f>
        <v>8030112</v>
      </c>
    </row>
    <row r="147" spans="1:13">
      <c r="A147" s="308">
        <f>VLOOKUP(B147,'EERR IMPERIAL'!A:X,4,FALSE)-F147</f>
        <v>0</v>
      </c>
      <c r="B147" s="247">
        <v>8030114</v>
      </c>
      <c r="C147" s="247" t="s">
        <v>186</v>
      </c>
      <c r="D147" s="248">
        <v>-41388731</v>
      </c>
      <c r="F147" s="248">
        <f t="shared" si="3"/>
        <v>-41388731</v>
      </c>
      <c r="G147" s="247">
        <f>VLOOKUP(B147,'[105]Base IMP'!$F:$I,1,FALSE)</f>
        <v>8030114</v>
      </c>
      <c r="H147" s="408">
        <f>VLOOKUP(B147,'[103]EERR imperial06'!$A:$D,4,FALSE)</f>
        <v>-26277017</v>
      </c>
      <c r="I147" s="408">
        <f t="shared" si="2"/>
        <v>-15111714</v>
      </c>
      <c r="M147" s="247">
        <f>VLOOKUP(B147,'[104]EERR imperial06'!$A:$A,1,FALSE)</f>
        <v>8030114</v>
      </c>
    </row>
    <row r="148" spans="1:13">
      <c r="A148" s="308">
        <f>VLOOKUP(B148,'EERR IMPERIAL'!A:X,4,FALSE)-F148</f>
        <v>0</v>
      </c>
      <c r="B148" s="247">
        <v>8030201</v>
      </c>
      <c r="C148" s="247" t="s">
        <v>238</v>
      </c>
      <c r="D148" s="248">
        <v>-54937272</v>
      </c>
      <c r="F148" s="248">
        <f t="shared" si="3"/>
        <v>-54937272</v>
      </c>
      <c r="G148" s="247">
        <f>VLOOKUP(B148,'[105]Base IMP'!$F:$I,1,FALSE)</f>
        <v>8030201</v>
      </c>
      <c r="H148" s="408">
        <f>VLOOKUP(B148,'[103]EERR imperial06'!$A:$D,4,FALSE)</f>
        <v>0</v>
      </c>
      <c r="I148" s="408">
        <f t="shared" si="2"/>
        <v>-54937272</v>
      </c>
      <c r="M148" s="247">
        <f>VLOOKUP(B148,'[104]EERR imperial06'!$A:$A,1,FALSE)</f>
        <v>8030201</v>
      </c>
    </row>
    <row r="149" spans="1:13">
      <c r="A149" s="308">
        <f>VLOOKUP(B149,'EERR IMPERIAL'!A:X,4,FALSE)-F149</f>
        <v>0</v>
      </c>
      <c r="B149" s="247">
        <v>8030202</v>
      </c>
      <c r="C149" s="247" t="s">
        <v>187</v>
      </c>
      <c r="D149" s="248">
        <v>-18450000</v>
      </c>
      <c r="F149" s="248">
        <f t="shared" si="3"/>
        <v>-18450000</v>
      </c>
      <c r="G149" s="247">
        <f>VLOOKUP(B149,'[105]Base IMP'!$F:$I,1,FALSE)</f>
        <v>8030202</v>
      </c>
      <c r="H149" s="408">
        <f>VLOOKUP(B149,'[103]EERR imperial06'!$A:$D,4,FALSE)</f>
        <v>-12050000</v>
      </c>
      <c r="I149" s="408">
        <f t="shared" si="2"/>
        <v>-6400000</v>
      </c>
      <c r="M149" s="247">
        <f>VLOOKUP(B149,'[104]EERR imperial06'!$A:$A,1,FALSE)</f>
        <v>8030202</v>
      </c>
    </row>
    <row r="150" spans="1:13">
      <c r="A150" s="308">
        <f>VLOOKUP(B150,'EERR IMPERIAL'!A:X,4,FALSE)-F150</f>
        <v>0</v>
      </c>
      <c r="B150" s="247">
        <v>8030204</v>
      </c>
      <c r="C150" s="247" t="s">
        <v>189</v>
      </c>
      <c r="D150" s="248">
        <v>-54501947</v>
      </c>
      <c r="F150" s="248">
        <f t="shared" si="3"/>
        <v>-54501947</v>
      </c>
      <c r="G150" s="247">
        <f>VLOOKUP(B150,'[105]Base IMP'!$F:$I,1,FALSE)</f>
        <v>8030204</v>
      </c>
      <c r="H150" s="408">
        <f>VLOOKUP(B150,'[103]EERR imperial06'!$A:$D,4,FALSE)</f>
        <v>9604589</v>
      </c>
      <c r="I150" s="408">
        <f t="shared" si="2"/>
        <v>-64106536</v>
      </c>
      <c r="M150" s="247">
        <f>VLOOKUP(B150,'[104]EERR imperial06'!$A:$A,1,FALSE)</f>
        <v>8030204</v>
      </c>
    </row>
    <row r="151" spans="1:13">
      <c r="A151" s="308">
        <f>VLOOKUP(B151,'EERR IMPERIAL'!A:X,4,FALSE)-F151</f>
        <v>0</v>
      </c>
      <c r="B151" s="247">
        <v>8030205</v>
      </c>
      <c r="C151" s="247" t="s">
        <v>190</v>
      </c>
      <c r="D151" s="248">
        <v>-44630199</v>
      </c>
      <c r="F151" s="248">
        <f t="shared" si="3"/>
        <v>-44630199</v>
      </c>
      <c r="G151" s="247">
        <f>VLOOKUP(B151,'[105]Base IMP'!$F:$I,1,FALSE)</f>
        <v>8030205</v>
      </c>
      <c r="H151" s="408">
        <f>VLOOKUP(B151,'[103]EERR imperial06'!$A:$D,4,FALSE)</f>
        <v>-2893836</v>
      </c>
      <c r="I151" s="408">
        <f t="shared" si="2"/>
        <v>-41736363</v>
      </c>
      <c r="M151" s="247">
        <f>VLOOKUP(B151,'[104]EERR imperial06'!$A:$A,1,FALSE)</f>
        <v>8030205</v>
      </c>
    </row>
    <row r="152" spans="1:13">
      <c r="A152" s="308">
        <f>VLOOKUP(B152,'EERR IMPERIAL'!A:X,4,FALSE)-F152</f>
        <v>0</v>
      </c>
      <c r="B152" s="247">
        <v>8030206</v>
      </c>
      <c r="C152" s="247" t="s">
        <v>191</v>
      </c>
      <c r="D152" s="248">
        <v>-293674798</v>
      </c>
      <c r="F152" s="248">
        <f t="shared" si="3"/>
        <v>-293674798</v>
      </c>
      <c r="G152" s="247">
        <f>VLOOKUP(B152,'[105]Base IMP'!$F:$I,1,FALSE)</f>
        <v>8030206</v>
      </c>
      <c r="H152" s="408">
        <f>VLOOKUP(B152,'[103]EERR imperial06'!$A:$D,4,FALSE)</f>
        <v>-149779923</v>
      </c>
      <c r="I152" s="408">
        <f t="shared" si="2"/>
        <v>-143894875</v>
      </c>
      <c r="M152" s="247">
        <f>VLOOKUP(B152,'[104]EERR imperial06'!$A:$A,1,FALSE)</f>
        <v>8030206</v>
      </c>
    </row>
    <row r="153" spans="1:13">
      <c r="A153" s="308">
        <f>VLOOKUP(B153,'EERR IMPERIAL'!A:X,4,FALSE)-F153</f>
        <v>0</v>
      </c>
      <c r="B153" s="247">
        <v>8030207</v>
      </c>
      <c r="C153" s="247" t="s">
        <v>1633</v>
      </c>
      <c r="D153" s="248">
        <v>-1118182</v>
      </c>
      <c r="F153" s="248">
        <f t="shared" si="3"/>
        <v>-1118182</v>
      </c>
      <c r="G153" s="247">
        <f>VLOOKUP(B153,'[105]Base IMP'!$F:$I,1,FALSE)</f>
        <v>8030207</v>
      </c>
      <c r="H153" s="408" t="e">
        <f>VLOOKUP(B153,'[103]EERR imperial06'!$A:$D,4,FALSE)</f>
        <v>#N/A</v>
      </c>
      <c r="I153" s="408" t="e">
        <f t="shared" si="2"/>
        <v>#N/A</v>
      </c>
      <c r="M153" s="247">
        <f>VLOOKUP(B153,'[104]EERR imperial06'!$A:$A,1,FALSE)</f>
        <v>8030207</v>
      </c>
    </row>
    <row r="154" spans="1:13">
      <c r="A154" s="308">
        <f>VLOOKUP(B154,'EERR IMPERIAL'!A:X,4,FALSE)-F154</f>
        <v>0</v>
      </c>
      <c r="B154" s="247">
        <v>8030209</v>
      </c>
      <c r="C154" s="247" t="s">
        <v>239</v>
      </c>
      <c r="D154" s="248">
        <v>-16363636</v>
      </c>
      <c r="F154" s="248">
        <f t="shared" si="3"/>
        <v>-16363636</v>
      </c>
      <c r="G154" s="247">
        <f>VLOOKUP(B154,'[105]Base IMP'!$F:$I,1,FALSE)</f>
        <v>8030209</v>
      </c>
      <c r="H154" s="408">
        <f>VLOOKUP(B154,'[103]EERR imperial06'!$A:$D,4,FALSE)</f>
        <v>-16363636</v>
      </c>
      <c r="I154" s="408">
        <f t="shared" si="2"/>
        <v>0</v>
      </c>
      <c r="M154" s="247">
        <f>VLOOKUP(B154,'[104]EERR imperial06'!$A:$A,1,FALSE)</f>
        <v>8030209</v>
      </c>
    </row>
    <row r="155" spans="1:13">
      <c r="A155" s="308">
        <f>VLOOKUP(B155,'EERR IMPERIAL'!A:X,4,FALSE)-F155</f>
        <v>0</v>
      </c>
      <c r="B155" s="247">
        <v>8030215</v>
      </c>
      <c r="C155" s="247" t="s">
        <v>192</v>
      </c>
      <c r="D155" s="248">
        <v>-2494491</v>
      </c>
      <c r="F155" s="248">
        <f t="shared" si="3"/>
        <v>-2494491</v>
      </c>
      <c r="G155" s="247">
        <f>VLOOKUP(B155,'[105]Base IMP'!$F:$I,1,FALSE)</f>
        <v>8030215</v>
      </c>
      <c r="H155" s="408">
        <f>VLOOKUP(B155,'[103]EERR imperial06'!$A:$D,4,FALSE)</f>
        <v>0</v>
      </c>
      <c r="I155" s="408">
        <f t="shared" si="2"/>
        <v>-2494491</v>
      </c>
      <c r="M155" s="247">
        <f>VLOOKUP(B155,'[104]EERR imperial06'!$A:$A,1,FALSE)</f>
        <v>8030215</v>
      </c>
    </row>
    <row r="156" spans="1:13">
      <c r="A156" s="308">
        <f>VLOOKUP(B156,'EERR IMPERIAL'!A:X,4,FALSE)-F156</f>
        <v>0</v>
      </c>
      <c r="B156" s="247">
        <v>8030301</v>
      </c>
      <c r="C156" s="247" t="s">
        <v>193</v>
      </c>
      <c r="D156" s="248">
        <v>-31133353</v>
      </c>
      <c r="F156" s="248">
        <f t="shared" si="3"/>
        <v>-31133353</v>
      </c>
      <c r="G156" s="247">
        <f>VLOOKUP(B156,'[105]Base IMP'!$F:$I,1,FALSE)</f>
        <v>8030301</v>
      </c>
      <c r="H156" s="408">
        <f>VLOOKUP(B156,'[103]EERR imperial06'!$A:$D,4,FALSE)</f>
        <v>-5673594</v>
      </c>
      <c r="I156" s="408">
        <f t="shared" si="2"/>
        <v>-25459759</v>
      </c>
      <c r="M156" s="247">
        <f>VLOOKUP(B156,'[104]EERR imperial06'!$A:$A,1,FALSE)</f>
        <v>8030301</v>
      </c>
    </row>
    <row r="157" spans="1:13">
      <c r="A157" s="308">
        <f>VLOOKUP(B157,'EERR IMPERIAL'!A:X,4,FALSE)-F157</f>
        <v>0</v>
      </c>
      <c r="B157" s="247">
        <v>8030302</v>
      </c>
      <c r="C157" s="247" t="s">
        <v>194</v>
      </c>
      <c r="D157" s="248">
        <v>-27373691</v>
      </c>
      <c r="F157" s="248">
        <f t="shared" si="3"/>
        <v>-27373691</v>
      </c>
      <c r="G157" s="247">
        <f>VLOOKUP(B157,'[105]Base IMP'!$F:$I,1,FALSE)</f>
        <v>8030302</v>
      </c>
      <c r="H157" s="408">
        <f>VLOOKUP(B157,'[103]EERR imperial06'!$A:$D,4,FALSE)</f>
        <v>-12749279</v>
      </c>
      <c r="I157" s="408">
        <f t="shared" si="2"/>
        <v>-14624412</v>
      </c>
      <c r="M157" s="247">
        <f>VLOOKUP(B157,'[104]EERR imperial06'!$A:$A,1,FALSE)</f>
        <v>8030302</v>
      </c>
    </row>
    <row r="158" spans="1:13">
      <c r="A158" s="308">
        <f>VLOOKUP(B158,'EERR IMPERIAL'!A:X,4,FALSE)-F158</f>
        <v>0</v>
      </c>
      <c r="B158" s="247">
        <v>8030303</v>
      </c>
      <c r="C158" s="247" t="s">
        <v>195</v>
      </c>
      <c r="D158" s="248">
        <v>-288955534</v>
      </c>
      <c r="F158" s="248">
        <f t="shared" si="3"/>
        <v>-288955534</v>
      </c>
      <c r="G158" s="247">
        <f>VLOOKUP(B158,'[105]Base IMP'!$F:$I,1,FALSE)</f>
        <v>8030303</v>
      </c>
      <c r="H158" s="408">
        <f>VLOOKUP(B158,'[103]EERR imperial06'!$A:$D,4,FALSE)</f>
        <v>-128957867</v>
      </c>
      <c r="I158" s="408">
        <f t="shared" si="2"/>
        <v>-159997667</v>
      </c>
      <c r="M158" s="247">
        <f>VLOOKUP(B158,'[104]EERR imperial06'!$A:$A,1,FALSE)</f>
        <v>8030303</v>
      </c>
    </row>
    <row r="159" spans="1:13">
      <c r="A159" s="308">
        <f>VLOOKUP(B159,'EERR IMPERIAL'!A:X,4,FALSE)-F159</f>
        <v>0</v>
      </c>
      <c r="B159" s="247">
        <v>8030305</v>
      </c>
      <c r="C159" s="247" t="s">
        <v>196</v>
      </c>
      <c r="D159" s="248">
        <v>-511231299</v>
      </c>
      <c r="F159" s="248">
        <f t="shared" si="3"/>
        <v>-511231299</v>
      </c>
      <c r="G159" s="247">
        <f>VLOOKUP(B159,'[105]Base IMP'!$F:$I,1,FALSE)</f>
        <v>8030305</v>
      </c>
      <c r="H159" s="408">
        <f>VLOOKUP(B159,'[103]EERR imperial06'!$A:$D,4,FALSE)</f>
        <v>-221817083</v>
      </c>
      <c r="I159" s="408">
        <f t="shared" si="2"/>
        <v>-289414216</v>
      </c>
      <c r="M159" s="247">
        <f>VLOOKUP(B159,'[104]EERR imperial06'!$A:$A,1,FALSE)</f>
        <v>8030305</v>
      </c>
    </row>
    <row r="160" spans="1:13">
      <c r="A160" s="308">
        <f>VLOOKUP(B160,'EERR IMPERIAL'!A:X,4,FALSE)-F160</f>
        <v>0</v>
      </c>
      <c r="B160" s="247">
        <v>8030308</v>
      </c>
      <c r="C160" s="247" t="s">
        <v>197</v>
      </c>
      <c r="D160" s="248">
        <v>-206708920</v>
      </c>
      <c r="F160" s="248">
        <f t="shared" si="3"/>
        <v>-206708920</v>
      </c>
      <c r="G160" s="247">
        <f>VLOOKUP(B160,'[105]Base IMP'!$F:$I,1,FALSE)</f>
        <v>8030308</v>
      </c>
      <c r="H160" s="408">
        <f>VLOOKUP(B160,'[103]EERR imperial06'!$A:$D,4,FALSE)</f>
        <v>-400000</v>
      </c>
      <c r="I160" s="408">
        <f t="shared" si="2"/>
        <v>-206308920</v>
      </c>
      <c r="M160" s="247">
        <f>VLOOKUP(B160,'[104]EERR imperial06'!$A:$A,1,FALSE)</f>
        <v>8030308</v>
      </c>
    </row>
    <row r="161" spans="1:13">
      <c r="A161" s="308">
        <f>VLOOKUP(B161,'EERR IMPERIAL'!A:X,4,FALSE)-F161</f>
        <v>0</v>
      </c>
      <c r="B161" s="247">
        <v>80303309</v>
      </c>
      <c r="C161" s="247" t="s">
        <v>198</v>
      </c>
      <c r="D161" s="248">
        <v>-554517241</v>
      </c>
      <c r="F161" s="248">
        <f t="shared" si="3"/>
        <v>-554517241</v>
      </c>
      <c r="G161" s="247" t="e">
        <f>VLOOKUP(B161,'[105]Base IMP'!$F:$I,1,FALSE)</f>
        <v>#N/A</v>
      </c>
      <c r="H161" s="408" t="e">
        <f>VLOOKUP(B161,'[103]EERR imperial06'!$A:$D,4,FALSE)</f>
        <v>#N/A</v>
      </c>
      <c r="I161" s="408" t="e">
        <f t="shared" si="2"/>
        <v>#N/A</v>
      </c>
      <c r="M161" s="247" t="e">
        <f>VLOOKUP(B161,'[104]EERR imperial06'!$A:$A,1,FALSE)</f>
        <v>#N/A</v>
      </c>
    </row>
    <row r="162" spans="1:13">
      <c r="A162" s="308">
        <f>VLOOKUP(B162,'EERR IMPERIAL'!A:X,4,FALSE)-F162</f>
        <v>0</v>
      </c>
      <c r="B162" s="247">
        <v>8030401</v>
      </c>
      <c r="C162" s="247" t="s">
        <v>199</v>
      </c>
      <c r="D162" s="248">
        <v>-45738931</v>
      </c>
      <c r="F162" s="248">
        <f t="shared" si="3"/>
        <v>-45738931</v>
      </c>
      <c r="G162" s="247">
        <f>VLOOKUP(B162,'[105]Base IMP'!$F:$I,1,FALSE)</f>
        <v>8030401</v>
      </c>
      <c r="H162" s="408">
        <f>VLOOKUP(B162,'[103]EERR imperial06'!$A:$D,4,FALSE)</f>
        <v>-16209902</v>
      </c>
      <c r="I162" s="408">
        <f t="shared" si="2"/>
        <v>-29529029</v>
      </c>
      <c r="M162" s="247">
        <f>VLOOKUP(B162,'[104]EERR imperial06'!$A:$A,1,FALSE)</f>
        <v>8030401</v>
      </c>
    </row>
    <row r="163" spans="1:13">
      <c r="A163" s="308">
        <f>VLOOKUP(B163,'EERR IMPERIAL'!A:X,4,FALSE)-F163</f>
        <v>0</v>
      </c>
      <c r="B163" s="247">
        <v>8030402</v>
      </c>
      <c r="C163" s="247" t="s">
        <v>326</v>
      </c>
      <c r="D163" s="248">
        <v>-39990746</v>
      </c>
      <c r="F163" s="248">
        <f t="shared" si="3"/>
        <v>-39990746</v>
      </c>
      <c r="G163" s="247">
        <f>VLOOKUP(B163,'[105]Base IMP'!$F:$I,1,FALSE)</f>
        <v>8030402</v>
      </c>
      <c r="H163" s="408">
        <f>VLOOKUP(B163,'[103]EERR imperial06'!$A:$D,4,FALSE)</f>
        <v>-19424649</v>
      </c>
      <c r="I163" s="408">
        <f t="shared" si="2"/>
        <v>-20566097</v>
      </c>
      <c r="M163" s="247">
        <f>VLOOKUP(B163,'[104]EERR imperial06'!$A:$A,1,FALSE)</f>
        <v>8030402</v>
      </c>
    </row>
    <row r="164" spans="1:13">
      <c r="A164" s="308">
        <f>VLOOKUP(B164,'EERR IMPERIAL'!A:X,4,FALSE)-F164</f>
        <v>0</v>
      </c>
      <c r="B164" s="247">
        <v>8030403</v>
      </c>
      <c r="C164" s="247" t="s">
        <v>1642</v>
      </c>
      <c r="D164" s="248">
        <v>-39545</v>
      </c>
      <c r="F164" s="248">
        <f t="shared" si="3"/>
        <v>-39545</v>
      </c>
      <c r="G164" s="247">
        <f>VLOOKUP(B164,'[105]Base IMP'!$F:$I,1,FALSE)</f>
        <v>8030403</v>
      </c>
      <c r="H164" s="408" t="e">
        <f>VLOOKUP(B164,'[103]EERR imperial06'!$A:$D,4,FALSE)</f>
        <v>#N/A</v>
      </c>
      <c r="I164" s="408" t="e">
        <f t="shared" si="2"/>
        <v>#N/A</v>
      </c>
      <c r="M164" s="247">
        <f>VLOOKUP(B164,'[104]EERR imperial06'!$A:$A,1,FALSE)</f>
        <v>8030403</v>
      </c>
    </row>
    <row r="165" spans="1:13">
      <c r="A165" s="308">
        <f>VLOOKUP(B165,'EERR IMPERIAL'!A:X,4,FALSE)-F165</f>
        <v>0</v>
      </c>
      <c r="B165" s="247">
        <v>8030404</v>
      </c>
      <c r="C165" s="247" t="s">
        <v>200</v>
      </c>
      <c r="D165" s="248">
        <v>-503091</v>
      </c>
      <c r="F165" s="248">
        <f t="shared" si="3"/>
        <v>-503091</v>
      </c>
      <c r="G165" s="247">
        <f>VLOOKUP(B165,'[105]Base IMP'!$F:$I,1,FALSE)</f>
        <v>8030404</v>
      </c>
      <c r="H165" s="408">
        <f>VLOOKUP(B165,'[103]EERR imperial06'!$A:$D,4,FALSE)</f>
        <v>-503091</v>
      </c>
      <c r="I165" s="408">
        <f t="shared" si="2"/>
        <v>0</v>
      </c>
      <c r="M165" s="247">
        <f>VLOOKUP(B165,'[104]EERR imperial06'!$A:$A,1,FALSE)</f>
        <v>8030404</v>
      </c>
    </row>
    <row r="166" spans="1:13">
      <c r="A166" s="308">
        <f>VLOOKUP(B166,'EERR IMPERIAL'!A:X,4,FALSE)-F166</f>
        <v>0</v>
      </c>
      <c r="B166" s="247">
        <v>8030405</v>
      </c>
      <c r="C166" s="247" t="s">
        <v>201</v>
      </c>
      <c r="D166" s="248">
        <v>-4218334</v>
      </c>
      <c r="F166" s="248">
        <f t="shared" si="3"/>
        <v>-4218334</v>
      </c>
      <c r="G166" s="247">
        <f>VLOOKUP(B166,'[105]Base IMP'!$F:$I,1,FALSE)</f>
        <v>8030405</v>
      </c>
      <c r="H166" s="408">
        <f>VLOOKUP(B166,'[103]EERR imperial06'!$A:$D,4,FALSE)</f>
        <v>0</v>
      </c>
      <c r="I166" s="408">
        <f t="shared" si="2"/>
        <v>-4218334</v>
      </c>
      <c r="M166" s="247">
        <f>VLOOKUP(B166,'[104]EERR imperial06'!$A:$A,1,FALSE)</f>
        <v>8030405</v>
      </c>
    </row>
    <row r="167" spans="1:13">
      <c r="A167" s="308">
        <f>VLOOKUP(B167,'EERR IMPERIAL'!A:X,4,FALSE)-F167</f>
        <v>0</v>
      </c>
      <c r="B167" s="247">
        <v>8030406</v>
      </c>
      <c r="C167" s="247" t="s">
        <v>202</v>
      </c>
      <c r="D167" s="248">
        <v>-24550203</v>
      </c>
      <c r="F167" s="248">
        <f t="shared" si="3"/>
        <v>-24550203</v>
      </c>
      <c r="G167" s="247">
        <f>VLOOKUP(B167,'[105]Base IMP'!$F:$I,1,FALSE)</f>
        <v>8030406</v>
      </c>
      <c r="H167" s="408">
        <f>VLOOKUP(B167,'[103]EERR imperial06'!$A:$D,4,FALSE)</f>
        <v>-21193528</v>
      </c>
      <c r="I167" s="408">
        <f t="shared" si="2"/>
        <v>-3356675</v>
      </c>
      <c r="M167" s="247">
        <f>VLOOKUP(B167,'[104]EERR imperial06'!$A:$A,1,FALSE)</f>
        <v>8030406</v>
      </c>
    </row>
    <row r="168" spans="1:13">
      <c r="A168" s="308">
        <f>VLOOKUP(B168,'EERR IMPERIAL'!A:X,4,FALSE)-F168</f>
        <v>0</v>
      </c>
      <c r="B168" s="247">
        <v>8030407</v>
      </c>
      <c r="C168" s="247" t="s">
        <v>203</v>
      </c>
      <c r="D168" s="248">
        <v>-38208565</v>
      </c>
      <c r="F168" s="248">
        <f t="shared" si="3"/>
        <v>-38208565</v>
      </c>
      <c r="G168" s="247">
        <f>VLOOKUP(B168,'[105]Base IMP'!$F:$I,1,FALSE)</f>
        <v>8030407</v>
      </c>
      <c r="H168" s="408">
        <f>VLOOKUP(B168,'[103]EERR imperial06'!$A:$D,4,FALSE)</f>
        <v>-20609022</v>
      </c>
      <c r="I168" s="408">
        <f t="shared" si="2"/>
        <v>-17599543</v>
      </c>
      <c r="M168" s="247">
        <f>VLOOKUP(B168,'[104]EERR imperial06'!$A:$A,1,FALSE)</f>
        <v>8030407</v>
      </c>
    </row>
    <row r="169" spans="1:13">
      <c r="A169" s="308">
        <f>VLOOKUP(B169,'EERR IMPERIAL'!A:X,4,FALSE)-F169</f>
        <v>0</v>
      </c>
      <c r="B169" s="247">
        <v>8030408</v>
      </c>
      <c r="C169" s="247" t="s">
        <v>204</v>
      </c>
      <c r="D169" s="248">
        <v>-685000</v>
      </c>
      <c r="F169" s="248">
        <f t="shared" si="3"/>
        <v>-685000</v>
      </c>
      <c r="G169" s="247">
        <f>VLOOKUP(B169,'[105]Base IMP'!$F:$I,1,FALSE)</f>
        <v>8030408</v>
      </c>
      <c r="H169" s="408">
        <f>VLOOKUP(B169,'[103]EERR imperial06'!$A:$D,4,FALSE)</f>
        <v>0</v>
      </c>
      <c r="I169" s="408">
        <f t="shared" si="2"/>
        <v>-685000</v>
      </c>
      <c r="M169" s="247">
        <f>VLOOKUP(B169,'[104]EERR imperial06'!$A:$A,1,FALSE)</f>
        <v>8030408</v>
      </c>
    </row>
    <row r="170" spans="1:13">
      <c r="A170" s="308">
        <f>VLOOKUP(B170,'EERR IMPERIAL'!A:X,4,FALSE)-F170</f>
        <v>0</v>
      </c>
      <c r="B170" s="247">
        <v>8030409</v>
      </c>
      <c r="C170" s="247" t="s">
        <v>205</v>
      </c>
      <c r="D170" s="248">
        <v>-3503520</v>
      </c>
      <c r="F170" s="248">
        <f t="shared" si="3"/>
        <v>-3503520</v>
      </c>
      <c r="G170" s="247">
        <f>VLOOKUP(B170,'[105]Base IMP'!$F:$I,1,FALSE)</f>
        <v>8030409</v>
      </c>
      <c r="H170" s="408">
        <f>VLOOKUP(B170,'[103]EERR imperial06'!$A:$D,4,FALSE)</f>
        <v>-3503520</v>
      </c>
      <c r="I170" s="408">
        <f t="shared" si="2"/>
        <v>0</v>
      </c>
      <c r="M170" s="247">
        <f>VLOOKUP(B170,'[104]EERR imperial06'!$A:$A,1,FALSE)</f>
        <v>8030409</v>
      </c>
    </row>
    <row r="171" spans="1:13">
      <c r="A171" s="308">
        <f>VLOOKUP(B171,'EERR IMPERIAL'!A:X,4,FALSE)-F171</f>
        <v>0</v>
      </c>
      <c r="B171" s="247">
        <v>8030501</v>
      </c>
      <c r="C171" s="247" t="s">
        <v>206</v>
      </c>
      <c r="D171" s="248">
        <v>-31752885</v>
      </c>
      <c r="F171" s="248">
        <f t="shared" si="3"/>
        <v>-31752885</v>
      </c>
      <c r="G171" s="247">
        <f>VLOOKUP(B171,'[105]Base IMP'!$F:$I,1,FALSE)</f>
        <v>8030501</v>
      </c>
      <c r="H171" s="408">
        <f>VLOOKUP(B171,'[103]EERR imperial06'!$A:$D,4,FALSE)</f>
        <v>-18029471</v>
      </c>
      <c r="I171" s="408">
        <f t="shared" si="2"/>
        <v>-13723414</v>
      </c>
      <c r="M171" s="247">
        <f>VLOOKUP(B171,'[104]EERR imperial06'!$A:$A,1,FALSE)</f>
        <v>8030501</v>
      </c>
    </row>
    <row r="172" spans="1:13">
      <c r="A172" s="308">
        <f>VLOOKUP(B172,'EERR IMPERIAL'!A:X,4,FALSE)-F172</f>
        <v>0</v>
      </c>
      <c r="B172" s="247">
        <v>8030507</v>
      </c>
      <c r="C172" s="247" t="s">
        <v>208</v>
      </c>
      <c r="D172" s="248">
        <v>590857</v>
      </c>
      <c r="F172" s="248">
        <f t="shared" si="3"/>
        <v>590857</v>
      </c>
      <c r="G172" s="247">
        <f>VLOOKUP(B172,'[105]Base IMP'!$F:$I,1,FALSE)</f>
        <v>8030507</v>
      </c>
      <c r="H172" s="408">
        <f>VLOOKUP(B172,'[103]EERR imperial06'!$A:$D,4,FALSE)</f>
        <v>590857</v>
      </c>
      <c r="I172" s="408">
        <f t="shared" si="2"/>
        <v>0</v>
      </c>
      <c r="M172" s="247">
        <f>VLOOKUP(B172,'[104]EERR imperial06'!$A:$A,1,FALSE)</f>
        <v>8030507</v>
      </c>
    </row>
    <row r="173" spans="1:13">
      <c r="A173" s="308">
        <f>VLOOKUP(B173,'EERR IMPERIAL'!A:X,4,FALSE)-F173</f>
        <v>0</v>
      </c>
      <c r="B173" s="247">
        <v>8030601</v>
      </c>
      <c r="C173" s="247" t="s">
        <v>327</v>
      </c>
      <c r="D173" s="248">
        <v>-1381512091</v>
      </c>
      <c r="F173" s="248">
        <f t="shared" si="3"/>
        <v>-1381512091</v>
      </c>
      <c r="G173" s="247">
        <f>VLOOKUP(B173,'[105]Base IMP'!$F:$I,1,FALSE)</f>
        <v>8030601</v>
      </c>
      <c r="H173" s="408">
        <f>VLOOKUP(B173,'[103]EERR imperial06'!$A:$D,4,FALSE)</f>
        <v>-598977218</v>
      </c>
      <c r="I173" s="408">
        <f t="shared" si="2"/>
        <v>-782534873</v>
      </c>
      <c r="M173" s="247">
        <f>VLOOKUP(B173,'[104]EERR imperial06'!$A:$A,1,FALSE)</f>
        <v>8030601</v>
      </c>
    </row>
    <row r="174" spans="1:13">
      <c r="A174" s="308">
        <f>VLOOKUP(B174,'EERR IMPERIAL'!A:X,4,FALSE)-F174</f>
        <v>0</v>
      </c>
      <c r="B174" s="247">
        <v>8030602</v>
      </c>
      <c r="C174" s="247" t="s">
        <v>210</v>
      </c>
      <c r="D174" s="248">
        <v>-196562045</v>
      </c>
      <c r="F174" s="248">
        <f t="shared" si="3"/>
        <v>-196562045</v>
      </c>
      <c r="G174" s="247">
        <f>VLOOKUP(B174,'[105]Base IMP'!$F:$I,1,FALSE)</f>
        <v>8030602</v>
      </c>
      <c r="H174" s="408">
        <f>VLOOKUP(B174,'[103]EERR imperial06'!$A:$D,4,FALSE)</f>
        <v>-53910906</v>
      </c>
      <c r="I174" s="408">
        <f t="shared" si="2"/>
        <v>-142651139</v>
      </c>
      <c r="M174" s="247">
        <f>VLOOKUP(B174,'[104]EERR imperial06'!$A:$A,1,FALSE)</f>
        <v>8030602</v>
      </c>
    </row>
    <row r="175" spans="1:13">
      <c r="A175" s="308">
        <f>VLOOKUP(B175,'EERR IMPERIAL'!A:X,4,FALSE)-F175</f>
        <v>0</v>
      </c>
      <c r="B175" s="247">
        <v>8030603</v>
      </c>
      <c r="C175" s="247" t="s">
        <v>1521</v>
      </c>
      <c r="D175" s="248">
        <v>-89511920</v>
      </c>
      <c r="F175" s="248">
        <f t="shared" si="3"/>
        <v>-89511920</v>
      </c>
      <c r="G175" s="247">
        <f>VLOOKUP(B175,'[105]Base IMP'!$F:$I,1,FALSE)</f>
        <v>8030603</v>
      </c>
      <c r="H175" s="408">
        <f>VLOOKUP(B175,'[103]EERR imperial06'!$A:$D,4,FALSE)</f>
        <v>-17545682</v>
      </c>
      <c r="I175" s="408">
        <f t="shared" si="2"/>
        <v>-71966238</v>
      </c>
      <c r="M175" s="247">
        <f>VLOOKUP(B175,'[104]EERR imperial06'!$A:$A,1,FALSE)</f>
        <v>8030603</v>
      </c>
    </row>
    <row r="176" spans="1:13">
      <c r="A176" s="308">
        <f>VLOOKUP(B176,'EERR IMPERIAL'!A:X,4,FALSE)-F176</f>
        <v>0</v>
      </c>
      <c r="B176" s="247">
        <v>8030609</v>
      </c>
      <c r="C176" s="247" t="s">
        <v>212</v>
      </c>
      <c r="D176" s="248">
        <v>-215183562</v>
      </c>
      <c r="F176" s="248">
        <f t="shared" si="3"/>
        <v>-215183562</v>
      </c>
      <c r="G176" s="247">
        <f>VLOOKUP(B176,'[105]Base IMP'!$F:$I,1,FALSE)</f>
        <v>8030609</v>
      </c>
      <c r="H176" s="408">
        <f>VLOOKUP(B176,'[103]EERR imperial06'!$A:$D,4,FALSE)</f>
        <v>-45469999</v>
      </c>
      <c r="I176" s="408">
        <f t="shared" si="2"/>
        <v>-169713563</v>
      </c>
      <c r="M176" s="247">
        <f>VLOOKUP(B176,'[104]EERR imperial06'!$A:$A,1,FALSE)</f>
        <v>8030609</v>
      </c>
    </row>
    <row r="177" spans="1:13">
      <c r="A177" s="308">
        <f>VLOOKUP(B177,'EERR IMPERIAL'!A:X,4,FALSE)-F177</f>
        <v>0</v>
      </c>
      <c r="B177" s="247">
        <v>8070101</v>
      </c>
      <c r="C177" s="247" t="s">
        <v>174</v>
      </c>
      <c r="D177" s="248">
        <v>-499184298</v>
      </c>
      <c r="F177" s="248">
        <f t="shared" si="3"/>
        <v>-499184298</v>
      </c>
      <c r="G177" s="247">
        <f>VLOOKUP(B177,'[105]Base IMP'!$F:$I,1,FALSE)</f>
        <v>8070101</v>
      </c>
      <c r="H177" s="408">
        <f>VLOOKUP(B177,'[103]EERR imperial06'!$A:$D,4,FALSE)</f>
        <v>-210785976</v>
      </c>
      <c r="I177" s="408">
        <f t="shared" si="2"/>
        <v>-288398322</v>
      </c>
      <c r="M177" s="247">
        <f>VLOOKUP(B177,'[104]EERR imperial06'!$A:$A,1,FALSE)</f>
        <v>8070101</v>
      </c>
    </row>
    <row r="178" spans="1:13">
      <c r="A178" s="308">
        <f>VLOOKUP(B178,'EERR IMPERIAL'!A:X,4,FALSE)-F178</f>
        <v>0</v>
      </c>
      <c r="B178" s="247">
        <v>8070102</v>
      </c>
      <c r="C178" s="247" t="s">
        <v>175</v>
      </c>
      <c r="D178" s="248">
        <v>-1029563064</v>
      </c>
      <c r="F178" s="248">
        <f t="shared" si="3"/>
        <v>-1029563064</v>
      </c>
      <c r="G178" s="247">
        <f>VLOOKUP(B178,'[105]Base IMP'!$F:$I,1,FALSE)</f>
        <v>8070102</v>
      </c>
      <c r="H178" s="408">
        <f>VLOOKUP(B178,'[103]EERR imperial06'!$A:$D,4,FALSE)</f>
        <v>-241080920</v>
      </c>
      <c r="I178" s="408">
        <f t="shared" si="2"/>
        <v>-788482144</v>
      </c>
      <c r="M178" s="247">
        <f>VLOOKUP(B178,'[104]EERR imperial06'!$A:$A,1,FALSE)</f>
        <v>8070102</v>
      </c>
    </row>
    <row r="179" spans="1:13">
      <c r="A179" s="308">
        <f>VLOOKUP(B179,'EERR IMPERIAL'!A:X,4,FALSE)-F179</f>
        <v>0</v>
      </c>
      <c r="B179" s="247">
        <v>8070103</v>
      </c>
      <c r="C179" s="247" t="s">
        <v>176</v>
      </c>
      <c r="D179" s="248">
        <v>-1259666668</v>
      </c>
      <c r="F179" s="248">
        <f t="shared" si="3"/>
        <v>-1259666668</v>
      </c>
      <c r="G179" s="247">
        <f>VLOOKUP(B179,'[105]Base IMP'!$F:$I,1,FALSE)</f>
        <v>8070103</v>
      </c>
      <c r="H179" s="408">
        <f>VLOOKUP(B179,'[103]EERR imperial06'!$A:$D,4,FALSE)</f>
        <v>-573000000</v>
      </c>
      <c r="I179" s="408">
        <f t="shared" si="2"/>
        <v>-686666668</v>
      </c>
      <c r="M179" s="247">
        <f>VLOOKUP(B179,'[104]EERR imperial06'!$A:$A,1,FALSE)</f>
        <v>8070103</v>
      </c>
    </row>
    <row r="180" spans="1:13">
      <c r="A180" s="308">
        <f>VLOOKUP(B180,'EERR IMPERIAL'!A:X,4,FALSE)-F180</f>
        <v>0</v>
      </c>
      <c r="B180" s="247">
        <v>8070105</v>
      </c>
      <c r="C180" s="247" t="s">
        <v>178</v>
      </c>
      <c r="D180" s="248">
        <v>-10888069</v>
      </c>
      <c r="F180" s="248">
        <f t="shared" si="3"/>
        <v>-10888069</v>
      </c>
      <c r="G180" s="247">
        <f>VLOOKUP(B180,'[105]Base IMP'!$F:$I,1,FALSE)</f>
        <v>8070105</v>
      </c>
      <c r="H180" s="408">
        <f>VLOOKUP(B180,'[103]EERR imperial06'!$A:$D,4,FALSE)</f>
        <v>79947</v>
      </c>
      <c r="I180" s="408">
        <f t="shared" si="2"/>
        <v>-10968016</v>
      </c>
      <c r="M180" s="247">
        <f>VLOOKUP(B180,'[104]EERR imperial06'!$A:$A,1,FALSE)</f>
        <v>8070105</v>
      </c>
    </row>
    <row r="181" spans="1:13">
      <c r="A181" s="308">
        <f>VLOOKUP(B181,'EERR IMPERIAL'!A:X,4,FALSE)-F181</f>
        <v>0</v>
      </c>
      <c r="B181" s="247">
        <v>8070106</v>
      </c>
      <c r="C181" s="247" t="s">
        <v>179</v>
      </c>
      <c r="D181" s="248">
        <v>-35452272</v>
      </c>
      <c r="F181" s="248">
        <f t="shared" si="3"/>
        <v>-35452272</v>
      </c>
      <c r="G181" s="247">
        <f>VLOOKUP(B181,'[105]Base IMP'!$F:$I,1,FALSE)</f>
        <v>8070106</v>
      </c>
      <c r="H181" s="408">
        <f>VLOOKUP(B181,'[103]EERR imperial06'!$A:$D,4,FALSE)</f>
        <v>-23635889</v>
      </c>
      <c r="I181" s="408">
        <f t="shared" si="2"/>
        <v>-11816383</v>
      </c>
      <c r="M181" s="247">
        <f>VLOOKUP(B181,'[104]EERR imperial06'!$A:$A,1,FALSE)</f>
        <v>8070106</v>
      </c>
    </row>
    <row r="182" spans="1:13">
      <c r="A182" s="308">
        <f>VLOOKUP(B182,'EERR IMPERIAL'!A:X,4,FALSE)-F182</f>
        <v>0</v>
      </c>
      <c r="B182" s="247">
        <v>8070107</v>
      </c>
      <c r="C182" s="247" t="s">
        <v>180</v>
      </c>
      <c r="D182" s="248">
        <v>-79132726</v>
      </c>
      <c r="F182" s="248">
        <f t="shared" si="3"/>
        <v>-79132726</v>
      </c>
      <c r="G182" s="247">
        <f>VLOOKUP(B182,'[105]Base IMP'!$F:$I,1,FALSE)</f>
        <v>8070107</v>
      </c>
      <c r="H182" s="408">
        <f>VLOOKUP(B182,'[103]EERR imperial06'!$A:$D,4,FALSE)</f>
        <v>-46459161</v>
      </c>
      <c r="I182" s="408">
        <f t="shared" ref="I182:I226" si="4">+F182-H182</f>
        <v>-32673565</v>
      </c>
      <c r="M182" s="247">
        <f>VLOOKUP(B182,'[104]EERR imperial06'!$A:$A,1,FALSE)</f>
        <v>8070107</v>
      </c>
    </row>
    <row r="183" spans="1:13">
      <c r="A183" s="308">
        <f>VLOOKUP(B183,'EERR IMPERIAL'!A:X,4,FALSE)-F183</f>
        <v>0</v>
      </c>
      <c r="B183" s="247">
        <v>8070109</v>
      </c>
      <c r="C183" s="247" t="s">
        <v>181</v>
      </c>
      <c r="D183" s="248">
        <v>-30252600</v>
      </c>
      <c r="F183" s="248">
        <f t="shared" si="3"/>
        <v>-30252600</v>
      </c>
      <c r="G183" s="247">
        <f>VLOOKUP(B183,'[105]Base IMP'!$F:$I,1,FALSE)</f>
        <v>8070109</v>
      </c>
      <c r="H183" s="408">
        <f>VLOOKUP(B183,'[103]EERR imperial06'!$A:$D,4,FALSE)</f>
        <v>400400</v>
      </c>
      <c r="I183" s="408">
        <f t="shared" si="4"/>
        <v>-30653000</v>
      </c>
      <c r="M183" s="247">
        <f>VLOOKUP(B183,'[104]EERR imperial06'!$A:$A,1,FALSE)</f>
        <v>8070109</v>
      </c>
    </row>
    <row r="184" spans="1:13">
      <c r="A184" s="308">
        <f>VLOOKUP(B184,'EERR IMPERIAL'!A:X,4,FALSE)-F184</f>
        <v>0</v>
      </c>
      <c r="B184" s="247">
        <v>8070113</v>
      </c>
      <c r="C184" s="247" t="s">
        <v>185</v>
      </c>
      <c r="D184" s="248">
        <v>-322142</v>
      </c>
      <c r="F184" s="248">
        <f t="shared" si="3"/>
        <v>-322142</v>
      </c>
      <c r="G184" s="247">
        <f>VLOOKUP(B184,'[105]Base IMP'!$F:$I,1,FALSE)</f>
        <v>8070113</v>
      </c>
      <c r="H184" s="408">
        <f>VLOOKUP(B184,'[103]EERR imperial06'!$A:$D,4,FALSE)</f>
        <v>-231739</v>
      </c>
      <c r="I184" s="408">
        <f t="shared" si="4"/>
        <v>-90403</v>
      </c>
      <c r="M184" s="247">
        <f>VLOOKUP(B184,'[104]EERR imperial06'!$A:$A,1,FALSE)</f>
        <v>8070113</v>
      </c>
    </row>
    <row r="185" spans="1:13">
      <c r="A185" s="308">
        <f>VLOOKUP(B185,'EERR IMPERIAL'!A:X,4,FALSE)-F185</f>
        <v>0</v>
      </c>
      <c r="B185" s="247">
        <v>8070114</v>
      </c>
      <c r="C185" s="247" t="s">
        <v>186</v>
      </c>
      <c r="D185" s="248">
        <v>-4102744</v>
      </c>
      <c r="F185" s="248">
        <f t="shared" si="3"/>
        <v>-4102744</v>
      </c>
      <c r="G185" s="247">
        <f>VLOOKUP(B185,'[105]Base IMP'!$F:$I,1,FALSE)</f>
        <v>8070114</v>
      </c>
      <c r="H185" s="408">
        <f>VLOOKUP(B185,'[103]EERR imperial06'!$A:$D,4,FALSE)</f>
        <v>-2407688</v>
      </c>
      <c r="I185" s="408">
        <f t="shared" si="4"/>
        <v>-1695056</v>
      </c>
      <c r="M185" s="247">
        <f>VLOOKUP(B185,'[104]EERR imperial06'!$A:$A,1,FALSE)</f>
        <v>8070114</v>
      </c>
    </row>
    <row r="186" spans="1:13">
      <c r="A186" s="308">
        <f>VLOOKUP(B186,'EERR IMPERIAL'!A:X,4,FALSE)-F186</f>
        <v>0</v>
      </c>
      <c r="B186" s="247">
        <v>8070201</v>
      </c>
      <c r="C186" s="247" t="s">
        <v>238</v>
      </c>
      <c r="D186" s="248">
        <v>-225777719</v>
      </c>
      <c r="F186" s="248">
        <f t="shared" si="3"/>
        <v>-225777719</v>
      </c>
      <c r="G186" s="247">
        <f>VLOOKUP(B186,'[105]Base IMP'!$F:$I,1,FALSE)</f>
        <v>8070201</v>
      </c>
      <c r="H186" s="408">
        <f>VLOOKUP(B186,'[103]EERR imperial06'!$A:$D,4,FALSE)</f>
        <v>-195420571</v>
      </c>
      <c r="I186" s="408">
        <f t="shared" si="4"/>
        <v>-30357148</v>
      </c>
      <c r="M186" s="247">
        <f>VLOOKUP(B186,'[104]EERR imperial06'!$A:$A,1,FALSE)</f>
        <v>8070201</v>
      </c>
    </row>
    <row r="187" spans="1:13">
      <c r="A187" s="308">
        <f>VLOOKUP(B187,'EERR IMPERIAL'!A:X,4,FALSE)-F187</f>
        <v>0</v>
      </c>
      <c r="B187" s="247">
        <v>8070202</v>
      </c>
      <c r="C187" s="247" t="s">
        <v>187</v>
      </c>
      <c r="D187" s="248">
        <v>-491146356</v>
      </c>
      <c r="F187" s="248">
        <f t="shared" si="3"/>
        <v>-491146356</v>
      </c>
      <c r="G187" s="247">
        <f>VLOOKUP(B187,'[105]Base IMP'!$F:$I,1,FALSE)</f>
        <v>8070202</v>
      </c>
      <c r="H187" s="408">
        <f>VLOOKUP(B187,'[103]EERR imperial06'!$A:$D,4,FALSE)</f>
        <v>-143743851</v>
      </c>
      <c r="I187" s="408">
        <f t="shared" si="4"/>
        <v>-347402505</v>
      </c>
      <c r="M187" s="247">
        <f>VLOOKUP(B187,'[104]EERR imperial06'!$A:$A,1,FALSE)</f>
        <v>8070202</v>
      </c>
    </row>
    <row r="188" spans="1:13">
      <c r="A188" s="308">
        <f>VLOOKUP(B188,'EERR IMPERIAL'!A:X,4,FALSE)-F188</f>
        <v>0</v>
      </c>
      <c r="B188" s="247">
        <v>8070204</v>
      </c>
      <c r="C188" s="247" t="s">
        <v>189</v>
      </c>
      <c r="D188" s="248">
        <v>-153633880</v>
      </c>
      <c r="F188" s="248">
        <f t="shared" si="3"/>
        <v>-153633880</v>
      </c>
      <c r="G188" s="247">
        <f>VLOOKUP(B188,'[105]Base IMP'!$F:$I,1,FALSE)</f>
        <v>8070204</v>
      </c>
      <c r="H188" s="408">
        <f>VLOOKUP(B188,'[103]EERR imperial06'!$A:$D,4,FALSE)</f>
        <v>-57250000</v>
      </c>
      <c r="I188" s="408">
        <f t="shared" si="4"/>
        <v>-96383880</v>
      </c>
      <c r="M188" s="247">
        <f>VLOOKUP(B188,'[104]EERR imperial06'!$A:$A,1,FALSE)</f>
        <v>8070204</v>
      </c>
    </row>
    <row r="189" spans="1:13">
      <c r="A189" s="308">
        <f>VLOOKUP(B189,'EERR IMPERIAL'!A:X,4,FALSE)-F189</f>
        <v>0</v>
      </c>
      <c r="B189" s="247">
        <v>8070205</v>
      </c>
      <c r="C189" s="247" t="s">
        <v>190</v>
      </c>
      <c r="D189" s="248">
        <v>-330043928</v>
      </c>
      <c r="F189" s="248">
        <f t="shared" si="3"/>
        <v>-330043928</v>
      </c>
      <c r="G189" s="247">
        <f>VLOOKUP(B189,'[105]Base IMP'!$F:$I,1,FALSE)</f>
        <v>8070205</v>
      </c>
      <c r="H189" s="408">
        <f>VLOOKUP(B189,'[103]EERR imperial06'!$A:$D,4,FALSE)</f>
        <v>-218342709</v>
      </c>
      <c r="I189" s="408">
        <f t="shared" si="4"/>
        <v>-111701219</v>
      </c>
      <c r="M189" s="247">
        <f>VLOOKUP(B189,'[104]EERR imperial06'!$A:$A,1,FALSE)</f>
        <v>8070205</v>
      </c>
    </row>
    <row r="190" spans="1:13">
      <c r="A190" s="308">
        <f>VLOOKUP(B190,'EERR IMPERIAL'!A:X,4,FALSE)-F190</f>
        <v>0</v>
      </c>
      <c r="B190" s="247">
        <v>8070209</v>
      </c>
      <c r="C190" s="247" t="s">
        <v>239</v>
      </c>
      <c r="D190" s="248">
        <v>-35186400</v>
      </c>
      <c r="F190" s="248">
        <f t="shared" si="3"/>
        <v>-35186400</v>
      </c>
      <c r="G190" s="247">
        <f>VLOOKUP(B190,'[105]Base IMP'!$F:$I,1,FALSE)</f>
        <v>8070209</v>
      </c>
      <c r="H190" s="408">
        <f>VLOOKUP(B190,'[103]EERR imperial06'!$A:$D,4,FALSE)</f>
        <v>-22843200</v>
      </c>
      <c r="I190" s="408">
        <f t="shared" si="4"/>
        <v>-12343200</v>
      </c>
      <c r="M190" s="247">
        <f>VLOOKUP(B190,'[104]EERR imperial06'!$A:$A,1,FALSE)</f>
        <v>8070209</v>
      </c>
    </row>
    <row r="191" spans="1:13">
      <c r="A191" s="308">
        <f>VLOOKUP(B191,'EERR IMPERIAL'!A:X,4,FALSE)-F191</f>
        <v>0</v>
      </c>
      <c r="B191" s="247">
        <v>8070301</v>
      </c>
      <c r="C191" s="247" t="s">
        <v>193</v>
      </c>
      <c r="D191" s="248">
        <v>-4315272</v>
      </c>
      <c r="F191" s="248">
        <f t="shared" si="3"/>
        <v>-4315272</v>
      </c>
      <c r="G191" s="247">
        <f>VLOOKUP(B191,'[105]Base IMP'!$F:$I,1,FALSE)</f>
        <v>8070301</v>
      </c>
      <c r="H191" s="408">
        <f>VLOOKUP(B191,'[103]EERR imperial06'!$A:$D,4,FALSE)</f>
        <v>-2503926</v>
      </c>
      <c r="I191" s="408">
        <f t="shared" si="4"/>
        <v>-1811346</v>
      </c>
      <c r="M191" s="247">
        <f>VLOOKUP(B191,'[104]EERR imperial06'!$A:$A,1,FALSE)</f>
        <v>8070301</v>
      </c>
    </row>
    <row r="192" spans="1:13">
      <c r="A192" s="308">
        <f>VLOOKUP(B192,'EERR IMPERIAL'!A:X,4,FALSE)-F192</f>
        <v>0</v>
      </c>
      <c r="B192" s="247">
        <v>8070302</v>
      </c>
      <c r="C192" s="247" t="s">
        <v>194</v>
      </c>
      <c r="D192" s="248">
        <v>-5837205</v>
      </c>
      <c r="F192" s="248">
        <f t="shared" si="3"/>
        <v>-5837205</v>
      </c>
      <c r="G192" s="247">
        <f>VLOOKUP(B192,'[105]Base IMP'!$F:$I,1,FALSE)</f>
        <v>8070302</v>
      </c>
      <c r="H192" s="408">
        <f>VLOOKUP(B192,'[103]EERR imperial06'!$A:$D,4,FALSE)</f>
        <v>-4294089</v>
      </c>
      <c r="I192" s="408">
        <f t="shared" si="4"/>
        <v>-1543116</v>
      </c>
      <c r="M192" s="247">
        <f>VLOOKUP(B192,'[104]EERR imperial06'!$A:$A,1,FALSE)</f>
        <v>8070302</v>
      </c>
    </row>
    <row r="193" spans="1:13">
      <c r="A193" s="308">
        <f>VLOOKUP(B193,'EERR IMPERIAL'!A:X,4,FALSE)-F193</f>
        <v>0</v>
      </c>
      <c r="B193" s="247">
        <v>8070303</v>
      </c>
      <c r="C193" s="247" t="s">
        <v>195</v>
      </c>
      <c r="D193" s="248">
        <v>-35468389</v>
      </c>
      <c r="F193" s="248">
        <f t="shared" si="3"/>
        <v>-35468389</v>
      </c>
      <c r="G193" s="247">
        <f>VLOOKUP(B193,'[105]Base IMP'!$F:$I,1,FALSE)</f>
        <v>8070303</v>
      </c>
      <c r="H193" s="408">
        <f>VLOOKUP(B193,'[103]EERR imperial06'!$A:$D,4,FALSE)</f>
        <v>-20601854</v>
      </c>
      <c r="I193" s="408">
        <f t="shared" si="4"/>
        <v>-14866535</v>
      </c>
      <c r="M193" s="247">
        <f>VLOOKUP(B193,'[104]EERR imperial06'!$A:$A,1,FALSE)</f>
        <v>8070303</v>
      </c>
    </row>
    <row r="194" spans="1:13">
      <c r="A194" s="308">
        <f>VLOOKUP(B194,'EERR IMPERIAL'!A:X,4,FALSE)-F194</f>
        <v>0</v>
      </c>
      <c r="B194" s="247">
        <v>8070306</v>
      </c>
      <c r="C194" s="247" t="s">
        <v>240</v>
      </c>
      <c r="D194" s="248">
        <v>-59308758</v>
      </c>
      <c r="F194" s="248">
        <f t="shared" si="3"/>
        <v>-59308758</v>
      </c>
      <c r="G194" s="247">
        <f>VLOOKUP(B194,'[105]Base IMP'!$F:$I,1,FALSE)</f>
        <v>8070306</v>
      </c>
      <c r="H194" s="408">
        <f>VLOOKUP(B194,'[103]EERR imperial06'!$A:$D,4,FALSE)</f>
        <v>-57641304</v>
      </c>
      <c r="I194" s="408">
        <f t="shared" si="4"/>
        <v>-1667454</v>
      </c>
      <c r="M194" s="247">
        <f>VLOOKUP(B194,'[104]EERR imperial06'!$A:$A,1,FALSE)</f>
        <v>8070306</v>
      </c>
    </row>
    <row r="195" spans="1:13">
      <c r="A195" s="308">
        <f>VLOOKUP(B195,'EERR IMPERIAL'!A:X,4,FALSE)-F195</f>
        <v>0</v>
      </c>
      <c r="B195" s="247">
        <v>8070401</v>
      </c>
      <c r="C195" s="247" t="s">
        <v>199</v>
      </c>
      <c r="D195" s="248">
        <v>-29155265</v>
      </c>
      <c r="F195" s="248">
        <f t="shared" ref="F195:F234" si="5">+D195+E195</f>
        <v>-29155265</v>
      </c>
      <c r="G195" s="247">
        <f>VLOOKUP(B195,'[105]Base IMP'!$F:$I,1,FALSE)</f>
        <v>8070401</v>
      </c>
      <c r="H195" s="408">
        <f>VLOOKUP(B195,'[103]EERR imperial06'!$A:$D,4,FALSE)</f>
        <v>-5454860</v>
      </c>
      <c r="I195" s="408">
        <f t="shared" si="4"/>
        <v>-23700405</v>
      </c>
      <c r="M195" s="247">
        <f>VLOOKUP(B195,'[104]EERR imperial06'!$A:$A,1,FALSE)</f>
        <v>8070401</v>
      </c>
    </row>
    <row r="196" spans="1:13">
      <c r="A196" s="308">
        <f>VLOOKUP(B196,'EERR IMPERIAL'!A:X,4,FALSE)-F196</f>
        <v>0</v>
      </c>
      <c r="B196" s="247">
        <v>8070402</v>
      </c>
      <c r="C196" s="247" t="s">
        <v>334</v>
      </c>
      <c r="D196" s="248">
        <v>-11144570</v>
      </c>
      <c r="F196" s="248">
        <f t="shared" si="5"/>
        <v>-11144570</v>
      </c>
      <c r="G196" s="247">
        <f>VLOOKUP(B196,'[105]Base IMP'!$F:$I,1,FALSE)</f>
        <v>8070402</v>
      </c>
      <c r="H196" s="408">
        <f>VLOOKUP(B196,'[103]EERR imperial06'!$A:$D,4,FALSE)</f>
        <v>-4744743</v>
      </c>
      <c r="I196" s="408">
        <f t="shared" si="4"/>
        <v>-6399827</v>
      </c>
      <c r="M196" s="247">
        <f>VLOOKUP(B196,'[104]EERR imperial06'!$A:$A,1,FALSE)</f>
        <v>8070402</v>
      </c>
    </row>
    <row r="197" spans="1:13">
      <c r="A197" s="308">
        <f>VLOOKUP(B197,'EERR IMPERIAL'!A:X,4,FALSE)-F197</f>
        <v>0</v>
      </c>
      <c r="B197" s="247">
        <v>8070403</v>
      </c>
      <c r="C197" s="247" t="s">
        <v>1642</v>
      </c>
      <c r="D197" s="248">
        <v>-22182</v>
      </c>
      <c r="F197" s="248">
        <f t="shared" si="5"/>
        <v>-22182</v>
      </c>
      <c r="G197" s="247">
        <f>VLOOKUP(B197,'[105]Base IMP'!$F:$I,1,FALSE)</f>
        <v>8070403</v>
      </c>
      <c r="H197" s="408">
        <f>VLOOKUP(B197,'[103]EERR imperial06'!$A:$D,4,FALSE)</f>
        <v>-22182</v>
      </c>
      <c r="I197" s="408">
        <f t="shared" si="4"/>
        <v>0</v>
      </c>
      <c r="M197" s="247">
        <f>VLOOKUP(B197,'[104]EERR imperial06'!$A:$A,1,FALSE)</f>
        <v>8070403</v>
      </c>
    </row>
    <row r="198" spans="1:13">
      <c r="A198" s="308">
        <f>VLOOKUP(B198,'EERR IMPERIAL'!A:X,4,FALSE)-F198</f>
        <v>0</v>
      </c>
      <c r="B198" s="247">
        <v>8070405</v>
      </c>
      <c r="C198" s="247" t="s">
        <v>201</v>
      </c>
      <c r="D198" s="248">
        <v>-296635</v>
      </c>
      <c r="F198" s="248">
        <f t="shared" si="5"/>
        <v>-296635</v>
      </c>
      <c r="G198" s="247">
        <f>VLOOKUP(B198,'[105]Base IMP'!$F:$I,1,FALSE)</f>
        <v>8070405</v>
      </c>
      <c r="H198" s="408">
        <f>VLOOKUP(B198,'[103]EERR imperial06'!$A:$D,4,FALSE)</f>
        <v>0</v>
      </c>
      <c r="I198" s="408">
        <f t="shared" si="4"/>
        <v>-296635</v>
      </c>
      <c r="M198" s="247">
        <f>VLOOKUP(B198,'[104]EERR imperial06'!$A:$A,1,FALSE)</f>
        <v>8070405</v>
      </c>
    </row>
    <row r="199" spans="1:13">
      <c r="A199" s="308">
        <f>VLOOKUP(B199,'EERR IMPERIAL'!A:X,4,FALSE)-F199</f>
        <v>0</v>
      </c>
      <c r="B199" s="247">
        <v>8070406</v>
      </c>
      <c r="C199" s="247" t="s">
        <v>202</v>
      </c>
      <c r="D199" s="248">
        <v>-55765901</v>
      </c>
      <c r="F199" s="248">
        <f t="shared" si="5"/>
        <v>-55765901</v>
      </c>
      <c r="G199" s="247">
        <f>VLOOKUP(B199,'[105]Base IMP'!$F:$I,1,FALSE)</f>
        <v>8070406</v>
      </c>
      <c r="H199" s="408">
        <f>VLOOKUP(B199,'[103]EERR imperial06'!$A:$D,4,FALSE)</f>
        <v>-4267909</v>
      </c>
      <c r="I199" s="408">
        <f t="shared" si="4"/>
        <v>-51497992</v>
      </c>
      <c r="M199" s="247">
        <f>VLOOKUP(B199,'[104]EERR imperial06'!$A:$A,1,FALSE)</f>
        <v>8070406</v>
      </c>
    </row>
    <row r="200" spans="1:13">
      <c r="A200" s="308">
        <f>VLOOKUP(B200,'EERR IMPERIAL'!A:X,4,FALSE)-F200</f>
        <v>0</v>
      </c>
      <c r="B200" s="247">
        <v>8070407</v>
      </c>
      <c r="C200" s="247" t="s">
        <v>203</v>
      </c>
      <c r="D200" s="248">
        <v>-16796546</v>
      </c>
      <c r="F200" s="248">
        <f t="shared" si="5"/>
        <v>-16796546</v>
      </c>
      <c r="G200" s="247">
        <f>VLOOKUP(B200,'[105]Base IMP'!$F:$I,1,FALSE)</f>
        <v>8070407</v>
      </c>
      <c r="H200" s="408">
        <f>VLOOKUP(B200,'[103]EERR imperial06'!$A:$D,4,FALSE)</f>
        <v>-8434745</v>
      </c>
      <c r="I200" s="408">
        <f t="shared" si="4"/>
        <v>-8361801</v>
      </c>
      <c r="M200" s="247">
        <f>VLOOKUP(B200,'[104]EERR imperial06'!$A:$A,1,FALSE)</f>
        <v>8070407</v>
      </c>
    </row>
    <row r="201" spans="1:13">
      <c r="A201" s="308">
        <f>VLOOKUP(B201,'EERR IMPERIAL'!A:X,4,FALSE)-F201</f>
        <v>0</v>
      </c>
      <c r="B201" s="247">
        <v>8070408</v>
      </c>
      <c r="C201" s="247" t="s">
        <v>204</v>
      </c>
      <c r="D201" s="248">
        <v>-313889808</v>
      </c>
      <c r="F201" s="248">
        <f t="shared" si="5"/>
        <v>-313889808</v>
      </c>
      <c r="G201" s="247">
        <f>VLOOKUP(B201,'[105]Base IMP'!$F:$I,1,FALSE)</f>
        <v>8070408</v>
      </c>
      <c r="H201" s="408">
        <f>VLOOKUP(B201,'[103]EERR imperial06'!$A:$D,4,FALSE)</f>
        <v>-151979135</v>
      </c>
      <c r="I201" s="408">
        <f t="shared" si="4"/>
        <v>-161910673</v>
      </c>
      <c r="M201" s="247">
        <f>VLOOKUP(B201,'[104]EERR imperial06'!$A:$A,1,FALSE)</f>
        <v>8070408</v>
      </c>
    </row>
    <row r="202" spans="1:13">
      <c r="A202" s="308">
        <f>VLOOKUP(B202,'EERR IMPERIAL'!A:X,4,FALSE)-F202</f>
        <v>0</v>
      </c>
      <c r="B202" s="247">
        <v>8070409</v>
      </c>
      <c r="C202" s="247" t="s">
        <v>205</v>
      </c>
      <c r="D202" s="248">
        <v>-6440834</v>
      </c>
      <c r="F202" s="248">
        <f t="shared" si="5"/>
        <v>-6440834</v>
      </c>
      <c r="G202" s="247">
        <f>VLOOKUP(B202,'[105]Base IMP'!$F:$I,1,FALSE)</f>
        <v>8070409</v>
      </c>
      <c r="H202" s="408">
        <f>VLOOKUP(B202,'[103]EERR imperial06'!$A:$D,4,FALSE)</f>
        <v>-607982</v>
      </c>
      <c r="I202" s="408">
        <f t="shared" si="4"/>
        <v>-5832852</v>
      </c>
      <c r="M202" s="247">
        <f>VLOOKUP(B202,'[104]EERR imperial06'!$A:$A,1,FALSE)</f>
        <v>8070409</v>
      </c>
    </row>
    <row r="203" spans="1:13">
      <c r="A203" s="308">
        <f>VLOOKUP(B203,'EERR IMPERIAL'!A:X,4,FALSE)-F203</f>
        <v>0</v>
      </c>
      <c r="B203" s="247">
        <v>8070507</v>
      </c>
      <c r="C203" s="247" t="s">
        <v>208</v>
      </c>
      <c r="D203" s="248">
        <v>-6112676</v>
      </c>
      <c r="F203" s="248">
        <f t="shared" si="5"/>
        <v>-6112676</v>
      </c>
      <c r="G203" s="247">
        <f>VLOOKUP(B203,'[105]Base IMP'!$F:$I,1,FALSE)</f>
        <v>8070507</v>
      </c>
      <c r="H203" s="408">
        <f>VLOOKUP(B203,'[103]EERR imperial06'!$A:$D,4,FALSE)</f>
        <v>-2562509</v>
      </c>
      <c r="I203" s="408">
        <f t="shared" si="4"/>
        <v>-3550167</v>
      </c>
      <c r="M203" s="247">
        <f>VLOOKUP(B203,'[104]EERR imperial06'!$A:$A,1,FALSE)</f>
        <v>8070507</v>
      </c>
    </row>
    <row r="204" spans="1:13">
      <c r="A204" s="308">
        <f>VLOOKUP(B204,'EERR IMPERIAL'!A:X,4,FALSE)-F204</f>
        <v>0</v>
      </c>
      <c r="B204" s="247">
        <v>8070601</v>
      </c>
      <c r="C204" s="247" t="s">
        <v>209</v>
      </c>
      <c r="D204" s="248">
        <v>-3751818</v>
      </c>
      <c r="F204" s="248">
        <f t="shared" si="5"/>
        <v>-3751818</v>
      </c>
      <c r="G204" s="247">
        <f>VLOOKUP(B204,'[105]Base IMP'!$F:$I,1,FALSE)</f>
        <v>8070601</v>
      </c>
      <c r="H204" s="408">
        <f>VLOOKUP(B204,'[103]EERR imperial06'!$A:$D,4,FALSE)</f>
        <v>-3740909</v>
      </c>
      <c r="I204" s="408">
        <f t="shared" si="4"/>
        <v>-10909</v>
      </c>
      <c r="M204" s="247">
        <f>VLOOKUP(B204,'[104]EERR imperial06'!$A:$A,1,FALSE)</f>
        <v>8070601</v>
      </c>
    </row>
    <row r="205" spans="1:13">
      <c r="A205" s="308">
        <f>VLOOKUP(B205,'EERR IMPERIAL'!A:X,4,FALSE)-F205</f>
        <v>0</v>
      </c>
      <c r="B205" s="247">
        <v>8070602</v>
      </c>
      <c r="C205" s="247" t="s">
        <v>210</v>
      </c>
      <c r="D205" s="248">
        <v>-1061818</v>
      </c>
      <c r="F205" s="248">
        <f t="shared" si="5"/>
        <v>-1061818</v>
      </c>
      <c r="G205" s="247">
        <f>VLOOKUP(B205,'[105]Base IMP'!$F:$I,1,FALSE)</f>
        <v>8070602</v>
      </c>
      <c r="H205" s="408">
        <f>VLOOKUP(B205,'[103]EERR imperial06'!$A:$D,4,FALSE)</f>
        <v>0</v>
      </c>
      <c r="I205" s="408">
        <f t="shared" si="4"/>
        <v>-1061818</v>
      </c>
      <c r="M205" s="247">
        <f>VLOOKUP(B205,'[104]EERR imperial06'!$A:$A,1,FALSE)</f>
        <v>8070602</v>
      </c>
    </row>
    <row r="206" spans="1:13">
      <c r="A206" s="308">
        <f>VLOOKUP(B206,'EERR IMPERIAL'!A:X,4,FALSE)-F206</f>
        <v>0</v>
      </c>
      <c r="B206" s="247">
        <v>8070603</v>
      </c>
      <c r="C206" s="247" t="s">
        <v>1521</v>
      </c>
      <c r="D206" s="248">
        <v>-2716632</v>
      </c>
      <c r="F206" s="248">
        <f t="shared" si="5"/>
        <v>-2716632</v>
      </c>
      <c r="G206" s="247">
        <f>VLOOKUP(B206,'[105]Base IMP'!$F:$I,1,FALSE)</f>
        <v>8070603</v>
      </c>
      <c r="H206" s="408">
        <f>VLOOKUP(B206,'[103]EERR imperial06'!$A:$D,4,FALSE)</f>
        <v>-2716632</v>
      </c>
      <c r="I206" s="408">
        <f t="shared" si="4"/>
        <v>0</v>
      </c>
      <c r="M206" s="247">
        <f>VLOOKUP(B206,'[104]EERR imperial06'!$A:$A,1,FALSE)</f>
        <v>8070603</v>
      </c>
    </row>
    <row r="207" spans="1:13">
      <c r="A207" s="308">
        <f>VLOOKUP(B207,'EERR IMPERIAL'!A:X,4,FALSE)-F207</f>
        <v>0</v>
      </c>
      <c r="B207" s="247">
        <v>8040101</v>
      </c>
      <c r="C207" s="247" t="s">
        <v>329</v>
      </c>
      <c r="D207" s="248">
        <v>-15947678</v>
      </c>
      <c r="F207" s="248">
        <f t="shared" si="5"/>
        <v>-15947678</v>
      </c>
      <c r="G207" s="247">
        <f>VLOOKUP(B207,'[105]Base IMP'!$F:$I,1,FALSE)</f>
        <v>8040101</v>
      </c>
      <c r="H207" s="408">
        <f>VLOOKUP(B207,'[103]EERR imperial06'!$A:$D,4,FALSE)</f>
        <v>-7973840</v>
      </c>
      <c r="I207" s="408">
        <f t="shared" si="4"/>
        <v>-7973838</v>
      </c>
      <c r="M207" s="247">
        <f>VLOOKUP(B207,'[104]EERR imperial06'!$A:$A,1,FALSE)</f>
        <v>8040101</v>
      </c>
    </row>
    <row r="208" spans="1:13">
      <c r="A208" s="308">
        <f>VLOOKUP(B208,'EERR IMPERIAL'!A:X,4,FALSE)-F208</f>
        <v>0</v>
      </c>
      <c r="B208" s="247">
        <v>8040103</v>
      </c>
      <c r="C208" s="247" t="s">
        <v>213</v>
      </c>
      <c r="D208" s="248">
        <v>-134727616</v>
      </c>
      <c r="F208" s="248">
        <f t="shared" si="5"/>
        <v>-134727616</v>
      </c>
      <c r="G208" s="247">
        <f>VLOOKUP(B208,'[105]Base IMP'!$F:$I,1,FALSE)</f>
        <v>8040103</v>
      </c>
      <c r="H208" s="408">
        <f>VLOOKUP(B208,'[103]EERR imperial06'!$A:$D,4,FALSE)</f>
        <v>-68964784</v>
      </c>
      <c r="I208" s="408">
        <f t="shared" si="4"/>
        <v>-65762832</v>
      </c>
      <c r="M208" s="247">
        <f>VLOOKUP(B208,'[104]EERR imperial06'!$A:$A,1,FALSE)</f>
        <v>8040103</v>
      </c>
    </row>
    <row r="209" spans="1:13">
      <c r="A209" s="308">
        <f>VLOOKUP(B209,'EERR IMPERIAL'!A:X,4,FALSE)-F209</f>
        <v>0</v>
      </c>
      <c r="B209" s="247">
        <v>8040104</v>
      </c>
      <c r="C209" s="247" t="s">
        <v>214</v>
      </c>
      <c r="D209" s="248">
        <v>-209064223</v>
      </c>
      <c r="F209" s="248">
        <f t="shared" si="5"/>
        <v>-209064223</v>
      </c>
      <c r="G209" s="247">
        <f>VLOOKUP(B209,'[105]Base IMP'!$F:$I,1,FALSE)</f>
        <v>8040104</v>
      </c>
      <c r="H209" s="408">
        <f>VLOOKUP(B209,'[103]EERR imperial06'!$A:$D,4,FALSE)</f>
        <v>-61418854</v>
      </c>
      <c r="I209" s="408">
        <f t="shared" si="4"/>
        <v>-147645369</v>
      </c>
      <c r="M209" s="247">
        <f>VLOOKUP(B209,'[104]EERR imperial06'!$A:$A,1,FALSE)</f>
        <v>8040104</v>
      </c>
    </row>
    <row r="210" spans="1:13">
      <c r="A210" s="308">
        <f>VLOOKUP(B210,'EERR IMPERIAL'!A:X,4,FALSE)-F210</f>
        <v>0</v>
      </c>
      <c r="B210" s="247">
        <v>8040105</v>
      </c>
      <c r="C210" s="247" t="s">
        <v>215</v>
      </c>
      <c r="D210" s="248">
        <v>-2190013965</v>
      </c>
      <c r="F210" s="248">
        <f t="shared" si="5"/>
        <v>-2190013965</v>
      </c>
      <c r="G210" s="247">
        <f>VLOOKUP(B210,'[105]Base IMP'!$F:$I,1,FALSE)</f>
        <v>8040105</v>
      </c>
      <c r="H210" s="408">
        <f>VLOOKUP(B210,'[103]EERR imperial06'!$A:$D,4,FALSE)</f>
        <v>-1151946069</v>
      </c>
      <c r="I210" s="408">
        <f t="shared" si="4"/>
        <v>-1038067896</v>
      </c>
      <c r="M210" s="247">
        <f>VLOOKUP(B210,'[104]EERR imperial06'!$A:$A,1,FALSE)</f>
        <v>8040105</v>
      </c>
    </row>
    <row r="211" spans="1:13">
      <c r="A211" s="308">
        <f>VLOOKUP(B211,'EERR IMPERIAL'!A:X,4,FALSE)-F211</f>
        <v>0</v>
      </c>
      <c r="B211" s="247">
        <v>8040106</v>
      </c>
      <c r="C211" s="247" t="s">
        <v>216</v>
      </c>
      <c r="D211" s="248">
        <v>-387756183</v>
      </c>
      <c r="F211" s="248">
        <f t="shared" si="5"/>
        <v>-387756183</v>
      </c>
      <c r="G211" s="247">
        <f>VLOOKUP(B211,'[105]Base IMP'!$F:$I,1,FALSE)</f>
        <v>8040106</v>
      </c>
      <c r="H211" s="408">
        <f>VLOOKUP(B211,'[103]EERR imperial06'!$A:$D,4,FALSE)</f>
        <v>0</v>
      </c>
      <c r="I211" s="408">
        <f t="shared" si="4"/>
        <v>-387756183</v>
      </c>
      <c r="M211" s="247">
        <f>VLOOKUP(B211,'[104]EERR imperial06'!$A:$A,1,FALSE)</f>
        <v>8040106</v>
      </c>
    </row>
    <row r="212" spans="1:13">
      <c r="A212" s="308">
        <f>VLOOKUP(B212,'EERR IMPERIAL'!A:X,4,FALSE)-F212</f>
        <v>0</v>
      </c>
      <c r="B212" s="247">
        <v>8040107</v>
      </c>
      <c r="C212" s="247" t="s">
        <v>217</v>
      </c>
      <c r="D212" s="248">
        <v>-7154928</v>
      </c>
      <c r="F212" s="248">
        <f t="shared" si="5"/>
        <v>-7154928</v>
      </c>
      <c r="G212" s="247">
        <f>VLOOKUP(B212,'[105]Base IMP'!$F:$I,1,FALSE)</f>
        <v>8040107</v>
      </c>
      <c r="H212" s="408">
        <f>VLOOKUP(B212,'[103]EERR imperial06'!$A:$D,4,FALSE)</f>
        <v>-1251128</v>
      </c>
      <c r="I212" s="408">
        <f t="shared" si="4"/>
        <v>-5903800</v>
      </c>
      <c r="M212" s="247">
        <f>VLOOKUP(B212,'[104]EERR imperial06'!$A:$A,1,FALSE)</f>
        <v>8040107</v>
      </c>
    </row>
    <row r="213" spans="1:13">
      <c r="A213" s="308">
        <f>VLOOKUP(B213,'EERR IMPERIAL'!A:X,4,FALSE)-F213</f>
        <v>0</v>
      </c>
      <c r="B213" s="247">
        <v>8040109</v>
      </c>
      <c r="C213" s="247" t="s">
        <v>218</v>
      </c>
      <c r="D213" s="248">
        <v>-37882012</v>
      </c>
      <c r="E213" s="248">
        <v>0</v>
      </c>
      <c r="F213" s="248">
        <f t="shared" si="5"/>
        <v>-37882012</v>
      </c>
      <c r="G213" s="247">
        <f>VLOOKUP(B213,'[105]Base IMP'!$F:$I,1,FALSE)</f>
        <v>8040109</v>
      </c>
      <c r="H213" s="408">
        <f>VLOOKUP(B213,'[103]EERR imperial06'!$A:$D,4,FALSE)</f>
        <v>-18941008</v>
      </c>
      <c r="I213" s="408">
        <f t="shared" si="4"/>
        <v>-18941004</v>
      </c>
      <c r="M213" s="247">
        <f>VLOOKUP(B213,'[104]EERR imperial06'!$A:$A,1,FALSE)</f>
        <v>8040109</v>
      </c>
    </row>
    <row r="214" spans="1:13">
      <c r="A214" s="308">
        <f>VLOOKUP(B214,'EERR IMPERIAL'!A:X,4,FALSE)-F214</f>
        <v>0</v>
      </c>
      <c r="B214" s="247">
        <v>8040110</v>
      </c>
      <c r="C214" s="247" t="s">
        <v>330</v>
      </c>
      <c r="D214" s="248">
        <v>-230865341</v>
      </c>
      <c r="F214" s="248">
        <f t="shared" si="5"/>
        <v>-230865341</v>
      </c>
      <c r="G214" s="247">
        <f>VLOOKUP(B214,'[105]Base IMP'!$F:$I,1,FALSE)</f>
        <v>8040110</v>
      </c>
      <c r="H214" s="408">
        <f>VLOOKUP(B214,'[103]EERR imperial06'!$A:$D,4,FALSE)</f>
        <v>-106495560</v>
      </c>
      <c r="I214" s="408">
        <f t="shared" si="4"/>
        <v>-124369781</v>
      </c>
      <c r="M214" s="247">
        <f>VLOOKUP(B214,'[104]EERR imperial06'!$A:$A,1,FALSE)</f>
        <v>8040110</v>
      </c>
    </row>
    <row r="215" spans="1:13">
      <c r="A215" s="308">
        <f>VLOOKUP(B215,'EERR IMPERIAL'!A:X,4,FALSE)-F215</f>
        <v>0</v>
      </c>
      <c r="B215" s="247">
        <v>8040112</v>
      </c>
      <c r="C215" s="247" t="s">
        <v>331</v>
      </c>
      <c r="D215" s="248">
        <v>-7985947</v>
      </c>
      <c r="F215" s="248">
        <f t="shared" si="5"/>
        <v>-7985947</v>
      </c>
      <c r="G215" s="247">
        <f>VLOOKUP(B215,'[105]Base IMP'!$F:$I,1,FALSE)</f>
        <v>8040112</v>
      </c>
      <c r="H215" s="408">
        <f>VLOOKUP(B215,'[103]EERR imperial06'!$A:$D,4,FALSE)</f>
        <v>-3992971</v>
      </c>
      <c r="I215" s="408">
        <f t="shared" si="4"/>
        <v>-3992976</v>
      </c>
      <c r="M215" s="247">
        <f>VLOOKUP(B215,'[104]EERR imperial06'!$A:$A,1,FALSE)</f>
        <v>8040112</v>
      </c>
    </row>
    <row r="216" spans="1:13">
      <c r="A216" s="308"/>
      <c r="B216" s="247">
        <v>8040113</v>
      </c>
      <c r="C216" s="247" t="s">
        <v>1522</v>
      </c>
      <c r="D216" s="248">
        <v>-2721840</v>
      </c>
      <c r="F216" s="248">
        <f t="shared" si="5"/>
        <v>-2721840</v>
      </c>
      <c r="G216" s="247"/>
      <c r="H216" s="408"/>
      <c r="I216" s="408"/>
    </row>
    <row r="217" spans="1:13">
      <c r="A217" s="308">
        <f>VLOOKUP(B217,'EERR IMPERIAL'!A:X,4,FALSE)-F217</f>
        <v>0</v>
      </c>
      <c r="B217" s="247">
        <v>8040114</v>
      </c>
      <c r="C217" s="247" t="s">
        <v>219</v>
      </c>
      <c r="D217" s="248">
        <v>-4111916316</v>
      </c>
      <c r="F217" s="248">
        <f t="shared" si="5"/>
        <v>-4111916316</v>
      </c>
      <c r="G217" s="247">
        <f>VLOOKUP(B217,'[105]Base IMP'!$F:$I,1,FALSE)</f>
        <v>8040114</v>
      </c>
      <c r="H217" s="408">
        <f>VLOOKUP(B217,'[103]EERR imperial06'!$A:$D,4,FALSE)</f>
        <v>-2055040425</v>
      </c>
      <c r="I217" s="408">
        <f t="shared" si="4"/>
        <v>-2056875891</v>
      </c>
      <c r="M217" s="247">
        <f>VLOOKUP(B217,'[104]EERR imperial06'!$A:$A,1,FALSE)</f>
        <v>8040114</v>
      </c>
    </row>
    <row r="218" spans="1:13">
      <c r="A218" s="308">
        <f>VLOOKUP(B218,'EERR IMPERIAL'!A:X,4,FALSE)-F218</f>
        <v>0</v>
      </c>
      <c r="B218" s="247">
        <v>8040115</v>
      </c>
      <c r="C218" s="247" t="s">
        <v>220</v>
      </c>
      <c r="D218" s="248">
        <v>-2180588134</v>
      </c>
      <c r="F218" s="248">
        <f t="shared" si="5"/>
        <v>-2180588134</v>
      </c>
      <c r="G218" s="247">
        <f>VLOOKUP(B218,'[105]Base IMP'!$F:$I,1,FALSE)</f>
        <v>8040115</v>
      </c>
      <c r="H218" s="408">
        <f>VLOOKUP(B218,'[103]EERR imperial06'!$A:$D,4,FALSE)</f>
        <v>-1093113343</v>
      </c>
      <c r="I218" s="408">
        <f t="shared" si="4"/>
        <v>-1087474791</v>
      </c>
      <c r="M218" s="247">
        <f>VLOOKUP(B218,'[104]EERR imperial06'!$A:$A,1,FALSE)</f>
        <v>8040115</v>
      </c>
    </row>
    <row r="219" spans="1:13">
      <c r="A219" s="308">
        <f>VLOOKUP(B219,'EERR IMPERIAL'!A:X,4,FALSE)-F219</f>
        <v>0</v>
      </c>
      <c r="B219" s="247">
        <v>8040116</v>
      </c>
      <c r="C219" s="247" t="s">
        <v>221</v>
      </c>
      <c r="D219" s="248">
        <v>-749957534</v>
      </c>
      <c r="E219" s="390"/>
      <c r="F219" s="248">
        <f t="shared" si="5"/>
        <v>-749957534</v>
      </c>
      <c r="G219" s="247">
        <f>VLOOKUP(B219,'[105]Base IMP'!$F:$I,1,FALSE)</f>
        <v>8040116</v>
      </c>
      <c r="H219" s="408">
        <f>VLOOKUP(B219,'[103]EERR imperial06'!$A:$D,4,FALSE)</f>
        <v>-374978768</v>
      </c>
      <c r="I219" s="408">
        <f t="shared" si="4"/>
        <v>-374978766</v>
      </c>
      <c r="M219" s="247">
        <f>VLOOKUP(B219,'[104]EERR imperial06'!$A:$A,1,FALSE)</f>
        <v>8040116</v>
      </c>
    </row>
    <row r="220" spans="1:13">
      <c r="A220" s="308">
        <f>VLOOKUP(B220,'EERR IMPERIAL'!A:X,4,FALSE)-F220</f>
        <v>0</v>
      </c>
      <c r="B220" s="247">
        <v>8040117</v>
      </c>
      <c r="C220" s="247" t="s">
        <v>222</v>
      </c>
      <c r="D220" s="248">
        <v>-1291301760</v>
      </c>
      <c r="F220" s="248">
        <f t="shared" si="5"/>
        <v>-1291301760</v>
      </c>
      <c r="G220" s="247">
        <f>VLOOKUP(B220,'[105]Base IMP'!$F:$I,1,FALSE)</f>
        <v>8040117</v>
      </c>
      <c r="H220" s="408">
        <f>VLOOKUP(B220,'[103]EERR imperial06'!$A:$D,4,FALSE)</f>
        <v>-549434438</v>
      </c>
      <c r="I220" s="408">
        <f t="shared" si="4"/>
        <v>-741867322</v>
      </c>
      <c r="M220" s="247">
        <f>VLOOKUP(B220,'[104]EERR imperial06'!$A:$A,1,FALSE)</f>
        <v>8040117</v>
      </c>
    </row>
    <row r="221" spans="1:13">
      <c r="A221" s="308">
        <f>VLOOKUP(B221,'EERR IMPERIAL'!A:X,4,FALSE)-F221</f>
        <v>0</v>
      </c>
      <c r="B221" s="247">
        <v>8040118</v>
      </c>
      <c r="C221" s="247" t="s">
        <v>223</v>
      </c>
      <c r="D221" s="248">
        <v>-251387626</v>
      </c>
      <c r="F221" s="248">
        <f t="shared" si="5"/>
        <v>-251387626</v>
      </c>
      <c r="G221" s="247">
        <f>VLOOKUP(B221,'[105]Base IMP'!$F:$I,1,FALSE)</f>
        <v>8040118</v>
      </c>
      <c r="H221" s="408">
        <f>VLOOKUP(B221,'[103]EERR imperial06'!$A:$D,4,FALSE)</f>
        <v>-115501544</v>
      </c>
      <c r="I221" s="408">
        <f t="shared" si="4"/>
        <v>-135886082</v>
      </c>
      <c r="M221" s="247">
        <f>VLOOKUP(B221,'[104]EERR imperial06'!$A:$A,1,FALSE)</f>
        <v>8040118</v>
      </c>
    </row>
    <row r="222" spans="1:13">
      <c r="A222" s="308">
        <f>VLOOKUP(B222,'EERR IMPERIAL'!A:X,4,FALSE)-F222</f>
        <v>0</v>
      </c>
      <c r="B222" s="247">
        <v>8040119</v>
      </c>
      <c r="C222" s="247" t="s">
        <v>224</v>
      </c>
      <c r="D222" s="248">
        <v>-59243028</v>
      </c>
      <c r="E222" s="248">
        <v>0</v>
      </c>
      <c r="F222" s="248">
        <f t="shared" si="5"/>
        <v>-59243028</v>
      </c>
      <c r="G222" s="247">
        <f>VLOOKUP(B222,'[105]Base IMP'!$F:$I,1,FALSE)</f>
        <v>8040119</v>
      </c>
      <c r="H222" s="408">
        <f>VLOOKUP(B222,'[103]EERR imperial06'!$A:$D,4,FALSE)</f>
        <v>-29621514</v>
      </c>
      <c r="I222" s="408">
        <f t="shared" si="4"/>
        <v>-29621514</v>
      </c>
      <c r="M222" s="247">
        <f>VLOOKUP(B222,'[104]EERR imperial06'!$A:$A,1,FALSE)</f>
        <v>8040119</v>
      </c>
    </row>
    <row r="223" spans="1:13">
      <c r="A223" s="308">
        <f>VLOOKUP(B223,'EERR IMPERIAL'!A:X,4,FALSE)-F223</f>
        <v>0</v>
      </c>
      <c r="B223" s="247">
        <v>8040120</v>
      </c>
      <c r="C223" s="247" t="s">
        <v>225</v>
      </c>
      <c r="D223" s="248">
        <v>-4121930567</v>
      </c>
      <c r="F223" s="248">
        <f t="shared" si="5"/>
        <v>-4121930567</v>
      </c>
      <c r="G223" s="247">
        <f>VLOOKUP(B223,'[105]Base IMP'!$F:$I,1,FALSE)</f>
        <v>8040120</v>
      </c>
      <c r="H223" s="408">
        <f>VLOOKUP(B223,'[103]EERR imperial06'!$A:$D,4,FALSE)</f>
        <v>-3203723948</v>
      </c>
      <c r="I223" s="408">
        <f t="shared" si="4"/>
        <v>-918206619</v>
      </c>
      <c r="M223" s="247">
        <f>VLOOKUP(B223,'[104]EERR imperial06'!$A:$A,1,FALSE)</f>
        <v>8040120</v>
      </c>
    </row>
    <row r="224" spans="1:13">
      <c r="A224" s="308">
        <f>VLOOKUP(B224,'EERR IMPERIAL'!A:X,4,FALSE)-F224</f>
        <v>0</v>
      </c>
      <c r="B224" s="247">
        <v>8040121</v>
      </c>
      <c r="C224" s="247" t="s">
        <v>226</v>
      </c>
      <c r="D224" s="248">
        <v>-50421684</v>
      </c>
      <c r="F224" s="248">
        <f t="shared" si="5"/>
        <v>-50421684</v>
      </c>
      <c r="G224" s="247">
        <f>VLOOKUP(B224,'[105]Base IMP'!$F:$I,1,FALSE)</f>
        <v>8040121</v>
      </c>
      <c r="H224" s="408">
        <f>VLOOKUP(B224,'[103]EERR imperial06'!$A:$D,4,FALSE)</f>
        <v>-25210842</v>
      </c>
      <c r="I224" s="408">
        <f t="shared" si="4"/>
        <v>-25210842</v>
      </c>
      <c r="M224" s="247">
        <f>VLOOKUP(B224,'[104]EERR imperial06'!$A:$A,1,FALSE)</f>
        <v>8040121</v>
      </c>
    </row>
    <row r="225" spans="1:13">
      <c r="A225" s="308">
        <f>VLOOKUP(B225,'EERR IMPERIAL'!A:X,4,FALSE)-F225</f>
        <v>0</v>
      </c>
      <c r="B225" s="247">
        <v>8040122</v>
      </c>
      <c r="C225" s="247" t="s">
        <v>227</v>
      </c>
      <c r="D225" s="248">
        <v>-185940725</v>
      </c>
      <c r="F225" s="248">
        <f t="shared" si="5"/>
        <v>-185940725</v>
      </c>
      <c r="G225" s="247">
        <f>VLOOKUP(B225,'[105]Base IMP'!$F:$I,1,FALSE)</f>
        <v>8040122</v>
      </c>
      <c r="H225" s="408">
        <f>VLOOKUP(B225,'[103]EERR imperial06'!$A:$D,4,FALSE)</f>
        <v>-71339921</v>
      </c>
      <c r="I225" s="408">
        <f t="shared" si="4"/>
        <v>-114600804</v>
      </c>
      <c r="M225" s="247">
        <f>VLOOKUP(B225,'[104]EERR imperial06'!$A:$A,1,FALSE)</f>
        <v>8040122</v>
      </c>
    </row>
    <row r="226" spans="1:13">
      <c r="A226" s="308">
        <f>VLOOKUP(B226,'EERR IMPERIAL'!A:X,4,FALSE)-F226</f>
        <v>0</v>
      </c>
      <c r="B226" s="247">
        <v>8050101</v>
      </c>
      <c r="C226" s="247" t="s">
        <v>229</v>
      </c>
      <c r="D226" s="248">
        <v>-9731888533</v>
      </c>
      <c r="F226" s="248">
        <f t="shared" si="5"/>
        <v>-9731888533</v>
      </c>
      <c r="G226" s="247">
        <f>VLOOKUP(B226,'[105]Base IMP'!$F:$I,1,FALSE)</f>
        <v>8050101</v>
      </c>
      <c r="H226" s="408">
        <f>VLOOKUP(B226,'[103]EERR imperial06'!$A:$D,4,FALSE)</f>
        <v>-4590162287</v>
      </c>
      <c r="I226" s="408">
        <f t="shared" si="4"/>
        <v>-5141726246</v>
      </c>
      <c r="M226" s="247">
        <f>VLOOKUP(B226,'[104]EERR imperial06'!$A:$A,1,FALSE)</f>
        <v>8050101</v>
      </c>
    </row>
    <row r="227" spans="1:13">
      <c r="A227" s="308">
        <f>VLOOKUP(B227,'EERR IMPERIAL'!A:X,4,FALSE)-F227</f>
        <v>0</v>
      </c>
      <c r="B227" s="247">
        <v>8050102</v>
      </c>
      <c r="C227" s="247" t="s">
        <v>230</v>
      </c>
      <c r="D227" s="248">
        <v>-8948248</v>
      </c>
      <c r="F227" s="248">
        <f t="shared" si="5"/>
        <v>-8948248</v>
      </c>
      <c r="G227" s="247"/>
      <c r="M227" s="247">
        <f>VLOOKUP(B227,'[104]EERR imperial06'!$A:$A,1,FALSE)</f>
        <v>8050102</v>
      </c>
    </row>
    <row r="228" spans="1:13">
      <c r="A228" s="308">
        <f>VLOOKUP(B228,'EERR IMPERIAL'!A:X,4,FALSE)-F228</f>
        <v>0</v>
      </c>
      <c r="B228" s="247">
        <v>8050103</v>
      </c>
      <c r="C228" s="247" t="s">
        <v>231</v>
      </c>
      <c r="D228" s="248">
        <v>-41467179</v>
      </c>
      <c r="F228" s="248">
        <f t="shared" si="5"/>
        <v>-41467179</v>
      </c>
      <c r="G228" s="247"/>
      <c r="M228" s="247">
        <f>VLOOKUP(B228,'[104]EERR imperial06'!$A:$A,1,FALSE)</f>
        <v>8050103</v>
      </c>
    </row>
    <row r="229" spans="1:13">
      <c r="A229" s="308">
        <f>VLOOKUP(B229,'EERR IMPERIAL'!A:X,4,FALSE)-F229</f>
        <v>0</v>
      </c>
      <c r="B229" s="247">
        <v>8050104</v>
      </c>
      <c r="C229" s="247" t="s">
        <v>232</v>
      </c>
      <c r="D229" s="248">
        <v>-1015927934</v>
      </c>
      <c r="F229" s="248">
        <f t="shared" si="5"/>
        <v>-1015927934</v>
      </c>
      <c r="I229" s="390" t="e">
        <f>SUM(I115:I228)</f>
        <v>#N/A</v>
      </c>
      <c r="M229" s="247">
        <f>VLOOKUP(B229,'[104]EERR imperial06'!$A:$A,1,FALSE)</f>
        <v>8050104</v>
      </c>
    </row>
    <row r="230" spans="1:13">
      <c r="A230" s="308">
        <f>VLOOKUP(B230,'EERR IMPERIAL'!A:X,4,FALSE)-F230</f>
        <v>0</v>
      </c>
      <c r="B230" s="247">
        <v>8050105</v>
      </c>
      <c r="C230" s="247" t="s">
        <v>1523</v>
      </c>
      <c r="D230" s="248">
        <v>-134724387</v>
      </c>
      <c r="F230" s="248">
        <f t="shared" si="5"/>
        <v>-134724387</v>
      </c>
      <c r="M230" s="247">
        <f>VLOOKUP(B230,'[104]EERR imperial06'!$A:$A,1,FALSE)</f>
        <v>8050105</v>
      </c>
    </row>
    <row r="231" spans="1:13">
      <c r="A231" s="308">
        <f>VLOOKUP(B231,'EERR IMPERIAL'!A:X,4,FALSE)-F231</f>
        <v>0</v>
      </c>
      <c r="B231" s="247">
        <v>8050107</v>
      </c>
      <c r="C231" s="247" t="s">
        <v>332</v>
      </c>
      <c r="D231" s="248">
        <v>-1936512183</v>
      </c>
      <c r="F231" s="248">
        <f t="shared" si="5"/>
        <v>-1936512183</v>
      </c>
      <c r="M231" s="247">
        <f>VLOOKUP(B231,'[104]EERR imperial06'!$A:$A,1,FALSE)</f>
        <v>8050107</v>
      </c>
    </row>
    <row r="232" spans="1:13">
      <c r="A232" s="308">
        <f>VLOOKUP(B232,'EERR IMPERIAL'!A:X,4,FALSE)-F232</f>
        <v>0</v>
      </c>
      <c r="B232" s="247">
        <v>8060101</v>
      </c>
      <c r="C232" s="247" t="s">
        <v>234</v>
      </c>
      <c r="D232" s="248">
        <v>-16096332</v>
      </c>
      <c r="E232" s="248">
        <v>0</v>
      </c>
      <c r="F232" s="248">
        <f t="shared" si="5"/>
        <v>-16096332</v>
      </c>
      <c r="M232" s="247">
        <f>VLOOKUP(B232,'[104]EERR imperial06'!$A:$A,1,FALSE)</f>
        <v>8060101</v>
      </c>
    </row>
    <row r="233" spans="1:13">
      <c r="A233" s="308">
        <f>VLOOKUP(B233,'EERR IMPERIAL'!A:X,4,FALSE)-F233</f>
        <v>0</v>
      </c>
      <c r="B233" s="247">
        <v>8060103</v>
      </c>
      <c r="C233" s="247" t="s">
        <v>235</v>
      </c>
      <c r="D233" s="248">
        <v>-1410002420</v>
      </c>
      <c r="F233" s="248">
        <f t="shared" si="5"/>
        <v>-1410002420</v>
      </c>
      <c r="M233" s="247">
        <f>VLOOKUP(B233,'[104]EERR imperial06'!$A:$A,1,FALSE)</f>
        <v>8060103</v>
      </c>
    </row>
    <row r="234" spans="1:13">
      <c r="A234" s="308">
        <f>VLOOKUP(B234,'EERR IMPERIAL'!A:X,4,FALSE)-F234</f>
        <v>0</v>
      </c>
      <c r="B234" s="247">
        <v>8060105</v>
      </c>
      <c r="C234" s="247" t="s">
        <v>236</v>
      </c>
      <c r="D234" s="248">
        <v>1227681</v>
      </c>
      <c r="F234" s="248">
        <f t="shared" si="5"/>
        <v>1227681</v>
      </c>
      <c r="M234" s="247">
        <f>VLOOKUP(B234,'[104]EERR imperial06'!$A:$A,1,FALSE)</f>
        <v>8060105</v>
      </c>
    </row>
    <row r="235" spans="1:13">
      <c r="A235" s="308" t="e">
        <f>VLOOKUP(B235,'EERR IMPERIAL'!A:X,4,FALSE)-F235</f>
        <v>#N/A</v>
      </c>
      <c r="F235" s="248">
        <f t="shared" ref="F235" si="6">+D235+E235</f>
        <v>0</v>
      </c>
      <c r="M235" s="247" t="e">
        <f>VLOOKUP(B235,'[104]EERR imperial06'!$A:$A,1,FALSE)</f>
        <v>#N/A</v>
      </c>
    </row>
    <row r="237" spans="1:13">
      <c r="D237" s="248">
        <f>SUM(D118:D236)</f>
        <v>-775734893561</v>
      </c>
      <c r="E237" s="248">
        <f>SUM(E118:E236)</f>
        <v>0</v>
      </c>
      <c r="F237" s="248">
        <f>SUM(F113:F235)</f>
        <v>2808387692</v>
      </c>
    </row>
    <row r="238" spans="1:13">
      <c r="D238" s="248">
        <f>+D237-D116</f>
        <v>-775738393563</v>
      </c>
      <c r="F238" s="248">
        <f>SUM(F118:F237)</f>
        <v>-772926505869</v>
      </c>
    </row>
    <row r="239" spans="1:13">
      <c r="F239" s="248">
        <f>+F237-F238</f>
        <v>775734893561</v>
      </c>
    </row>
    <row r="240" spans="1:13">
      <c r="F240" s="248">
        <f>+F239+'Armado EERR'!C39</f>
        <v>778543281253</v>
      </c>
    </row>
  </sheetData>
  <pageMargins left="0.7" right="0.7" top="0.75" bottom="0.75" header="0.3" footer="0.3"/>
  <pageSetup orientation="portrait" r:id="rId1"/>
  <colBreaks count="2" manualBreakCount="2">
    <brk id="1" max="244" man="1"/>
    <brk id="6" max="23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4" tint="0.39997558519241921"/>
  </sheetPr>
  <dimension ref="A1:I62"/>
  <sheetViews>
    <sheetView showGridLines="0" topLeftCell="A29" zoomScale="90" zoomScaleNormal="90" workbookViewId="0">
      <selection activeCell="G32" sqref="G32"/>
    </sheetView>
  </sheetViews>
  <sheetFormatPr baseColWidth="10" defaultColWidth="11.42578125" defaultRowHeight="12.75"/>
  <cols>
    <col min="1" max="1" width="44.140625" style="217" customWidth="1"/>
    <col min="2" max="2" width="7.140625" style="295" customWidth="1"/>
    <col min="3" max="3" width="15.42578125" style="217" bestFit="1" customWidth="1"/>
    <col min="4" max="4" width="1.7109375" style="217" customWidth="1"/>
    <col min="5" max="5" width="15.42578125" style="202" bestFit="1" customWidth="1"/>
    <col min="6" max="6" width="18.5703125" style="203" hidden="1" customWidth="1"/>
    <col min="7" max="7" width="14" style="171" bestFit="1" customWidth="1"/>
    <col min="8" max="8" width="15" style="262" bestFit="1" customWidth="1"/>
    <col min="9" max="9" width="14.140625" style="262" bestFit="1" customWidth="1"/>
    <col min="10" max="16384" width="11.42578125" style="171"/>
  </cols>
  <sheetData>
    <row r="1" spans="1:7">
      <c r="A1" s="201"/>
      <c r="B1" s="293"/>
      <c r="C1" s="201"/>
      <c r="D1" s="201"/>
    </row>
    <row r="2" spans="1:7">
      <c r="A2" s="201"/>
      <c r="B2" s="293"/>
      <c r="C2" s="201"/>
      <c r="D2" s="201"/>
    </row>
    <row r="3" spans="1:7">
      <c r="A3" s="201"/>
      <c r="B3" s="293"/>
      <c r="C3" s="201"/>
      <c r="D3" s="201"/>
    </row>
    <row r="4" spans="1:7">
      <c r="A4" s="201"/>
      <c r="B4" s="293"/>
      <c r="C4" s="201"/>
      <c r="D4" s="201"/>
    </row>
    <row r="5" spans="1:7">
      <c r="A5" s="204"/>
      <c r="B5" s="294"/>
      <c r="C5" s="204"/>
      <c r="D5" s="204"/>
    </row>
    <row r="6" spans="1:7">
      <c r="A6" s="204"/>
      <c r="B6" s="294"/>
      <c r="C6" s="204"/>
      <c r="D6" s="204"/>
    </row>
    <row r="7" spans="1:7" ht="15">
      <c r="A7" s="201" t="s">
        <v>112</v>
      </c>
      <c r="B7" s="293" t="s">
        <v>142</v>
      </c>
      <c r="C7" s="399" t="s">
        <v>3223</v>
      </c>
      <c r="D7" s="201"/>
      <c r="E7" s="399" t="s">
        <v>290</v>
      </c>
      <c r="F7" s="205" t="s">
        <v>117</v>
      </c>
    </row>
    <row r="8" spans="1:7">
      <c r="A8" s="201" t="s">
        <v>113</v>
      </c>
      <c r="B8" s="293"/>
      <c r="C8" s="201"/>
      <c r="D8" s="201"/>
    </row>
    <row r="9" spans="1:7">
      <c r="A9" s="206"/>
      <c r="B9" s="294"/>
      <c r="C9" s="204"/>
      <c r="D9" s="204"/>
    </row>
    <row r="10" spans="1:7">
      <c r="A10" s="206" t="s">
        <v>111</v>
      </c>
      <c r="B10" s="294">
        <v>3</v>
      </c>
      <c r="C10" s="207">
        <f>+SUMIF('Balance imperial'!B:B,'Armado BG'!A10,'Balance imperial'!E:E)</f>
        <v>7442659504</v>
      </c>
      <c r="D10" s="204"/>
      <c r="E10" s="202">
        <v>7058969833</v>
      </c>
      <c r="F10" s="203">
        <v>6900718379</v>
      </c>
    </row>
    <row r="11" spans="1:7">
      <c r="A11" s="206" t="s">
        <v>118</v>
      </c>
      <c r="B11" s="294">
        <v>4</v>
      </c>
      <c r="C11" s="207">
        <f>+SUMIF('Balance imperial'!B:B,'Armado BG'!A11,'Balance imperial'!E:E)</f>
        <v>68234158439</v>
      </c>
      <c r="D11" s="204"/>
      <c r="E11" s="202">
        <v>82571658258</v>
      </c>
      <c r="F11" s="208">
        <v>57132898798</v>
      </c>
      <c r="G11" s="842"/>
    </row>
    <row r="12" spans="1:7">
      <c r="A12" s="206" t="s">
        <v>3537</v>
      </c>
      <c r="B12" s="294"/>
      <c r="C12" s="207">
        <f>+SUMIF('Balance imperial'!B:B,'Armado BG'!A12,'Balance imperial'!E:E)</f>
        <v>697801076</v>
      </c>
      <c r="D12" s="204"/>
      <c r="E12" s="202">
        <v>0</v>
      </c>
      <c r="F12" s="208"/>
      <c r="G12" s="842"/>
    </row>
    <row r="13" spans="1:7">
      <c r="A13" s="206" t="s">
        <v>119</v>
      </c>
      <c r="B13" s="294"/>
      <c r="C13" s="207">
        <f>+SUMIF('Balance imperial'!B:B,'Armado BG'!A13,'Balance imperial'!E:E)</f>
        <v>2003919960</v>
      </c>
      <c r="D13" s="204"/>
      <c r="E13" s="202">
        <v>481467772</v>
      </c>
      <c r="F13" s="208">
        <v>2490467</v>
      </c>
      <c r="G13" s="873"/>
    </row>
    <row r="14" spans="1:7">
      <c r="A14" s="206" t="s">
        <v>120</v>
      </c>
      <c r="B14" s="294">
        <v>6</v>
      </c>
      <c r="C14" s="207">
        <f>+SUMIF('Balance imperial'!B:B,'Armado BG'!A14,'Balance imperial'!E:E)</f>
        <v>1116318293</v>
      </c>
      <c r="D14" s="204"/>
      <c r="E14" s="202">
        <v>1280071941</v>
      </c>
      <c r="F14" s="208">
        <v>428971579</v>
      </c>
    </row>
    <row r="15" spans="1:7">
      <c r="A15" s="204" t="s">
        <v>3536</v>
      </c>
      <c r="B15" s="294"/>
      <c r="C15" s="207">
        <f>+SUMIF('Balance imperial'!B:B,'Armado BG'!A15,'Balance imperial'!E:E)</f>
        <v>10879324</v>
      </c>
      <c r="D15" s="204"/>
      <c r="E15" s="202">
        <v>0</v>
      </c>
      <c r="F15" s="208"/>
      <c r="G15" s="842"/>
    </row>
    <row r="16" spans="1:7">
      <c r="A16" s="206" t="s">
        <v>405</v>
      </c>
      <c r="B16" s="294"/>
      <c r="C16" s="207">
        <f>+SUMIF('Balance imperial'!B:B,'Armado BG'!A16,'Balance imperial'!E:E)</f>
        <v>1180080987</v>
      </c>
      <c r="D16" s="204"/>
      <c r="E16" s="202">
        <v>1616665439</v>
      </c>
      <c r="F16" s="208">
        <v>0</v>
      </c>
      <c r="G16" s="842"/>
    </row>
    <row r="17" spans="1:7">
      <c r="A17" s="211" t="s">
        <v>121</v>
      </c>
      <c r="B17" s="293"/>
      <c r="C17" s="225">
        <f>SUM(C10:C16)</f>
        <v>80685817583</v>
      </c>
      <c r="D17" s="201"/>
      <c r="E17" s="225">
        <f>SUM(E10:E16)</f>
        <v>93008833243</v>
      </c>
      <c r="F17" s="213">
        <f>SUM(F10:F16)</f>
        <v>64465079223</v>
      </c>
    </row>
    <row r="18" spans="1:7">
      <c r="A18" s="206"/>
      <c r="B18" s="294"/>
      <c r="C18" s="204"/>
      <c r="D18" s="204"/>
      <c r="E18" s="207"/>
      <c r="F18" s="208"/>
    </row>
    <row r="19" spans="1:7">
      <c r="A19" s="211" t="s">
        <v>114</v>
      </c>
      <c r="B19" s="293"/>
      <c r="C19" s="201"/>
      <c r="D19" s="201"/>
      <c r="E19" s="207"/>
      <c r="F19" s="208"/>
    </row>
    <row r="20" spans="1:7">
      <c r="A20" s="206"/>
      <c r="B20" s="294"/>
      <c r="C20" s="204"/>
      <c r="D20" s="204"/>
    </row>
    <row r="21" spans="1:7">
      <c r="A21" s="206" t="s">
        <v>122</v>
      </c>
      <c r="B21" s="294">
        <v>7</v>
      </c>
      <c r="C21" s="207">
        <f>+SUMIF('Balance imperial'!B:B,'Armado BG'!A21,'Balance imperial'!E:E)</f>
        <v>91894931127</v>
      </c>
      <c r="D21" s="204"/>
      <c r="E21" s="202">
        <v>92471278207</v>
      </c>
      <c r="F21" s="203">
        <v>56893675028</v>
      </c>
    </row>
    <row r="22" spans="1:7">
      <c r="A22" s="206" t="s">
        <v>3552</v>
      </c>
      <c r="B22" s="294"/>
      <c r="C22" s="207">
        <f>+SUMIF('Balance imperial'!B:B,'Armado BG'!A22,'Balance imperial'!E:E)</f>
        <v>0</v>
      </c>
      <c r="D22" s="204"/>
      <c r="E22" s="202">
        <v>0</v>
      </c>
    </row>
    <row r="23" spans="1:7">
      <c r="A23" s="206" t="s">
        <v>123</v>
      </c>
      <c r="B23" s="294">
        <v>8</v>
      </c>
      <c r="C23" s="207">
        <f>+SUMIF('Balance imperial'!B:B,'Armado BG'!A23,'Balance imperial'!E:E)</f>
        <v>29002779016</v>
      </c>
      <c r="D23" s="204"/>
      <c r="E23" s="202">
        <v>32873130279</v>
      </c>
      <c r="F23" s="203">
        <v>26210549164</v>
      </c>
    </row>
    <row r="24" spans="1:7">
      <c r="A24" s="206" t="s">
        <v>406</v>
      </c>
      <c r="B24" s="294">
        <v>9</v>
      </c>
      <c r="C24" s="209">
        <f>+SUMIF('Balance imperial'!B:B,'Armado BG'!A24,'Balance imperial'!E:E)</f>
        <v>395696645</v>
      </c>
      <c r="D24" s="204"/>
      <c r="E24" s="209">
        <v>1890880562</v>
      </c>
      <c r="F24" s="214">
        <v>185785687</v>
      </c>
    </row>
    <row r="25" spans="1:7">
      <c r="A25" s="211" t="s">
        <v>124</v>
      </c>
      <c r="B25" s="293"/>
      <c r="C25" s="215">
        <f>SUM(C21:C24)</f>
        <v>121293406788</v>
      </c>
      <c r="D25" s="201"/>
      <c r="E25" s="215">
        <f>SUM(E21:E24)</f>
        <v>127235289048</v>
      </c>
      <c r="F25" s="216">
        <f>SUM(F21:F24)</f>
        <v>83290009879</v>
      </c>
    </row>
    <row r="26" spans="1:7">
      <c r="A26" s="201"/>
      <c r="B26" s="293"/>
      <c r="C26" s="201"/>
      <c r="D26" s="201"/>
      <c r="F26" s="208"/>
    </row>
    <row r="27" spans="1:7">
      <c r="A27" s="201" t="s">
        <v>125</v>
      </c>
      <c r="B27" s="293"/>
      <c r="C27" s="212">
        <f>+C17+C25</f>
        <v>201979224371</v>
      </c>
      <c r="D27" s="201"/>
      <c r="E27" s="212">
        <f>+E17+E25</f>
        <v>220244122291</v>
      </c>
      <c r="F27" s="213">
        <f>+F17+F25</f>
        <v>147755089102</v>
      </c>
    </row>
    <row r="28" spans="1:7">
      <c r="F28" s="208"/>
    </row>
    <row r="29" spans="1:7">
      <c r="A29" s="218"/>
      <c r="B29" s="296"/>
      <c r="C29" s="218"/>
      <c r="D29" s="218"/>
      <c r="F29" s="208"/>
    </row>
    <row r="30" spans="1:7">
      <c r="A30" s="219" t="s">
        <v>126</v>
      </c>
      <c r="B30" s="297"/>
      <c r="C30" s="219"/>
      <c r="D30" s="219"/>
    </row>
    <row r="31" spans="1:7">
      <c r="A31" s="219" t="s">
        <v>127</v>
      </c>
      <c r="B31" s="297"/>
      <c r="C31" s="219"/>
      <c r="D31" s="219"/>
    </row>
    <row r="32" spans="1:7">
      <c r="A32" s="218" t="s">
        <v>141</v>
      </c>
      <c r="B32" s="296">
        <v>10</v>
      </c>
      <c r="C32" s="207">
        <f>+SUMIF('Balance imperial'!B:B,'Armado BG'!A32,'Balance imperial'!E:E)</f>
        <v>48552177223</v>
      </c>
      <c r="D32" s="218"/>
      <c r="E32" s="202">
        <v>63312390674</v>
      </c>
      <c r="F32" s="208">
        <v>84927731723</v>
      </c>
      <c r="G32" s="842">
        <f>+C32-'Nota 9'!E15</f>
        <v>0</v>
      </c>
    </row>
    <row r="33" spans="1:6">
      <c r="A33" s="218" t="s">
        <v>3551</v>
      </c>
      <c r="B33" s="296"/>
      <c r="C33" s="207">
        <f>+SUMIF('Balance imperial'!B:B,'Armado BG'!A33,'Balance imperial'!E:E)</f>
        <v>0</v>
      </c>
      <c r="D33" s="218"/>
      <c r="E33" s="202">
        <v>0</v>
      </c>
      <c r="F33" s="208"/>
    </row>
    <row r="34" spans="1:6">
      <c r="A34" s="218" t="s">
        <v>3538</v>
      </c>
      <c r="B34" s="296"/>
      <c r="C34" s="207">
        <f>+SUMIF('Balance imperial'!B:B,'Armado BG'!A34,'Balance imperial'!E:E)</f>
        <v>575808682</v>
      </c>
      <c r="D34" s="218"/>
      <c r="E34" s="202">
        <v>0</v>
      </c>
      <c r="F34" s="208"/>
    </row>
    <row r="35" spans="1:6">
      <c r="A35" s="218" t="s">
        <v>128</v>
      </c>
      <c r="B35" s="296">
        <v>11</v>
      </c>
      <c r="C35" s="875">
        <f>+SUMIF('Balance imperial'!B:B,'Armado BG'!A35,'Balance imperial'!E:E)</f>
        <v>37373772546</v>
      </c>
      <c r="D35" s="218"/>
      <c r="E35" s="202">
        <v>33393699057</v>
      </c>
      <c r="F35" s="208">
        <v>9206187118</v>
      </c>
    </row>
    <row r="36" spans="1:6">
      <c r="A36" s="218" t="s">
        <v>407</v>
      </c>
      <c r="B36" s="298">
        <v>12</v>
      </c>
      <c r="C36" s="207">
        <f>+SUMIF('Balance imperial'!B:B,'Armado BG'!A36,'Balance imperial'!E:E)</f>
        <v>0</v>
      </c>
      <c r="D36" s="220"/>
      <c r="E36" s="202">
        <v>1690266018</v>
      </c>
      <c r="F36" s="208">
        <v>636589278</v>
      </c>
    </row>
    <row r="37" spans="1:6">
      <c r="A37" s="218" t="s">
        <v>129</v>
      </c>
      <c r="B37" s="296">
        <v>13</v>
      </c>
      <c r="C37" s="209">
        <f>+SUMIF('Balance imperial'!B:B,'Armado BG'!A37,'Balance imperial'!E:E)</f>
        <v>148700745</v>
      </c>
      <c r="D37" s="218"/>
      <c r="E37" s="209">
        <v>276189200</v>
      </c>
      <c r="F37" s="208"/>
    </row>
    <row r="38" spans="1:6">
      <c r="A38" s="219" t="s">
        <v>130</v>
      </c>
      <c r="B38" s="297"/>
      <c r="C38" s="212">
        <f>SUM(C32:C37)</f>
        <v>86650459196</v>
      </c>
      <c r="D38" s="219"/>
      <c r="E38" s="212">
        <f>SUM(E32:E37)</f>
        <v>98672544949</v>
      </c>
      <c r="F38" s="213">
        <f>SUM(F32:F36)</f>
        <v>94770508119</v>
      </c>
    </row>
    <row r="39" spans="1:6">
      <c r="A39" s="219"/>
      <c r="B39" s="297"/>
      <c r="C39" s="219"/>
      <c r="D39" s="219"/>
      <c r="E39" s="207"/>
      <c r="F39" s="208"/>
    </row>
    <row r="40" spans="1:6">
      <c r="A40" s="219" t="s">
        <v>131</v>
      </c>
      <c r="B40" s="297"/>
      <c r="C40" s="219"/>
      <c r="D40" s="219"/>
      <c r="E40" s="207"/>
      <c r="F40" s="208"/>
    </row>
    <row r="41" spans="1:6" ht="14.25" customHeight="1">
      <c r="A41" s="218" t="s">
        <v>320</v>
      </c>
      <c r="B41" s="296">
        <v>11</v>
      </c>
      <c r="C41" s="876">
        <f>+SUMIF('Balance imperial'!B:B,"prestamos financieros lp",'Balance imperial'!E:E)</f>
        <v>68610666530</v>
      </c>
      <c r="D41" s="218"/>
      <c r="E41" s="202">
        <f>SUMIF('Balance imperial'!B:B,'Armado BG'!A41,'Balance imperial'!D:D)</f>
        <v>77651866390</v>
      </c>
      <c r="F41" s="208">
        <v>10081764000</v>
      </c>
    </row>
    <row r="42" spans="1:6" ht="14.25" customHeight="1">
      <c r="A42" s="218" t="s">
        <v>141</v>
      </c>
      <c r="B42" s="296"/>
      <c r="C42" s="222">
        <v>0</v>
      </c>
      <c r="D42" s="218"/>
      <c r="E42" s="202">
        <v>0</v>
      </c>
      <c r="F42" s="208"/>
    </row>
    <row r="43" spans="1:6">
      <c r="A43" s="218" t="s">
        <v>129</v>
      </c>
      <c r="B43" s="296">
        <v>13</v>
      </c>
      <c r="C43" s="209">
        <f>+SUMIF('Balance imperial'!B:B,"otros pasivos lp",'Balance imperial'!E:E)</f>
        <v>10000000</v>
      </c>
      <c r="D43" s="218"/>
      <c r="E43" s="209">
        <f>+SUMIF('Balance imperial'!B:B,"otros pasivos lp",'Balance imperial'!D:D)</f>
        <v>20000000</v>
      </c>
    </row>
    <row r="44" spans="1:6">
      <c r="A44" s="219" t="s">
        <v>132</v>
      </c>
      <c r="B44" s="297"/>
      <c r="C44" s="212">
        <f>SUM(C41:C43)</f>
        <v>68620666530</v>
      </c>
      <c r="D44" s="212"/>
      <c r="E44" s="212">
        <f>SUM(E41:E43)</f>
        <v>77671866390</v>
      </c>
      <c r="F44" s="213">
        <f>SUM(F41:F43)</f>
        <v>10081764000</v>
      </c>
    </row>
    <row r="45" spans="1:6">
      <c r="A45" s="219"/>
      <c r="B45" s="297"/>
      <c r="C45" s="207"/>
      <c r="D45" s="219"/>
      <c r="E45" s="207"/>
      <c r="F45" s="208"/>
    </row>
    <row r="46" spans="1:6">
      <c r="A46" s="219" t="s">
        <v>133</v>
      </c>
      <c r="B46" s="297"/>
      <c r="C46" s="212">
        <f>+C38+C44</f>
        <v>155271125726</v>
      </c>
      <c r="D46" s="219"/>
      <c r="E46" s="212">
        <f>+E38+E44</f>
        <v>176344411339</v>
      </c>
      <c r="F46" s="213">
        <f>+F38+F44</f>
        <v>104852272119</v>
      </c>
    </row>
    <row r="47" spans="1:6">
      <c r="A47" s="204"/>
      <c r="B47" s="294"/>
      <c r="C47" s="204"/>
      <c r="D47" s="204"/>
      <c r="E47" s="207"/>
      <c r="F47" s="208"/>
    </row>
    <row r="48" spans="1:6">
      <c r="A48" s="219" t="s">
        <v>115</v>
      </c>
      <c r="B48" s="297"/>
      <c r="C48" s="219"/>
      <c r="D48" s="219"/>
      <c r="E48" s="207"/>
      <c r="F48" s="208"/>
    </row>
    <row r="49" spans="1:8">
      <c r="A49" s="218" t="s">
        <v>134</v>
      </c>
      <c r="B49" s="296">
        <v>14</v>
      </c>
      <c r="C49" s="207">
        <f>+SUMIF('Balance imperial'!B:B,'Armado BG'!A49,'Balance imperial'!E:E)</f>
        <v>40000000001</v>
      </c>
      <c r="D49" s="218"/>
      <c r="E49" s="202">
        <f>+SUMIF('Balance imperial'!B:B,'Armado BG'!A49,'Balance imperial'!D:D)</f>
        <v>40000000000</v>
      </c>
      <c r="F49" s="208">
        <v>16000000000</v>
      </c>
    </row>
    <row r="50" spans="1:8">
      <c r="A50" s="218" t="s">
        <v>135</v>
      </c>
      <c r="B50" s="296">
        <v>14</v>
      </c>
      <c r="C50" s="207">
        <f>+SUMIF('Balance imperial'!B:B,'Armado BG'!A50,'Balance imperial'!E:E)</f>
        <v>0</v>
      </c>
      <c r="D50" s="218"/>
      <c r="E50" s="202">
        <f>+SUMIF('Balance imperial'!B:B,'Armado BG'!A50,'Balance imperial'!D:D)</f>
        <v>0</v>
      </c>
      <c r="F50" s="208">
        <v>252077045</v>
      </c>
      <c r="H50" s="309"/>
    </row>
    <row r="51" spans="1:8">
      <c r="A51" s="218" t="s">
        <v>136</v>
      </c>
      <c r="B51" s="296">
        <v>14</v>
      </c>
      <c r="C51" s="207">
        <f>+SUMIF('Balance imperial'!B:B,'Armado BG'!A51,'Balance imperial'!E:E)</f>
        <v>1857280709</v>
      </c>
      <c r="D51" s="218"/>
      <c r="E51" s="202">
        <f>+SUMIF('Balance imperial'!B:B,'Armado BG'!A51,'Balance imperial'!D:D)</f>
        <v>1857280709</v>
      </c>
      <c r="F51" s="203">
        <v>4161283818</v>
      </c>
      <c r="H51" s="309"/>
    </row>
    <row r="52" spans="1:8">
      <c r="A52" s="218" t="s">
        <v>137</v>
      </c>
      <c r="B52" s="296">
        <v>14</v>
      </c>
      <c r="C52" s="207">
        <f>+SUMIF('Balance imperial'!B:B,'Armado BG'!A52,'Balance imperial'!E:E)</f>
        <v>102121512</v>
      </c>
      <c r="D52" s="218"/>
      <c r="E52" s="202">
        <f>+SUMIF('Balance imperial'!B:B,'Armado BG'!A52,'Balance imperial'!D:D)</f>
        <v>102121512</v>
      </c>
      <c r="F52" s="203">
        <v>1065594776</v>
      </c>
      <c r="H52" s="309"/>
    </row>
    <row r="53" spans="1:8">
      <c r="A53" s="218" t="s">
        <v>3344</v>
      </c>
      <c r="B53" s="296"/>
      <c r="C53" s="207">
        <f>+SUMIF('Balance imperial'!B:B,'Armado BG'!A53,'Balance imperial'!E:E)</f>
        <v>0</v>
      </c>
      <c r="D53" s="218"/>
      <c r="E53" s="202">
        <v>0</v>
      </c>
      <c r="H53" s="309"/>
    </row>
    <row r="54" spans="1:8">
      <c r="A54" s="218" t="s">
        <v>138</v>
      </c>
      <c r="B54" s="296">
        <v>14</v>
      </c>
      <c r="C54" s="221">
        <f>+SUMIF('Balance imperial'!B:B,'Armado BG'!A54,'Balance imperial'!E:E)</f>
        <v>1940308731</v>
      </c>
      <c r="D54" s="218"/>
      <c r="E54" s="202">
        <f>+SUMIF('Balance imperial'!B:B,'Armado BG'!A54,'Balance imperial'!D:D)</f>
        <v>0</v>
      </c>
      <c r="F54" s="203">
        <v>16207071322</v>
      </c>
      <c r="H54" s="309"/>
    </row>
    <row r="55" spans="1:8">
      <c r="A55" s="218" t="s">
        <v>3208</v>
      </c>
      <c r="B55" s="296">
        <v>14</v>
      </c>
      <c r="C55" s="210">
        <f>+'Armado EERR'!C39</f>
        <v>2808387692</v>
      </c>
      <c r="D55" s="218"/>
      <c r="E55" s="210">
        <v>1940308731</v>
      </c>
    </row>
    <row r="56" spans="1:8">
      <c r="A56" s="218"/>
      <c r="B56" s="296"/>
      <c r="C56" s="218"/>
      <c r="D56" s="218"/>
    </row>
    <row r="57" spans="1:8">
      <c r="A57" s="219" t="s">
        <v>139</v>
      </c>
      <c r="B57" s="297"/>
      <c r="C57" s="223">
        <f>SUM(C49:C56)</f>
        <v>46708098645</v>
      </c>
      <c r="D57" s="219"/>
      <c r="E57" s="223">
        <f>SUM(E49:E56)</f>
        <v>43899710952</v>
      </c>
      <c r="F57" s="224">
        <f>SUM(F49:F55)</f>
        <v>37686026961</v>
      </c>
    </row>
    <row r="58" spans="1:8">
      <c r="A58" s="219"/>
      <c r="B58" s="297"/>
      <c r="C58" s="219"/>
      <c r="D58" s="219"/>
    </row>
    <row r="59" spans="1:8">
      <c r="A59" s="219" t="s">
        <v>140</v>
      </c>
      <c r="B59" s="297"/>
      <c r="C59" s="215">
        <f>+C46+C57</f>
        <v>201979224371</v>
      </c>
      <c r="D59" s="219"/>
      <c r="E59" s="215">
        <f>+E46+E57</f>
        <v>220244122291</v>
      </c>
      <c r="F59" s="216">
        <f>+F46+F57</f>
        <v>142538299080</v>
      </c>
    </row>
    <row r="60" spans="1:8">
      <c r="C60" s="215">
        <f>+C59-C27</f>
        <v>0</v>
      </c>
      <c r="E60" s="215">
        <f>+E59-E27</f>
        <v>0</v>
      </c>
      <c r="F60" s="203">
        <f>+F59-F27</f>
        <v>-5216790022</v>
      </c>
    </row>
    <row r="62" spans="1:8">
      <c r="C62" s="30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4">
    <tabColor rgb="FF00B050"/>
  </sheetPr>
  <dimension ref="A1:AI74"/>
  <sheetViews>
    <sheetView showGridLines="0" topLeftCell="B1" zoomScale="80" zoomScaleNormal="80" workbookViewId="0">
      <pane xSplit="1" ySplit="3" topLeftCell="R13" activePane="bottomRight" state="frozen"/>
      <selection activeCell="F84" sqref="F84"/>
      <selection pane="topRight" activeCell="F84" sqref="F84"/>
      <selection pane="bottomLeft" activeCell="F84" sqref="F84"/>
      <selection pane="bottomRight" activeCell="AA28" sqref="AA28"/>
    </sheetView>
  </sheetViews>
  <sheetFormatPr baseColWidth="10" defaultColWidth="12.7109375" defaultRowHeight="12.75"/>
  <cols>
    <col min="1" max="1" width="3.5703125" style="60" customWidth="1"/>
    <col min="2" max="2" width="48.140625" style="60" customWidth="1"/>
    <col min="3" max="3" width="17.42578125" style="60" bestFit="1" customWidth="1"/>
    <col min="4" max="4" width="17.85546875" style="60" customWidth="1"/>
    <col min="5" max="5" width="15.140625" style="60" customWidth="1"/>
    <col min="6" max="6" width="15.140625" style="60" bestFit="1" customWidth="1"/>
    <col min="7" max="7" width="16.28515625" style="60" bestFit="1" customWidth="1"/>
    <col min="8" max="8" width="15.7109375" style="60" customWidth="1"/>
    <col min="9" max="9" width="15.140625" style="60" bestFit="1" customWidth="1"/>
    <col min="10" max="10" width="16.28515625" style="60" bestFit="1" customWidth="1"/>
    <col min="11" max="11" width="6.28515625" style="60" customWidth="1"/>
    <col min="12" max="12" width="17.42578125" style="60" bestFit="1" customWidth="1"/>
    <col min="13" max="13" width="18.5703125" style="62" customWidth="1"/>
    <col min="14" max="14" width="18.28515625" style="60" customWidth="1"/>
    <col min="15" max="15" width="3.5703125" style="60" customWidth="1"/>
    <col min="16" max="16" width="16.7109375" style="60" bestFit="1" customWidth="1"/>
    <col min="17" max="18" width="17.42578125" style="60" bestFit="1" customWidth="1"/>
    <col min="19" max="19" width="19.28515625" style="60" bestFit="1" customWidth="1"/>
    <col min="20" max="20" width="19.28515625" style="60" customWidth="1"/>
    <col min="21" max="21" width="15.5703125" style="60" bestFit="1" customWidth="1"/>
    <col min="22" max="22" width="16" style="60" customWidth="1"/>
    <col min="23" max="23" width="17.28515625" style="60" customWidth="1"/>
    <col min="24" max="24" width="16.28515625" style="60" bestFit="1" customWidth="1"/>
    <col min="25" max="26" width="18.140625" style="60" customWidth="1"/>
    <col min="27" max="27" width="16" style="60" customWidth="1"/>
    <col min="28" max="28" width="16" style="60" bestFit="1" customWidth="1"/>
    <col min="29" max="29" width="20.5703125" style="60" customWidth="1"/>
    <col min="30" max="30" width="18.5703125" style="60" customWidth="1"/>
    <col min="31" max="31" width="16" style="60" bestFit="1" customWidth="1"/>
    <col min="32" max="32" width="17.5703125" style="60" bestFit="1" customWidth="1"/>
    <col min="33" max="33" width="15" style="60" bestFit="1" customWidth="1"/>
    <col min="34" max="257" width="12.7109375" style="60"/>
    <col min="258" max="258" width="3.5703125" style="60" customWidth="1"/>
    <col min="259" max="259" width="40.85546875" style="60" customWidth="1"/>
    <col min="260" max="260" width="18.5703125" style="60" customWidth="1"/>
    <col min="261" max="261" width="21.42578125" style="60" customWidth="1"/>
    <col min="262" max="262" width="18.5703125" style="60" bestFit="1" customWidth="1"/>
    <col min="263" max="264" width="17.5703125" style="60" bestFit="1" customWidth="1"/>
    <col min="265" max="266" width="15" style="60" customWidth="1"/>
    <col min="267" max="268" width="14.7109375" style="60" customWidth="1"/>
    <col min="269" max="269" width="16.42578125" style="60" bestFit="1" customWidth="1"/>
    <col min="270" max="270" width="6.28515625" style="60" customWidth="1"/>
    <col min="271" max="271" width="16" style="60" customWidth="1"/>
    <col min="272" max="272" width="18.5703125" style="60" customWidth="1"/>
    <col min="273" max="273" width="18.28515625" style="60" customWidth="1"/>
    <col min="274" max="274" width="3.5703125" style="60" customWidth="1"/>
    <col min="275" max="275" width="15.28515625" style="60" bestFit="1" customWidth="1"/>
    <col min="276" max="276" width="15.42578125" style="60" bestFit="1" customWidth="1"/>
    <col min="277" max="277" width="19.28515625" style="60" bestFit="1" customWidth="1"/>
    <col min="278" max="278" width="15.5703125" style="60" bestFit="1" customWidth="1"/>
    <col min="279" max="279" width="16" style="60" customWidth="1"/>
    <col min="280" max="280" width="17.28515625" style="60" customWidth="1"/>
    <col min="281" max="281" width="14.28515625" style="60" customWidth="1"/>
    <col min="282" max="282" width="18.140625" style="60" customWidth="1"/>
    <col min="283" max="283" width="16" style="60" customWidth="1"/>
    <col min="284" max="285" width="16" style="60" bestFit="1" customWidth="1"/>
    <col min="286" max="286" width="17.7109375" style="60" customWidth="1"/>
    <col min="287" max="287" width="16" style="60" bestFit="1" customWidth="1"/>
    <col min="288" max="288" width="17.5703125" style="60" bestFit="1" customWidth="1"/>
    <col min="289" max="289" width="15" style="60" bestFit="1" customWidth="1"/>
    <col min="290" max="513" width="12.7109375" style="60"/>
    <col min="514" max="514" width="3.5703125" style="60" customWidth="1"/>
    <col min="515" max="515" width="40.85546875" style="60" customWidth="1"/>
    <col min="516" max="516" width="18.5703125" style="60" customWidth="1"/>
    <col min="517" max="517" width="21.42578125" style="60" customWidth="1"/>
    <col min="518" max="518" width="18.5703125" style="60" bestFit="1" customWidth="1"/>
    <col min="519" max="520" width="17.5703125" style="60" bestFit="1" customWidth="1"/>
    <col min="521" max="522" width="15" style="60" customWidth="1"/>
    <col min="523" max="524" width="14.7109375" style="60" customWidth="1"/>
    <col min="525" max="525" width="16.42578125" style="60" bestFit="1" customWidth="1"/>
    <col min="526" max="526" width="6.28515625" style="60" customWidth="1"/>
    <col min="527" max="527" width="16" style="60" customWidth="1"/>
    <col min="528" max="528" width="18.5703125" style="60" customWidth="1"/>
    <col min="529" max="529" width="18.28515625" style="60" customWidth="1"/>
    <col min="530" max="530" width="3.5703125" style="60" customWidth="1"/>
    <col min="531" max="531" width="15.28515625" style="60" bestFit="1" customWidth="1"/>
    <col min="532" max="532" width="15.42578125" style="60" bestFit="1" customWidth="1"/>
    <col min="533" max="533" width="19.28515625" style="60" bestFit="1" customWidth="1"/>
    <col min="534" max="534" width="15.5703125" style="60" bestFit="1" customWidth="1"/>
    <col min="535" max="535" width="16" style="60" customWidth="1"/>
    <col min="536" max="536" width="17.28515625" style="60" customWidth="1"/>
    <col min="537" max="537" width="14.28515625" style="60" customWidth="1"/>
    <col min="538" max="538" width="18.140625" style="60" customWidth="1"/>
    <col min="539" max="539" width="16" style="60" customWidth="1"/>
    <col min="540" max="541" width="16" style="60" bestFit="1" customWidth="1"/>
    <col min="542" max="542" width="17.7109375" style="60" customWidth="1"/>
    <col min="543" max="543" width="16" style="60" bestFit="1" customWidth="1"/>
    <col min="544" max="544" width="17.5703125" style="60" bestFit="1" customWidth="1"/>
    <col min="545" max="545" width="15" style="60" bestFit="1" customWidth="1"/>
    <col min="546" max="769" width="12.7109375" style="60"/>
    <col min="770" max="770" width="3.5703125" style="60" customWidth="1"/>
    <col min="771" max="771" width="40.85546875" style="60" customWidth="1"/>
    <col min="772" max="772" width="18.5703125" style="60" customWidth="1"/>
    <col min="773" max="773" width="21.42578125" style="60" customWidth="1"/>
    <col min="774" max="774" width="18.5703125" style="60" bestFit="1" customWidth="1"/>
    <col min="775" max="776" width="17.5703125" style="60" bestFit="1" customWidth="1"/>
    <col min="777" max="778" width="15" style="60" customWidth="1"/>
    <col min="779" max="780" width="14.7109375" style="60" customWidth="1"/>
    <col min="781" max="781" width="16.42578125" style="60" bestFit="1" customWidth="1"/>
    <col min="782" max="782" width="6.28515625" style="60" customWidth="1"/>
    <col min="783" max="783" width="16" style="60" customWidth="1"/>
    <col min="784" max="784" width="18.5703125" style="60" customWidth="1"/>
    <col min="785" max="785" width="18.28515625" style="60" customWidth="1"/>
    <col min="786" max="786" width="3.5703125" style="60" customWidth="1"/>
    <col min="787" max="787" width="15.28515625" style="60" bestFit="1" customWidth="1"/>
    <col min="788" max="788" width="15.42578125" style="60" bestFit="1" customWidth="1"/>
    <col min="789" max="789" width="19.28515625" style="60" bestFit="1" customWidth="1"/>
    <col min="790" max="790" width="15.5703125" style="60" bestFit="1" customWidth="1"/>
    <col min="791" max="791" width="16" style="60" customWidth="1"/>
    <col min="792" max="792" width="17.28515625" style="60" customWidth="1"/>
    <col min="793" max="793" width="14.28515625" style="60" customWidth="1"/>
    <col min="794" max="794" width="18.140625" style="60" customWidth="1"/>
    <col min="795" max="795" width="16" style="60" customWidth="1"/>
    <col min="796" max="797" width="16" style="60" bestFit="1" customWidth="1"/>
    <col min="798" max="798" width="17.7109375" style="60" customWidth="1"/>
    <col min="799" max="799" width="16" style="60" bestFit="1" customWidth="1"/>
    <col min="800" max="800" width="17.5703125" style="60" bestFit="1" customWidth="1"/>
    <col min="801" max="801" width="15" style="60" bestFit="1" customWidth="1"/>
    <col min="802" max="1025" width="12.7109375" style="60"/>
    <col min="1026" max="1026" width="3.5703125" style="60" customWidth="1"/>
    <col min="1027" max="1027" width="40.85546875" style="60" customWidth="1"/>
    <col min="1028" max="1028" width="18.5703125" style="60" customWidth="1"/>
    <col min="1029" max="1029" width="21.42578125" style="60" customWidth="1"/>
    <col min="1030" max="1030" width="18.5703125" style="60" bestFit="1" customWidth="1"/>
    <col min="1031" max="1032" width="17.5703125" style="60" bestFit="1" customWidth="1"/>
    <col min="1033" max="1034" width="15" style="60" customWidth="1"/>
    <col min="1035" max="1036" width="14.7109375" style="60" customWidth="1"/>
    <col min="1037" max="1037" width="16.42578125" style="60" bestFit="1" customWidth="1"/>
    <col min="1038" max="1038" width="6.28515625" style="60" customWidth="1"/>
    <col min="1039" max="1039" width="16" style="60" customWidth="1"/>
    <col min="1040" max="1040" width="18.5703125" style="60" customWidth="1"/>
    <col min="1041" max="1041" width="18.28515625" style="60" customWidth="1"/>
    <col min="1042" max="1042" width="3.5703125" style="60" customWidth="1"/>
    <col min="1043" max="1043" width="15.28515625" style="60" bestFit="1" customWidth="1"/>
    <col min="1044" max="1044" width="15.42578125" style="60" bestFit="1" customWidth="1"/>
    <col min="1045" max="1045" width="19.28515625" style="60" bestFit="1" customWidth="1"/>
    <col min="1046" max="1046" width="15.5703125" style="60" bestFit="1" customWidth="1"/>
    <col min="1047" max="1047" width="16" style="60" customWidth="1"/>
    <col min="1048" max="1048" width="17.28515625" style="60" customWidth="1"/>
    <col min="1049" max="1049" width="14.28515625" style="60" customWidth="1"/>
    <col min="1050" max="1050" width="18.140625" style="60" customWidth="1"/>
    <col min="1051" max="1051" width="16" style="60" customWidth="1"/>
    <col min="1052" max="1053" width="16" style="60" bestFit="1" customWidth="1"/>
    <col min="1054" max="1054" width="17.7109375" style="60" customWidth="1"/>
    <col min="1055" max="1055" width="16" style="60" bestFit="1" customWidth="1"/>
    <col min="1056" max="1056" width="17.5703125" style="60" bestFit="1" customWidth="1"/>
    <col min="1057" max="1057" width="15" style="60" bestFit="1" customWidth="1"/>
    <col min="1058" max="1281" width="12.7109375" style="60"/>
    <col min="1282" max="1282" width="3.5703125" style="60" customWidth="1"/>
    <col min="1283" max="1283" width="40.85546875" style="60" customWidth="1"/>
    <col min="1284" max="1284" width="18.5703125" style="60" customWidth="1"/>
    <col min="1285" max="1285" width="21.42578125" style="60" customWidth="1"/>
    <col min="1286" max="1286" width="18.5703125" style="60" bestFit="1" customWidth="1"/>
    <col min="1287" max="1288" width="17.5703125" style="60" bestFit="1" customWidth="1"/>
    <col min="1289" max="1290" width="15" style="60" customWidth="1"/>
    <col min="1291" max="1292" width="14.7109375" style="60" customWidth="1"/>
    <col min="1293" max="1293" width="16.42578125" style="60" bestFit="1" customWidth="1"/>
    <col min="1294" max="1294" width="6.28515625" style="60" customWidth="1"/>
    <col min="1295" max="1295" width="16" style="60" customWidth="1"/>
    <col min="1296" max="1296" width="18.5703125" style="60" customWidth="1"/>
    <col min="1297" max="1297" width="18.28515625" style="60" customWidth="1"/>
    <col min="1298" max="1298" width="3.5703125" style="60" customWidth="1"/>
    <col min="1299" max="1299" width="15.28515625" style="60" bestFit="1" customWidth="1"/>
    <col min="1300" max="1300" width="15.42578125" style="60" bestFit="1" customWidth="1"/>
    <col min="1301" max="1301" width="19.28515625" style="60" bestFit="1" customWidth="1"/>
    <col min="1302" max="1302" width="15.5703125" style="60" bestFit="1" customWidth="1"/>
    <col min="1303" max="1303" width="16" style="60" customWidth="1"/>
    <col min="1304" max="1304" width="17.28515625" style="60" customWidth="1"/>
    <col min="1305" max="1305" width="14.28515625" style="60" customWidth="1"/>
    <col min="1306" max="1306" width="18.140625" style="60" customWidth="1"/>
    <col min="1307" max="1307" width="16" style="60" customWidth="1"/>
    <col min="1308" max="1309" width="16" style="60" bestFit="1" customWidth="1"/>
    <col min="1310" max="1310" width="17.7109375" style="60" customWidth="1"/>
    <col min="1311" max="1311" width="16" style="60" bestFit="1" customWidth="1"/>
    <col min="1312" max="1312" width="17.5703125" style="60" bestFit="1" customWidth="1"/>
    <col min="1313" max="1313" width="15" style="60" bestFit="1" customWidth="1"/>
    <col min="1314" max="1537" width="12.7109375" style="60"/>
    <col min="1538" max="1538" width="3.5703125" style="60" customWidth="1"/>
    <col min="1539" max="1539" width="40.85546875" style="60" customWidth="1"/>
    <col min="1540" max="1540" width="18.5703125" style="60" customWidth="1"/>
    <col min="1541" max="1541" width="21.42578125" style="60" customWidth="1"/>
    <col min="1542" max="1542" width="18.5703125" style="60" bestFit="1" customWidth="1"/>
    <col min="1543" max="1544" width="17.5703125" style="60" bestFit="1" customWidth="1"/>
    <col min="1545" max="1546" width="15" style="60" customWidth="1"/>
    <col min="1547" max="1548" width="14.7109375" style="60" customWidth="1"/>
    <col min="1549" max="1549" width="16.42578125" style="60" bestFit="1" customWidth="1"/>
    <col min="1550" max="1550" width="6.28515625" style="60" customWidth="1"/>
    <col min="1551" max="1551" width="16" style="60" customWidth="1"/>
    <col min="1552" max="1552" width="18.5703125" style="60" customWidth="1"/>
    <col min="1553" max="1553" width="18.28515625" style="60" customWidth="1"/>
    <col min="1554" max="1554" width="3.5703125" style="60" customWidth="1"/>
    <col min="1555" max="1555" width="15.28515625" style="60" bestFit="1" customWidth="1"/>
    <col min="1556" max="1556" width="15.42578125" style="60" bestFit="1" customWidth="1"/>
    <col min="1557" max="1557" width="19.28515625" style="60" bestFit="1" customWidth="1"/>
    <col min="1558" max="1558" width="15.5703125" style="60" bestFit="1" customWidth="1"/>
    <col min="1559" max="1559" width="16" style="60" customWidth="1"/>
    <col min="1560" max="1560" width="17.28515625" style="60" customWidth="1"/>
    <col min="1561" max="1561" width="14.28515625" style="60" customWidth="1"/>
    <col min="1562" max="1562" width="18.140625" style="60" customWidth="1"/>
    <col min="1563" max="1563" width="16" style="60" customWidth="1"/>
    <col min="1564" max="1565" width="16" style="60" bestFit="1" customWidth="1"/>
    <col min="1566" max="1566" width="17.7109375" style="60" customWidth="1"/>
    <col min="1567" max="1567" width="16" style="60" bestFit="1" customWidth="1"/>
    <col min="1568" max="1568" width="17.5703125" style="60" bestFit="1" customWidth="1"/>
    <col min="1569" max="1569" width="15" style="60" bestFit="1" customWidth="1"/>
    <col min="1570" max="1793" width="12.7109375" style="60"/>
    <col min="1794" max="1794" width="3.5703125" style="60" customWidth="1"/>
    <col min="1795" max="1795" width="40.85546875" style="60" customWidth="1"/>
    <col min="1796" max="1796" width="18.5703125" style="60" customWidth="1"/>
    <col min="1797" max="1797" width="21.42578125" style="60" customWidth="1"/>
    <col min="1798" max="1798" width="18.5703125" style="60" bestFit="1" customWidth="1"/>
    <col min="1799" max="1800" width="17.5703125" style="60" bestFit="1" customWidth="1"/>
    <col min="1801" max="1802" width="15" style="60" customWidth="1"/>
    <col min="1803" max="1804" width="14.7109375" style="60" customWidth="1"/>
    <col min="1805" max="1805" width="16.42578125" style="60" bestFit="1" customWidth="1"/>
    <col min="1806" max="1806" width="6.28515625" style="60" customWidth="1"/>
    <col min="1807" max="1807" width="16" style="60" customWidth="1"/>
    <col min="1808" max="1808" width="18.5703125" style="60" customWidth="1"/>
    <col min="1809" max="1809" width="18.28515625" style="60" customWidth="1"/>
    <col min="1810" max="1810" width="3.5703125" style="60" customWidth="1"/>
    <col min="1811" max="1811" width="15.28515625" style="60" bestFit="1" customWidth="1"/>
    <col min="1812" max="1812" width="15.42578125" style="60" bestFit="1" customWidth="1"/>
    <col min="1813" max="1813" width="19.28515625" style="60" bestFit="1" customWidth="1"/>
    <col min="1814" max="1814" width="15.5703125" style="60" bestFit="1" customWidth="1"/>
    <col min="1815" max="1815" width="16" style="60" customWidth="1"/>
    <col min="1816" max="1816" width="17.28515625" style="60" customWidth="1"/>
    <col min="1817" max="1817" width="14.28515625" style="60" customWidth="1"/>
    <col min="1818" max="1818" width="18.140625" style="60" customWidth="1"/>
    <col min="1819" max="1819" width="16" style="60" customWidth="1"/>
    <col min="1820" max="1821" width="16" style="60" bestFit="1" customWidth="1"/>
    <col min="1822" max="1822" width="17.7109375" style="60" customWidth="1"/>
    <col min="1823" max="1823" width="16" style="60" bestFit="1" customWidth="1"/>
    <col min="1824" max="1824" width="17.5703125" style="60" bestFit="1" customWidth="1"/>
    <col min="1825" max="1825" width="15" style="60" bestFit="1" customWidth="1"/>
    <col min="1826" max="2049" width="12.7109375" style="60"/>
    <col min="2050" max="2050" width="3.5703125" style="60" customWidth="1"/>
    <col min="2051" max="2051" width="40.85546875" style="60" customWidth="1"/>
    <col min="2052" max="2052" width="18.5703125" style="60" customWidth="1"/>
    <col min="2053" max="2053" width="21.42578125" style="60" customWidth="1"/>
    <col min="2054" max="2054" width="18.5703125" style="60" bestFit="1" customWidth="1"/>
    <col min="2055" max="2056" width="17.5703125" style="60" bestFit="1" customWidth="1"/>
    <col min="2057" max="2058" width="15" style="60" customWidth="1"/>
    <col min="2059" max="2060" width="14.7109375" style="60" customWidth="1"/>
    <col min="2061" max="2061" width="16.42578125" style="60" bestFit="1" customWidth="1"/>
    <col min="2062" max="2062" width="6.28515625" style="60" customWidth="1"/>
    <col min="2063" max="2063" width="16" style="60" customWidth="1"/>
    <col min="2064" max="2064" width="18.5703125" style="60" customWidth="1"/>
    <col min="2065" max="2065" width="18.28515625" style="60" customWidth="1"/>
    <col min="2066" max="2066" width="3.5703125" style="60" customWidth="1"/>
    <col min="2067" max="2067" width="15.28515625" style="60" bestFit="1" customWidth="1"/>
    <col min="2068" max="2068" width="15.42578125" style="60" bestFit="1" customWidth="1"/>
    <col min="2069" max="2069" width="19.28515625" style="60" bestFit="1" customWidth="1"/>
    <col min="2070" max="2070" width="15.5703125" style="60" bestFit="1" customWidth="1"/>
    <col min="2071" max="2071" width="16" style="60" customWidth="1"/>
    <col min="2072" max="2072" width="17.28515625" style="60" customWidth="1"/>
    <col min="2073" max="2073" width="14.28515625" style="60" customWidth="1"/>
    <col min="2074" max="2074" width="18.140625" style="60" customWidth="1"/>
    <col min="2075" max="2075" width="16" style="60" customWidth="1"/>
    <col min="2076" max="2077" width="16" style="60" bestFit="1" customWidth="1"/>
    <col min="2078" max="2078" width="17.7109375" style="60" customWidth="1"/>
    <col min="2079" max="2079" width="16" style="60" bestFit="1" customWidth="1"/>
    <col min="2080" max="2080" width="17.5703125" style="60" bestFit="1" customWidth="1"/>
    <col min="2081" max="2081" width="15" style="60" bestFit="1" customWidth="1"/>
    <col min="2082" max="2305" width="12.7109375" style="60"/>
    <col min="2306" max="2306" width="3.5703125" style="60" customWidth="1"/>
    <col min="2307" max="2307" width="40.85546875" style="60" customWidth="1"/>
    <col min="2308" max="2308" width="18.5703125" style="60" customWidth="1"/>
    <col min="2309" max="2309" width="21.42578125" style="60" customWidth="1"/>
    <col min="2310" max="2310" width="18.5703125" style="60" bestFit="1" customWidth="1"/>
    <col min="2311" max="2312" width="17.5703125" style="60" bestFit="1" customWidth="1"/>
    <col min="2313" max="2314" width="15" style="60" customWidth="1"/>
    <col min="2315" max="2316" width="14.7109375" style="60" customWidth="1"/>
    <col min="2317" max="2317" width="16.42578125" style="60" bestFit="1" customWidth="1"/>
    <col min="2318" max="2318" width="6.28515625" style="60" customWidth="1"/>
    <col min="2319" max="2319" width="16" style="60" customWidth="1"/>
    <col min="2320" max="2320" width="18.5703125" style="60" customWidth="1"/>
    <col min="2321" max="2321" width="18.28515625" style="60" customWidth="1"/>
    <col min="2322" max="2322" width="3.5703125" style="60" customWidth="1"/>
    <col min="2323" max="2323" width="15.28515625" style="60" bestFit="1" customWidth="1"/>
    <col min="2324" max="2324" width="15.42578125" style="60" bestFit="1" customWidth="1"/>
    <col min="2325" max="2325" width="19.28515625" style="60" bestFit="1" customWidth="1"/>
    <col min="2326" max="2326" width="15.5703125" style="60" bestFit="1" customWidth="1"/>
    <col min="2327" max="2327" width="16" style="60" customWidth="1"/>
    <col min="2328" max="2328" width="17.28515625" style="60" customWidth="1"/>
    <col min="2329" max="2329" width="14.28515625" style="60" customWidth="1"/>
    <col min="2330" max="2330" width="18.140625" style="60" customWidth="1"/>
    <col min="2331" max="2331" width="16" style="60" customWidth="1"/>
    <col min="2332" max="2333" width="16" style="60" bestFit="1" customWidth="1"/>
    <col min="2334" max="2334" width="17.7109375" style="60" customWidth="1"/>
    <col min="2335" max="2335" width="16" style="60" bestFit="1" customWidth="1"/>
    <col min="2336" max="2336" width="17.5703125" style="60" bestFit="1" customWidth="1"/>
    <col min="2337" max="2337" width="15" style="60" bestFit="1" customWidth="1"/>
    <col min="2338" max="2561" width="12.7109375" style="60"/>
    <col min="2562" max="2562" width="3.5703125" style="60" customWidth="1"/>
    <col min="2563" max="2563" width="40.85546875" style="60" customWidth="1"/>
    <col min="2564" max="2564" width="18.5703125" style="60" customWidth="1"/>
    <col min="2565" max="2565" width="21.42578125" style="60" customWidth="1"/>
    <col min="2566" max="2566" width="18.5703125" style="60" bestFit="1" customWidth="1"/>
    <col min="2567" max="2568" width="17.5703125" style="60" bestFit="1" customWidth="1"/>
    <col min="2569" max="2570" width="15" style="60" customWidth="1"/>
    <col min="2571" max="2572" width="14.7109375" style="60" customWidth="1"/>
    <col min="2573" max="2573" width="16.42578125" style="60" bestFit="1" customWidth="1"/>
    <col min="2574" max="2574" width="6.28515625" style="60" customWidth="1"/>
    <col min="2575" max="2575" width="16" style="60" customWidth="1"/>
    <col min="2576" max="2576" width="18.5703125" style="60" customWidth="1"/>
    <col min="2577" max="2577" width="18.28515625" style="60" customWidth="1"/>
    <col min="2578" max="2578" width="3.5703125" style="60" customWidth="1"/>
    <col min="2579" max="2579" width="15.28515625" style="60" bestFit="1" customWidth="1"/>
    <col min="2580" max="2580" width="15.42578125" style="60" bestFit="1" customWidth="1"/>
    <col min="2581" max="2581" width="19.28515625" style="60" bestFit="1" customWidth="1"/>
    <col min="2582" max="2582" width="15.5703125" style="60" bestFit="1" customWidth="1"/>
    <col min="2583" max="2583" width="16" style="60" customWidth="1"/>
    <col min="2584" max="2584" width="17.28515625" style="60" customWidth="1"/>
    <col min="2585" max="2585" width="14.28515625" style="60" customWidth="1"/>
    <col min="2586" max="2586" width="18.140625" style="60" customWidth="1"/>
    <col min="2587" max="2587" width="16" style="60" customWidth="1"/>
    <col min="2588" max="2589" width="16" style="60" bestFit="1" customWidth="1"/>
    <col min="2590" max="2590" width="17.7109375" style="60" customWidth="1"/>
    <col min="2591" max="2591" width="16" style="60" bestFit="1" customWidth="1"/>
    <col min="2592" max="2592" width="17.5703125" style="60" bestFit="1" customWidth="1"/>
    <col min="2593" max="2593" width="15" style="60" bestFit="1" customWidth="1"/>
    <col min="2594" max="2817" width="12.7109375" style="60"/>
    <col min="2818" max="2818" width="3.5703125" style="60" customWidth="1"/>
    <col min="2819" max="2819" width="40.85546875" style="60" customWidth="1"/>
    <col min="2820" max="2820" width="18.5703125" style="60" customWidth="1"/>
    <col min="2821" max="2821" width="21.42578125" style="60" customWidth="1"/>
    <col min="2822" max="2822" width="18.5703125" style="60" bestFit="1" customWidth="1"/>
    <col min="2823" max="2824" width="17.5703125" style="60" bestFit="1" customWidth="1"/>
    <col min="2825" max="2826" width="15" style="60" customWidth="1"/>
    <col min="2827" max="2828" width="14.7109375" style="60" customWidth="1"/>
    <col min="2829" max="2829" width="16.42578125" style="60" bestFit="1" customWidth="1"/>
    <col min="2830" max="2830" width="6.28515625" style="60" customWidth="1"/>
    <col min="2831" max="2831" width="16" style="60" customWidth="1"/>
    <col min="2832" max="2832" width="18.5703125" style="60" customWidth="1"/>
    <col min="2833" max="2833" width="18.28515625" style="60" customWidth="1"/>
    <col min="2834" max="2834" width="3.5703125" style="60" customWidth="1"/>
    <col min="2835" max="2835" width="15.28515625" style="60" bestFit="1" customWidth="1"/>
    <col min="2836" max="2836" width="15.42578125" style="60" bestFit="1" customWidth="1"/>
    <col min="2837" max="2837" width="19.28515625" style="60" bestFit="1" customWidth="1"/>
    <col min="2838" max="2838" width="15.5703125" style="60" bestFit="1" customWidth="1"/>
    <col min="2839" max="2839" width="16" style="60" customWidth="1"/>
    <col min="2840" max="2840" width="17.28515625" style="60" customWidth="1"/>
    <col min="2841" max="2841" width="14.28515625" style="60" customWidth="1"/>
    <col min="2842" max="2842" width="18.140625" style="60" customWidth="1"/>
    <col min="2843" max="2843" width="16" style="60" customWidth="1"/>
    <col min="2844" max="2845" width="16" style="60" bestFit="1" customWidth="1"/>
    <col min="2846" max="2846" width="17.7109375" style="60" customWidth="1"/>
    <col min="2847" max="2847" width="16" style="60" bestFit="1" customWidth="1"/>
    <col min="2848" max="2848" width="17.5703125" style="60" bestFit="1" customWidth="1"/>
    <col min="2849" max="2849" width="15" style="60" bestFit="1" customWidth="1"/>
    <col min="2850" max="3073" width="12.7109375" style="60"/>
    <col min="3074" max="3074" width="3.5703125" style="60" customWidth="1"/>
    <col min="3075" max="3075" width="40.85546875" style="60" customWidth="1"/>
    <col min="3076" max="3076" width="18.5703125" style="60" customWidth="1"/>
    <col min="3077" max="3077" width="21.42578125" style="60" customWidth="1"/>
    <col min="3078" max="3078" width="18.5703125" style="60" bestFit="1" customWidth="1"/>
    <col min="3079" max="3080" width="17.5703125" style="60" bestFit="1" customWidth="1"/>
    <col min="3081" max="3082" width="15" style="60" customWidth="1"/>
    <col min="3083" max="3084" width="14.7109375" style="60" customWidth="1"/>
    <col min="3085" max="3085" width="16.42578125" style="60" bestFit="1" customWidth="1"/>
    <col min="3086" max="3086" width="6.28515625" style="60" customWidth="1"/>
    <col min="3087" max="3087" width="16" style="60" customWidth="1"/>
    <col min="3088" max="3088" width="18.5703125" style="60" customWidth="1"/>
    <col min="3089" max="3089" width="18.28515625" style="60" customWidth="1"/>
    <col min="3090" max="3090" width="3.5703125" style="60" customWidth="1"/>
    <col min="3091" max="3091" width="15.28515625" style="60" bestFit="1" customWidth="1"/>
    <col min="3092" max="3092" width="15.42578125" style="60" bestFit="1" customWidth="1"/>
    <col min="3093" max="3093" width="19.28515625" style="60" bestFit="1" customWidth="1"/>
    <col min="3094" max="3094" width="15.5703125" style="60" bestFit="1" customWidth="1"/>
    <col min="3095" max="3095" width="16" style="60" customWidth="1"/>
    <col min="3096" max="3096" width="17.28515625" style="60" customWidth="1"/>
    <col min="3097" max="3097" width="14.28515625" style="60" customWidth="1"/>
    <col min="3098" max="3098" width="18.140625" style="60" customWidth="1"/>
    <col min="3099" max="3099" width="16" style="60" customWidth="1"/>
    <col min="3100" max="3101" width="16" style="60" bestFit="1" customWidth="1"/>
    <col min="3102" max="3102" width="17.7109375" style="60" customWidth="1"/>
    <col min="3103" max="3103" width="16" style="60" bestFit="1" customWidth="1"/>
    <col min="3104" max="3104" width="17.5703125" style="60" bestFit="1" customWidth="1"/>
    <col min="3105" max="3105" width="15" style="60" bestFit="1" customWidth="1"/>
    <col min="3106" max="3329" width="12.7109375" style="60"/>
    <col min="3330" max="3330" width="3.5703125" style="60" customWidth="1"/>
    <col min="3331" max="3331" width="40.85546875" style="60" customWidth="1"/>
    <col min="3332" max="3332" width="18.5703125" style="60" customWidth="1"/>
    <col min="3333" max="3333" width="21.42578125" style="60" customWidth="1"/>
    <col min="3334" max="3334" width="18.5703125" style="60" bestFit="1" customWidth="1"/>
    <col min="3335" max="3336" width="17.5703125" style="60" bestFit="1" customWidth="1"/>
    <col min="3337" max="3338" width="15" style="60" customWidth="1"/>
    <col min="3339" max="3340" width="14.7109375" style="60" customWidth="1"/>
    <col min="3341" max="3341" width="16.42578125" style="60" bestFit="1" customWidth="1"/>
    <col min="3342" max="3342" width="6.28515625" style="60" customWidth="1"/>
    <col min="3343" max="3343" width="16" style="60" customWidth="1"/>
    <col min="3344" max="3344" width="18.5703125" style="60" customWidth="1"/>
    <col min="3345" max="3345" width="18.28515625" style="60" customWidth="1"/>
    <col min="3346" max="3346" width="3.5703125" style="60" customWidth="1"/>
    <col min="3347" max="3347" width="15.28515625" style="60" bestFit="1" customWidth="1"/>
    <col min="3348" max="3348" width="15.42578125" style="60" bestFit="1" customWidth="1"/>
    <col min="3349" max="3349" width="19.28515625" style="60" bestFit="1" customWidth="1"/>
    <col min="3350" max="3350" width="15.5703125" style="60" bestFit="1" customWidth="1"/>
    <col min="3351" max="3351" width="16" style="60" customWidth="1"/>
    <col min="3352" max="3352" width="17.28515625" style="60" customWidth="1"/>
    <col min="3353" max="3353" width="14.28515625" style="60" customWidth="1"/>
    <col min="3354" max="3354" width="18.140625" style="60" customWidth="1"/>
    <col min="3355" max="3355" width="16" style="60" customWidth="1"/>
    <col min="3356" max="3357" width="16" style="60" bestFit="1" customWidth="1"/>
    <col min="3358" max="3358" width="17.7109375" style="60" customWidth="1"/>
    <col min="3359" max="3359" width="16" style="60" bestFit="1" customWidth="1"/>
    <col min="3360" max="3360" width="17.5703125" style="60" bestFit="1" customWidth="1"/>
    <col min="3361" max="3361" width="15" style="60" bestFit="1" customWidth="1"/>
    <col min="3362" max="3585" width="12.7109375" style="60"/>
    <col min="3586" max="3586" width="3.5703125" style="60" customWidth="1"/>
    <col min="3587" max="3587" width="40.85546875" style="60" customWidth="1"/>
    <col min="3588" max="3588" width="18.5703125" style="60" customWidth="1"/>
    <col min="3589" max="3589" width="21.42578125" style="60" customWidth="1"/>
    <col min="3590" max="3590" width="18.5703125" style="60" bestFit="1" customWidth="1"/>
    <col min="3591" max="3592" width="17.5703125" style="60" bestFit="1" customWidth="1"/>
    <col min="3593" max="3594" width="15" style="60" customWidth="1"/>
    <col min="3595" max="3596" width="14.7109375" style="60" customWidth="1"/>
    <col min="3597" max="3597" width="16.42578125" style="60" bestFit="1" customWidth="1"/>
    <col min="3598" max="3598" width="6.28515625" style="60" customWidth="1"/>
    <col min="3599" max="3599" width="16" style="60" customWidth="1"/>
    <col min="3600" max="3600" width="18.5703125" style="60" customWidth="1"/>
    <col min="3601" max="3601" width="18.28515625" style="60" customWidth="1"/>
    <col min="3602" max="3602" width="3.5703125" style="60" customWidth="1"/>
    <col min="3603" max="3603" width="15.28515625" style="60" bestFit="1" customWidth="1"/>
    <col min="3604" max="3604" width="15.42578125" style="60" bestFit="1" customWidth="1"/>
    <col min="3605" max="3605" width="19.28515625" style="60" bestFit="1" customWidth="1"/>
    <col min="3606" max="3606" width="15.5703125" style="60" bestFit="1" customWidth="1"/>
    <col min="3607" max="3607" width="16" style="60" customWidth="1"/>
    <col min="3608" max="3608" width="17.28515625" style="60" customWidth="1"/>
    <col min="3609" max="3609" width="14.28515625" style="60" customWidth="1"/>
    <col min="3610" max="3610" width="18.140625" style="60" customWidth="1"/>
    <col min="3611" max="3611" width="16" style="60" customWidth="1"/>
    <col min="3612" max="3613" width="16" style="60" bestFit="1" customWidth="1"/>
    <col min="3614" max="3614" width="17.7109375" style="60" customWidth="1"/>
    <col min="3615" max="3615" width="16" style="60" bestFit="1" customWidth="1"/>
    <col min="3616" max="3616" width="17.5703125" style="60" bestFit="1" customWidth="1"/>
    <col min="3617" max="3617" width="15" style="60" bestFit="1" customWidth="1"/>
    <col min="3618" max="3841" width="12.7109375" style="60"/>
    <col min="3842" max="3842" width="3.5703125" style="60" customWidth="1"/>
    <col min="3843" max="3843" width="40.85546875" style="60" customWidth="1"/>
    <col min="3844" max="3844" width="18.5703125" style="60" customWidth="1"/>
    <col min="3845" max="3845" width="21.42578125" style="60" customWidth="1"/>
    <col min="3846" max="3846" width="18.5703125" style="60" bestFit="1" customWidth="1"/>
    <col min="3847" max="3848" width="17.5703125" style="60" bestFit="1" customWidth="1"/>
    <col min="3849" max="3850" width="15" style="60" customWidth="1"/>
    <col min="3851" max="3852" width="14.7109375" style="60" customWidth="1"/>
    <col min="3853" max="3853" width="16.42578125" style="60" bestFit="1" customWidth="1"/>
    <col min="3854" max="3854" width="6.28515625" style="60" customWidth="1"/>
    <col min="3855" max="3855" width="16" style="60" customWidth="1"/>
    <col min="3856" max="3856" width="18.5703125" style="60" customWidth="1"/>
    <col min="3857" max="3857" width="18.28515625" style="60" customWidth="1"/>
    <col min="3858" max="3858" width="3.5703125" style="60" customWidth="1"/>
    <col min="3859" max="3859" width="15.28515625" style="60" bestFit="1" customWidth="1"/>
    <col min="3860" max="3860" width="15.42578125" style="60" bestFit="1" customWidth="1"/>
    <col min="3861" max="3861" width="19.28515625" style="60" bestFit="1" customWidth="1"/>
    <col min="3862" max="3862" width="15.5703125" style="60" bestFit="1" customWidth="1"/>
    <col min="3863" max="3863" width="16" style="60" customWidth="1"/>
    <col min="3864" max="3864" width="17.28515625" style="60" customWidth="1"/>
    <col min="3865" max="3865" width="14.28515625" style="60" customWidth="1"/>
    <col min="3866" max="3866" width="18.140625" style="60" customWidth="1"/>
    <col min="3867" max="3867" width="16" style="60" customWidth="1"/>
    <col min="3868" max="3869" width="16" style="60" bestFit="1" customWidth="1"/>
    <col min="3870" max="3870" width="17.7109375" style="60" customWidth="1"/>
    <col min="3871" max="3871" width="16" style="60" bestFit="1" customWidth="1"/>
    <col min="3872" max="3872" width="17.5703125" style="60" bestFit="1" customWidth="1"/>
    <col min="3873" max="3873" width="15" style="60" bestFit="1" customWidth="1"/>
    <col min="3874" max="4097" width="12.7109375" style="60"/>
    <col min="4098" max="4098" width="3.5703125" style="60" customWidth="1"/>
    <col min="4099" max="4099" width="40.85546875" style="60" customWidth="1"/>
    <col min="4100" max="4100" width="18.5703125" style="60" customWidth="1"/>
    <col min="4101" max="4101" width="21.42578125" style="60" customWidth="1"/>
    <col min="4102" max="4102" width="18.5703125" style="60" bestFit="1" customWidth="1"/>
    <col min="4103" max="4104" width="17.5703125" style="60" bestFit="1" customWidth="1"/>
    <col min="4105" max="4106" width="15" style="60" customWidth="1"/>
    <col min="4107" max="4108" width="14.7109375" style="60" customWidth="1"/>
    <col min="4109" max="4109" width="16.42578125" style="60" bestFit="1" customWidth="1"/>
    <col min="4110" max="4110" width="6.28515625" style="60" customWidth="1"/>
    <col min="4111" max="4111" width="16" style="60" customWidth="1"/>
    <col min="4112" max="4112" width="18.5703125" style="60" customWidth="1"/>
    <col min="4113" max="4113" width="18.28515625" style="60" customWidth="1"/>
    <col min="4114" max="4114" width="3.5703125" style="60" customWidth="1"/>
    <col min="4115" max="4115" width="15.28515625" style="60" bestFit="1" customWidth="1"/>
    <col min="4116" max="4116" width="15.42578125" style="60" bestFit="1" customWidth="1"/>
    <col min="4117" max="4117" width="19.28515625" style="60" bestFit="1" customWidth="1"/>
    <col min="4118" max="4118" width="15.5703125" style="60" bestFit="1" customWidth="1"/>
    <col min="4119" max="4119" width="16" style="60" customWidth="1"/>
    <col min="4120" max="4120" width="17.28515625" style="60" customWidth="1"/>
    <col min="4121" max="4121" width="14.28515625" style="60" customWidth="1"/>
    <col min="4122" max="4122" width="18.140625" style="60" customWidth="1"/>
    <col min="4123" max="4123" width="16" style="60" customWidth="1"/>
    <col min="4124" max="4125" width="16" style="60" bestFit="1" customWidth="1"/>
    <col min="4126" max="4126" width="17.7109375" style="60" customWidth="1"/>
    <col min="4127" max="4127" width="16" style="60" bestFit="1" customWidth="1"/>
    <col min="4128" max="4128" width="17.5703125" style="60" bestFit="1" customWidth="1"/>
    <col min="4129" max="4129" width="15" style="60" bestFit="1" customWidth="1"/>
    <col min="4130" max="4353" width="12.7109375" style="60"/>
    <col min="4354" max="4354" width="3.5703125" style="60" customWidth="1"/>
    <col min="4355" max="4355" width="40.85546875" style="60" customWidth="1"/>
    <col min="4356" max="4356" width="18.5703125" style="60" customWidth="1"/>
    <col min="4357" max="4357" width="21.42578125" style="60" customWidth="1"/>
    <col min="4358" max="4358" width="18.5703125" style="60" bestFit="1" customWidth="1"/>
    <col min="4359" max="4360" width="17.5703125" style="60" bestFit="1" customWidth="1"/>
    <col min="4361" max="4362" width="15" style="60" customWidth="1"/>
    <col min="4363" max="4364" width="14.7109375" style="60" customWidth="1"/>
    <col min="4365" max="4365" width="16.42578125" style="60" bestFit="1" customWidth="1"/>
    <col min="4366" max="4366" width="6.28515625" style="60" customWidth="1"/>
    <col min="4367" max="4367" width="16" style="60" customWidth="1"/>
    <col min="4368" max="4368" width="18.5703125" style="60" customWidth="1"/>
    <col min="4369" max="4369" width="18.28515625" style="60" customWidth="1"/>
    <col min="4370" max="4370" width="3.5703125" style="60" customWidth="1"/>
    <col min="4371" max="4371" width="15.28515625" style="60" bestFit="1" customWidth="1"/>
    <col min="4372" max="4372" width="15.42578125" style="60" bestFit="1" customWidth="1"/>
    <col min="4373" max="4373" width="19.28515625" style="60" bestFit="1" customWidth="1"/>
    <col min="4374" max="4374" width="15.5703125" style="60" bestFit="1" customWidth="1"/>
    <col min="4375" max="4375" width="16" style="60" customWidth="1"/>
    <col min="4376" max="4376" width="17.28515625" style="60" customWidth="1"/>
    <col min="4377" max="4377" width="14.28515625" style="60" customWidth="1"/>
    <col min="4378" max="4378" width="18.140625" style="60" customWidth="1"/>
    <col min="4379" max="4379" width="16" style="60" customWidth="1"/>
    <col min="4380" max="4381" width="16" style="60" bestFit="1" customWidth="1"/>
    <col min="4382" max="4382" width="17.7109375" style="60" customWidth="1"/>
    <col min="4383" max="4383" width="16" style="60" bestFit="1" customWidth="1"/>
    <col min="4384" max="4384" width="17.5703125" style="60" bestFit="1" customWidth="1"/>
    <col min="4385" max="4385" width="15" style="60" bestFit="1" customWidth="1"/>
    <col min="4386" max="4609" width="12.7109375" style="60"/>
    <col min="4610" max="4610" width="3.5703125" style="60" customWidth="1"/>
    <col min="4611" max="4611" width="40.85546875" style="60" customWidth="1"/>
    <col min="4612" max="4612" width="18.5703125" style="60" customWidth="1"/>
    <col min="4613" max="4613" width="21.42578125" style="60" customWidth="1"/>
    <col min="4614" max="4614" width="18.5703125" style="60" bestFit="1" customWidth="1"/>
    <col min="4615" max="4616" width="17.5703125" style="60" bestFit="1" customWidth="1"/>
    <col min="4617" max="4618" width="15" style="60" customWidth="1"/>
    <col min="4619" max="4620" width="14.7109375" style="60" customWidth="1"/>
    <col min="4621" max="4621" width="16.42578125" style="60" bestFit="1" customWidth="1"/>
    <col min="4622" max="4622" width="6.28515625" style="60" customWidth="1"/>
    <col min="4623" max="4623" width="16" style="60" customWidth="1"/>
    <col min="4624" max="4624" width="18.5703125" style="60" customWidth="1"/>
    <col min="4625" max="4625" width="18.28515625" style="60" customWidth="1"/>
    <col min="4626" max="4626" width="3.5703125" style="60" customWidth="1"/>
    <col min="4627" max="4627" width="15.28515625" style="60" bestFit="1" customWidth="1"/>
    <col min="4628" max="4628" width="15.42578125" style="60" bestFit="1" customWidth="1"/>
    <col min="4629" max="4629" width="19.28515625" style="60" bestFit="1" customWidth="1"/>
    <col min="4630" max="4630" width="15.5703125" style="60" bestFit="1" customWidth="1"/>
    <col min="4631" max="4631" width="16" style="60" customWidth="1"/>
    <col min="4632" max="4632" width="17.28515625" style="60" customWidth="1"/>
    <col min="4633" max="4633" width="14.28515625" style="60" customWidth="1"/>
    <col min="4634" max="4634" width="18.140625" style="60" customWidth="1"/>
    <col min="4635" max="4635" width="16" style="60" customWidth="1"/>
    <col min="4636" max="4637" width="16" style="60" bestFit="1" customWidth="1"/>
    <col min="4638" max="4638" width="17.7109375" style="60" customWidth="1"/>
    <col min="4639" max="4639" width="16" style="60" bestFit="1" customWidth="1"/>
    <col min="4640" max="4640" width="17.5703125" style="60" bestFit="1" customWidth="1"/>
    <col min="4641" max="4641" width="15" style="60" bestFit="1" customWidth="1"/>
    <col min="4642" max="4865" width="12.7109375" style="60"/>
    <col min="4866" max="4866" width="3.5703125" style="60" customWidth="1"/>
    <col min="4867" max="4867" width="40.85546875" style="60" customWidth="1"/>
    <col min="4868" max="4868" width="18.5703125" style="60" customWidth="1"/>
    <col min="4869" max="4869" width="21.42578125" style="60" customWidth="1"/>
    <col min="4870" max="4870" width="18.5703125" style="60" bestFit="1" customWidth="1"/>
    <col min="4871" max="4872" width="17.5703125" style="60" bestFit="1" customWidth="1"/>
    <col min="4873" max="4874" width="15" style="60" customWidth="1"/>
    <col min="4875" max="4876" width="14.7109375" style="60" customWidth="1"/>
    <col min="4877" max="4877" width="16.42578125" style="60" bestFit="1" customWidth="1"/>
    <col min="4878" max="4878" width="6.28515625" style="60" customWidth="1"/>
    <col min="4879" max="4879" width="16" style="60" customWidth="1"/>
    <col min="4880" max="4880" width="18.5703125" style="60" customWidth="1"/>
    <col min="4881" max="4881" width="18.28515625" style="60" customWidth="1"/>
    <col min="4882" max="4882" width="3.5703125" style="60" customWidth="1"/>
    <col min="4883" max="4883" width="15.28515625" style="60" bestFit="1" customWidth="1"/>
    <col min="4884" max="4884" width="15.42578125" style="60" bestFit="1" customWidth="1"/>
    <col min="4885" max="4885" width="19.28515625" style="60" bestFit="1" customWidth="1"/>
    <col min="4886" max="4886" width="15.5703125" style="60" bestFit="1" customWidth="1"/>
    <col min="4887" max="4887" width="16" style="60" customWidth="1"/>
    <col min="4888" max="4888" width="17.28515625" style="60" customWidth="1"/>
    <col min="4889" max="4889" width="14.28515625" style="60" customWidth="1"/>
    <col min="4890" max="4890" width="18.140625" style="60" customWidth="1"/>
    <col min="4891" max="4891" width="16" style="60" customWidth="1"/>
    <col min="4892" max="4893" width="16" style="60" bestFit="1" customWidth="1"/>
    <col min="4894" max="4894" width="17.7109375" style="60" customWidth="1"/>
    <col min="4895" max="4895" width="16" style="60" bestFit="1" customWidth="1"/>
    <col min="4896" max="4896" width="17.5703125" style="60" bestFit="1" customWidth="1"/>
    <col min="4897" max="4897" width="15" style="60" bestFit="1" customWidth="1"/>
    <col min="4898" max="5121" width="12.7109375" style="60"/>
    <col min="5122" max="5122" width="3.5703125" style="60" customWidth="1"/>
    <col min="5123" max="5123" width="40.85546875" style="60" customWidth="1"/>
    <col min="5124" max="5124" width="18.5703125" style="60" customWidth="1"/>
    <col min="5125" max="5125" width="21.42578125" style="60" customWidth="1"/>
    <col min="5126" max="5126" width="18.5703125" style="60" bestFit="1" customWidth="1"/>
    <col min="5127" max="5128" width="17.5703125" style="60" bestFit="1" customWidth="1"/>
    <col min="5129" max="5130" width="15" style="60" customWidth="1"/>
    <col min="5131" max="5132" width="14.7109375" style="60" customWidth="1"/>
    <col min="5133" max="5133" width="16.42578125" style="60" bestFit="1" customWidth="1"/>
    <col min="5134" max="5134" width="6.28515625" style="60" customWidth="1"/>
    <col min="5135" max="5135" width="16" style="60" customWidth="1"/>
    <col min="5136" max="5136" width="18.5703125" style="60" customWidth="1"/>
    <col min="5137" max="5137" width="18.28515625" style="60" customWidth="1"/>
    <col min="5138" max="5138" width="3.5703125" style="60" customWidth="1"/>
    <col min="5139" max="5139" width="15.28515625" style="60" bestFit="1" customWidth="1"/>
    <col min="5140" max="5140" width="15.42578125" style="60" bestFit="1" customWidth="1"/>
    <col min="5141" max="5141" width="19.28515625" style="60" bestFit="1" customWidth="1"/>
    <col min="5142" max="5142" width="15.5703125" style="60" bestFit="1" customWidth="1"/>
    <col min="5143" max="5143" width="16" style="60" customWidth="1"/>
    <col min="5144" max="5144" width="17.28515625" style="60" customWidth="1"/>
    <col min="5145" max="5145" width="14.28515625" style="60" customWidth="1"/>
    <col min="5146" max="5146" width="18.140625" style="60" customWidth="1"/>
    <col min="5147" max="5147" width="16" style="60" customWidth="1"/>
    <col min="5148" max="5149" width="16" style="60" bestFit="1" customWidth="1"/>
    <col min="5150" max="5150" width="17.7109375" style="60" customWidth="1"/>
    <col min="5151" max="5151" width="16" style="60" bestFit="1" customWidth="1"/>
    <col min="5152" max="5152" width="17.5703125" style="60" bestFit="1" customWidth="1"/>
    <col min="5153" max="5153" width="15" style="60" bestFit="1" customWidth="1"/>
    <col min="5154" max="5377" width="12.7109375" style="60"/>
    <col min="5378" max="5378" width="3.5703125" style="60" customWidth="1"/>
    <col min="5379" max="5379" width="40.85546875" style="60" customWidth="1"/>
    <col min="5380" max="5380" width="18.5703125" style="60" customWidth="1"/>
    <col min="5381" max="5381" width="21.42578125" style="60" customWidth="1"/>
    <col min="5382" max="5382" width="18.5703125" style="60" bestFit="1" customWidth="1"/>
    <col min="5383" max="5384" width="17.5703125" style="60" bestFit="1" customWidth="1"/>
    <col min="5385" max="5386" width="15" style="60" customWidth="1"/>
    <col min="5387" max="5388" width="14.7109375" style="60" customWidth="1"/>
    <col min="5389" max="5389" width="16.42578125" style="60" bestFit="1" customWidth="1"/>
    <col min="5390" max="5390" width="6.28515625" style="60" customWidth="1"/>
    <col min="5391" max="5391" width="16" style="60" customWidth="1"/>
    <col min="5392" max="5392" width="18.5703125" style="60" customWidth="1"/>
    <col min="5393" max="5393" width="18.28515625" style="60" customWidth="1"/>
    <col min="5394" max="5394" width="3.5703125" style="60" customWidth="1"/>
    <col min="5395" max="5395" width="15.28515625" style="60" bestFit="1" customWidth="1"/>
    <col min="5396" max="5396" width="15.42578125" style="60" bestFit="1" customWidth="1"/>
    <col min="5397" max="5397" width="19.28515625" style="60" bestFit="1" customWidth="1"/>
    <col min="5398" max="5398" width="15.5703125" style="60" bestFit="1" customWidth="1"/>
    <col min="5399" max="5399" width="16" style="60" customWidth="1"/>
    <col min="5400" max="5400" width="17.28515625" style="60" customWidth="1"/>
    <col min="5401" max="5401" width="14.28515625" style="60" customWidth="1"/>
    <col min="5402" max="5402" width="18.140625" style="60" customWidth="1"/>
    <col min="5403" max="5403" width="16" style="60" customWidth="1"/>
    <col min="5404" max="5405" width="16" style="60" bestFit="1" customWidth="1"/>
    <col min="5406" max="5406" width="17.7109375" style="60" customWidth="1"/>
    <col min="5407" max="5407" width="16" style="60" bestFit="1" customWidth="1"/>
    <col min="5408" max="5408" width="17.5703125" style="60" bestFit="1" customWidth="1"/>
    <col min="5409" max="5409" width="15" style="60" bestFit="1" customWidth="1"/>
    <col min="5410" max="5633" width="12.7109375" style="60"/>
    <col min="5634" max="5634" width="3.5703125" style="60" customWidth="1"/>
    <col min="5635" max="5635" width="40.85546875" style="60" customWidth="1"/>
    <col min="5636" max="5636" width="18.5703125" style="60" customWidth="1"/>
    <col min="5637" max="5637" width="21.42578125" style="60" customWidth="1"/>
    <col min="5638" max="5638" width="18.5703125" style="60" bestFit="1" customWidth="1"/>
    <col min="5639" max="5640" width="17.5703125" style="60" bestFit="1" customWidth="1"/>
    <col min="5641" max="5642" width="15" style="60" customWidth="1"/>
    <col min="5643" max="5644" width="14.7109375" style="60" customWidth="1"/>
    <col min="5645" max="5645" width="16.42578125" style="60" bestFit="1" customWidth="1"/>
    <col min="5646" max="5646" width="6.28515625" style="60" customWidth="1"/>
    <col min="5647" max="5647" width="16" style="60" customWidth="1"/>
    <col min="5648" max="5648" width="18.5703125" style="60" customWidth="1"/>
    <col min="5649" max="5649" width="18.28515625" style="60" customWidth="1"/>
    <col min="5650" max="5650" width="3.5703125" style="60" customWidth="1"/>
    <col min="5651" max="5651" width="15.28515625" style="60" bestFit="1" customWidth="1"/>
    <col min="5652" max="5652" width="15.42578125" style="60" bestFit="1" customWidth="1"/>
    <col min="5653" max="5653" width="19.28515625" style="60" bestFit="1" customWidth="1"/>
    <col min="5654" max="5654" width="15.5703125" style="60" bestFit="1" customWidth="1"/>
    <col min="5655" max="5655" width="16" style="60" customWidth="1"/>
    <col min="5656" max="5656" width="17.28515625" style="60" customWidth="1"/>
    <col min="5657" max="5657" width="14.28515625" style="60" customWidth="1"/>
    <col min="5658" max="5658" width="18.140625" style="60" customWidth="1"/>
    <col min="5659" max="5659" width="16" style="60" customWidth="1"/>
    <col min="5660" max="5661" width="16" style="60" bestFit="1" customWidth="1"/>
    <col min="5662" max="5662" width="17.7109375" style="60" customWidth="1"/>
    <col min="5663" max="5663" width="16" style="60" bestFit="1" customWidth="1"/>
    <col min="5664" max="5664" width="17.5703125" style="60" bestFit="1" customWidth="1"/>
    <col min="5665" max="5665" width="15" style="60" bestFit="1" customWidth="1"/>
    <col min="5666" max="5889" width="12.7109375" style="60"/>
    <col min="5890" max="5890" width="3.5703125" style="60" customWidth="1"/>
    <col min="5891" max="5891" width="40.85546875" style="60" customWidth="1"/>
    <col min="5892" max="5892" width="18.5703125" style="60" customWidth="1"/>
    <col min="5893" max="5893" width="21.42578125" style="60" customWidth="1"/>
    <col min="5894" max="5894" width="18.5703125" style="60" bestFit="1" customWidth="1"/>
    <col min="5895" max="5896" width="17.5703125" style="60" bestFit="1" customWidth="1"/>
    <col min="5897" max="5898" width="15" style="60" customWidth="1"/>
    <col min="5899" max="5900" width="14.7109375" style="60" customWidth="1"/>
    <col min="5901" max="5901" width="16.42578125" style="60" bestFit="1" customWidth="1"/>
    <col min="5902" max="5902" width="6.28515625" style="60" customWidth="1"/>
    <col min="5903" max="5903" width="16" style="60" customWidth="1"/>
    <col min="5904" max="5904" width="18.5703125" style="60" customWidth="1"/>
    <col min="5905" max="5905" width="18.28515625" style="60" customWidth="1"/>
    <col min="5906" max="5906" width="3.5703125" style="60" customWidth="1"/>
    <col min="5907" max="5907" width="15.28515625" style="60" bestFit="1" customWidth="1"/>
    <col min="5908" max="5908" width="15.42578125" style="60" bestFit="1" customWidth="1"/>
    <col min="5909" max="5909" width="19.28515625" style="60" bestFit="1" customWidth="1"/>
    <col min="5910" max="5910" width="15.5703125" style="60" bestFit="1" customWidth="1"/>
    <col min="5911" max="5911" width="16" style="60" customWidth="1"/>
    <col min="5912" max="5912" width="17.28515625" style="60" customWidth="1"/>
    <col min="5913" max="5913" width="14.28515625" style="60" customWidth="1"/>
    <col min="5914" max="5914" width="18.140625" style="60" customWidth="1"/>
    <col min="5915" max="5915" width="16" style="60" customWidth="1"/>
    <col min="5916" max="5917" width="16" style="60" bestFit="1" customWidth="1"/>
    <col min="5918" max="5918" width="17.7109375" style="60" customWidth="1"/>
    <col min="5919" max="5919" width="16" style="60" bestFit="1" customWidth="1"/>
    <col min="5920" max="5920" width="17.5703125" style="60" bestFit="1" customWidth="1"/>
    <col min="5921" max="5921" width="15" style="60" bestFit="1" customWidth="1"/>
    <col min="5922" max="6145" width="12.7109375" style="60"/>
    <col min="6146" max="6146" width="3.5703125" style="60" customWidth="1"/>
    <col min="6147" max="6147" width="40.85546875" style="60" customWidth="1"/>
    <col min="6148" max="6148" width="18.5703125" style="60" customWidth="1"/>
    <col min="6149" max="6149" width="21.42578125" style="60" customWidth="1"/>
    <col min="6150" max="6150" width="18.5703125" style="60" bestFit="1" customWidth="1"/>
    <col min="6151" max="6152" width="17.5703125" style="60" bestFit="1" customWidth="1"/>
    <col min="6153" max="6154" width="15" style="60" customWidth="1"/>
    <col min="6155" max="6156" width="14.7109375" style="60" customWidth="1"/>
    <col min="6157" max="6157" width="16.42578125" style="60" bestFit="1" customWidth="1"/>
    <col min="6158" max="6158" width="6.28515625" style="60" customWidth="1"/>
    <col min="6159" max="6159" width="16" style="60" customWidth="1"/>
    <col min="6160" max="6160" width="18.5703125" style="60" customWidth="1"/>
    <col min="6161" max="6161" width="18.28515625" style="60" customWidth="1"/>
    <col min="6162" max="6162" width="3.5703125" style="60" customWidth="1"/>
    <col min="6163" max="6163" width="15.28515625" style="60" bestFit="1" customWidth="1"/>
    <col min="6164" max="6164" width="15.42578125" style="60" bestFit="1" customWidth="1"/>
    <col min="6165" max="6165" width="19.28515625" style="60" bestFit="1" customWidth="1"/>
    <col min="6166" max="6166" width="15.5703125" style="60" bestFit="1" customWidth="1"/>
    <col min="6167" max="6167" width="16" style="60" customWidth="1"/>
    <col min="6168" max="6168" width="17.28515625" style="60" customWidth="1"/>
    <col min="6169" max="6169" width="14.28515625" style="60" customWidth="1"/>
    <col min="6170" max="6170" width="18.140625" style="60" customWidth="1"/>
    <col min="6171" max="6171" width="16" style="60" customWidth="1"/>
    <col min="6172" max="6173" width="16" style="60" bestFit="1" customWidth="1"/>
    <col min="6174" max="6174" width="17.7109375" style="60" customWidth="1"/>
    <col min="6175" max="6175" width="16" style="60" bestFit="1" customWidth="1"/>
    <col min="6176" max="6176" width="17.5703125" style="60" bestFit="1" customWidth="1"/>
    <col min="6177" max="6177" width="15" style="60" bestFit="1" customWidth="1"/>
    <col min="6178" max="6401" width="12.7109375" style="60"/>
    <col min="6402" max="6402" width="3.5703125" style="60" customWidth="1"/>
    <col min="6403" max="6403" width="40.85546875" style="60" customWidth="1"/>
    <col min="6404" max="6404" width="18.5703125" style="60" customWidth="1"/>
    <col min="6405" max="6405" width="21.42578125" style="60" customWidth="1"/>
    <col min="6406" max="6406" width="18.5703125" style="60" bestFit="1" customWidth="1"/>
    <col min="6407" max="6408" width="17.5703125" style="60" bestFit="1" customWidth="1"/>
    <col min="6409" max="6410" width="15" style="60" customWidth="1"/>
    <col min="6411" max="6412" width="14.7109375" style="60" customWidth="1"/>
    <col min="6413" max="6413" width="16.42578125" style="60" bestFit="1" customWidth="1"/>
    <col min="6414" max="6414" width="6.28515625" style="60" customWidth="1"/>
    <col min="6415" max="6415" width="16" style="60" customWidth="1"/>
    <col min="6416" max="6416" width="18.5703125" style="60" customWidth="1"/>
    <col min="6417" max="6417" width="18.28515625" style="60" customWidth="1"/>
    <col min="6418" max="6418" width="3.5703125" style="60" customWidth="1"/>
    <col min="6419" max="6419" width="15.28515625" style="60" bestFit="1" customWidth="1"/>
    <col min="6420" max="6420" width="15.42578125" style="60" bestFit="1" customWidth="1"/>
    <col min="6421" max="6421" width="19.28515625" style="60" bestFit="1" customWidth="1"/>
    <col min="6422" max="6422" width="15.5703125" style="60" bestFit="1" customWidth="1"/>
    <col min="6423" max="6423" width="16" style="60" customWidth="1"/>
    <col min="6424" max="6424" width="17.28515625" style="60" customWidth="1"/>
    <col min="6425" max="6425" width="14.28515625" style="60" customWidth="1"/>
    <col min="6426" max="6426" width="18.140625" style="60" customWidth="1"/>
    <col min="6427" max="6427" width="16" style="60" customWidth="1"/>
    <col min="6428" max="6429" width="16" style="60" bestFit="1" customWidth="1"/>
    <col min="6430" max="6430" width="17.7109375" style="60" customWidth="1"/>
    <col min="6431" max="6431" width="16" style="60" bestFit="1" customWidth="1"/>
    <col min="6432" max="6432" width="17.5703125" style="60" bestFit="1" customWidth="1"/>
    <col min="6433" max="6433" width="15" style="60" bestFit="1" customWidth="1"/>
    <col min="6434" max="6657" width="12.7109375" style="60"/>
    <col min="6658" max="6658" width="3.5703125" style="60" customWidth="1"/>
    <col min="6659" max="6659" width="40.85546875" style="60" customWidth="1"/>
    <col min="6660" max="6660" width="18.5703125" style="60" customWidth="1"/>
    <col min="6661" max="6661" width="21.42578125" style="60" customWidth="1"/>
    <col min="6662" max="6662" width="18.5703125" style="60" bestFit="1" customWidth="1"/>
    <col min="6663" max="6664" width="17.5703125" style="60" bestFit="1" customWidth="1"/>
    <col min="6665" max="6666" width="15" style="60" customWidth="1"/>
    <col min="6667" max="6668" width="14.7109375" style="60" customWidth="1"/>
    <col min="6669" max="6669" width="16.42578125" style="60" bestFit="1" customWidth="1"/>
    <col min="6670" max="6670" width="6.28515625" style="60" customWidth="1"/>
    <col min="6671" max="6671" width="16" style="60" customWidth="1"/>
    <col min="6672" max="6672" width="18.5703125" style="60" customWidth="1"/>
    <col min="6673" max="6673" width="18.28515625" style="60" customWidth="1"/>
    <col min="6674" max="6674" width="3.5703125" style="60" customWidth="1"/>
    <col min="6675" max="6675" width="15.28515625" style="60" bestFit="1" customWidth="1"/>
    <col min="6676" max="6676" width="15.42578125" style="60" bestFit="1" customWidth="1"/>
    <col min="6677" max="6677" width="19.28515625" style="60" bestFit="1" customWidth="1"/>
    <col min="6678" max="6678" width="15.5703125" style="60" bestFit="1" customWidth="1"/>
    <col min="6679" max="6679" width="16" style="60" customWidth="1"/>
    <col min="6680" max="6680" width="17.28515625" style="60" customWidth="1"/>
    <col min="6681" max="6681" width="14.28515625" style="60" customWidth="1"/>
    <col min="6682" max="6682" width="18.140625" style="60" customWidth="1"/>
    <col min="6683" max="6683" width="16" style="60" customWidth="1"/>
    <col min="6684" max="6685" width="16" style="60" bestFit="1" customWidth="1"/>
    <col min="6686" max="6686" width="17.7109375" style="60" customWidth="1"/>
    <col min="6687" max="6687" width="16" style="60" bestFit="1" customWidth="1"/>
    <col min="6688" max="6688" width="17.5703125" style="60" bestFit="1" customWidth="1"/>
    <col min="6689" max="6689" width="15" style="60" bestFit="1" customWidth="1"/>
    <col min="6690" max="6913" width="12.7109375" style="60"/>
    <col min="6914" max="6914" width="3.5703125" style="60" customWidth="1"/>
    <col min="6915" max="6915" width="40.85546875" style="60" customWidth="1"/>
    <col min="6916" max="6916" width="18.5703125" style="60" customWidth="1"/>
    <col min="6917" max="6917" width="21.42578125" style="60" customWidth="1"/>
    <col min="6918" max="6918" width="18.5703125" style="60" bestFit="1" customWidth="1"/>
    <col min="6919" max="6920" width="17.5703125" style="60" bestFit="1" customWidth="1"/>
    <col min="6921" max="6922" width="15" style="60" customWidth="1"/>
    <col min="6923" max="6924" width="14.7109375" style="60" customWidth="1"/>
    <col min="6925" max="6925" width="16.42578125" style="60" bestFit="1" customWidth="1"/>
    <col min="6926" max="6926" width="6.28515625" style="60" customWidth="1"/>
    <col min="6927" max="6927" width="16" style="60" customWidth="1"/>
    <col min="6928" max="6928" width="18.5703125" style="60" customWidth="1"/>
    <col min="6929" max="6929" width="18.28515625" style="60" customWidth="1"/>
    <col min="6930" max="6930" width="3.5703125" style="60" customWidth="1"/>
    <col min="6931" max="6931" width="15.28515625" style="60" bestFit="1" customWidth="1"/>
    <col min="6932" max="6932" width="15.42578125" style="60" bestFit="1" customWidth="1"/>
    <col min="6933" max="6933" width="19.28515625" style="60" bestFit="1" customWidth="1"/>
    <col min="6934" max="6934" width="15.5703125" style="60" bestFit="1" customWidth="1"/>
    <col min="6935" max="6935" width="16" style="60" customWidth="1"/>
    <col min="6936" max="6936" width="17.28515625" style="60" customWidth="1"/>
    <col min="6937" max="6937" width="14.28515625" style="60" customWidth="1"/>
    <col min="6938" max="6938" width="18.140625" style="60" customWidth="1"/>
    <col min="6939" max="6939" width="16" style="60" customWidth="1"/>
    <col min="6940" max="6941" width="16" style="60" bestFit="1" customWidth="1"/>
    <col min="6942" max="6942" width="17.7109375" style="60" customWidth="1"/>
    <col min="6943" max="6943" width="16" style="60" bestFit="1" customWidth="1"/>
    <col min="6944" max="6944" width="17.5703125" style="60" bestFit="1" customWidth="1"/>
    <col min="6945" max="6945" width="15" style="60" bestFit="1" customWidth="1"/>
    <col min="6946" max="7169" width="12.7109375" style="60"/>
    <col min="7170" max="7170" width="3.5703125" style="60" customWidth="1"/>
    <col min="7171" max="7171" width="40.85546875" style="60" customWidth="1"/>
    <col min="7172" max="7172" width="18.5703125" style="60" customWidth="1"/>
    <col min="7173" max="7173" width="21.42578125" style="60" customWidth="1"/>
    <col min="7174" max="7174" width="18.5703125" style="60" bestFit="1" customWidth="1"/>
    <col min="7175" max="7176" width="17.5703125" style="60" bestFit="1" customWidth="1"/>
    <col min="7177" max="7178" width="15" style="60" customWidth="1"/>
    <col min="7179" max="7180" width="14.7109375" style="60" customWidth="1"/>
    <col min="7181" max="7181" width="16.42578125" style="60" bestFit="1" customWidth="1"/>
    <col min="7182" max="7182" width="6.28515625" style="60" customWidth="1"/>
    <col min="7183" max="7183" width="16" style="60" customWidth="1"/>
    <col min="7184" max="7184" width="18.5703125" style="60" customWidth="1"/>
    <col min="7185" max="7185" width="18.28515625" style="60" customWidth="1"/>
    <col min="7186" max="7186" width="3.5703125" style="60" customWidth="1"/>
    <col min="7187" max="7187" width="15.28515625" style="60" bestFit="1" customWidth="1"/>
    <col min="7188" max="7188" width="15.42578125" style="60" bestFit="1" customWidth="1"/>
    <col min="7189" max="7189" width="19.28515625" style="60" bestFit="1" customWidth="1"/>
    <col min="7190" max="7190" width="15.5703125" style="60" bestFit="1" customWidth="1"/>
    <col min="7191" max="7191" width="16" style="60" customWidth="1"/>
    <col min="7192" max="7192" width="17.28515625" style="60" customWidth="1"/>
    <col min="7193" max="7193" width="14.28515625" style="60" customWidth="1"/>
    <col min="7194" max="7194" width="18.140625" style="60" customWidth="1"/>
    <col min="7195" max="7195" width="16" style="60" customWidth="1"/>
    <col min="7196" max="7197" width="16" style="60" bestFit="1" customWidth="1"/>
    <col min="7198" max="7198" width="17.7109375" style="60" customWidth="1"/>
    <col min="7199" max="7199" width="16" style="60" bestFit="1" customWidth="1"/>
    <col min="7200" max="7200" width="17.5703125" style="60" bestFit="1" customWidth="1"/>
    <col min="7201" max="7201" width="15" style="60" bestFit="1" customWidth="1"/>
    <col min="7202" max="7425" width="12.7109375" style="60"/>
    <col min="7426" max="7426" width="3.5703125" style="60" customWidth="1"/>
    <col min="7427" max="7427" width="40.85546875" style="60" customWidth="1"/>
    <col min="7428" max="7428" width="18.5703125" style="60" customWidth="1"/>
    <col min="7429" max="7429" width="21.42578125" style="60" customWidth="1"/>
    <col min="7430" max="7430" width="18.5703125" style="60" bestFit="1" customWidth="1"/>
    <col min="7431" max="7432" width="17.5703125" style="60" bestFit="1" customWidth="1"/>
    <col min="7433" max="7434" width="15" style="60" customWidth="1"/>
    <col min="7435" max="7436" width="14.7109375" style="60" customWidth="1"/>
    <col min="7437" max="7437" width="16.42578125" style="60" bestFit="1" customWidth="1"/>
    <col min="7438" max="7438" width="6.28515625" style="60" customWidth="1"/>
    <col min="7439" max="7439" width="16" style="60" customWidth="1"/>
    <col min="7440" max="7440" width="18.5703125" style="60" customWidth="1"/>
    <col min="7441" max="7441" width="18.28515625" style="60" customWidth="1"/>
    <col min="7442" max="7442" width="3.5703125" style="60" customWidth="1"/>
    <col min="7443" max="7443" width="15.28515625" style="60" bestFit="1" customWidth="1"/>
    <col min="7444" max="7444" width="15.42578125" style="60" bestFit="1" customWidth="1"/>
    <col min="7445" max="7445" width="19.28515625" style="60" bestFit="1" customWidth="1"/>
    <col min="7446" max="7446" width="15.5703125" style="60" bestFit="1" customWidth="1"/>
    <col min="7447" max="7447" width="16" style="60" customWidth="1"/>
    <col min="7448" max="7448" width="17.28515625" style="60" customWidth="1"/>
    <col min="7449" max="7449" width="14.28515625" style="60" customWidth="1"/>
    <col min="7450" max="7450" width="18.140625" style="60" customWidth="1"/>
    <col min="7451" max="7451" width="16" style="60" customWidth="1"/>
    <col min="7452" max="7453" width="16" style="60" bestFit="1" customWidth="1"/>
    <col min="7454" max="7454" width="17.7109375" style="60" customWidth="1"/>
    <col min="7455" max="7455" width="16" style="60" bestFit="1" customWidth="1"/>
    <col min="7456" max="7456" width="17.5703125" style="60" bestFit="1" customWidth="1"/>
    <col min="7457" max="7457" width="15" style="60" bestFit="1" customWidth="1"/>
    <col min="7458" max="7681" width="12.7109375" style="60"/>
    <col min="7682" max="7682" width="3.5703125" style="60" customWidth="1"/>
    <col min="7683" max="7683" width="40.85546875" style="60" customWidth="1"/>
    <col min="7684" max="7684" width="18.5703125" style="60" customWidth="1"/>
    <col min="7685" max="7685" width="21.42578125" style="60" customWidth="1"/>
    <col min="7686" max="7686" width="18.5703125" style="60" bestFit="1" customWidth="1"/>
    <col min="7687" max="7688" width="17.5703125" style="60" bestFit="1" customWidth="1"/>
    <col min="7689" max="7690" width="15" style="60" customWidth="1"/>
    <col min="7691" max="7692" width="14.7109375" style="60" customWidth="1"/>
    <col min="7693" max="7693" width="16.42578125" style="60" bestFit="1" customWidth="1"/>
    <col min="7694" max="7694" width="6.28515625" style="60" customWidth="1"/>
    <col min="7695" max="7695" width="16" style="60" customWidth="1"/>
    <col min="7696" max="7696" width="18.5703125" style="60" customWidth="1"/>
    <col min="7697" max="7697" width="18.28515625" style="60" customWidth="1"/>
    <col min="7698" max="7698" width="3.5703125" style="60" customWidth="1"/>
    <col min="7699" max="7699" width="15.28515625" style="60" bestFit="1" customWidth="1"/>
    <col min="7700" max="7700" width="15.42578125" style="60" bestFit="1" customWidth="1"/>
    <col min="7701" max="7701" width="19.28515625" style="60" bestFit="1" customWidth="1"/>
    <col min="7702" max="7702" width="15.5703125" style="60" bestFit="1" customWidth="1"/>
    <col min="7703" max="7703" width="16" style="60" customWidth="1"/>
    <col min="7704" max="7704" width="17.28515625" style="60" customWidth="1"/>
    <col min="7705" max="7705" width="14.28515625" style="60" customWidth="1"/>
    <col min="7706" max="7706" width="18.140625" style="60" customWidth="1"/>
    <col min="7707" max="7707" width="16" style="60" customWidth="1"/>
    <col min="7708" max="7709" width="16" style="60" bestFit="1" customWidth="1"/>
    <col min="7710" max="7710" width="17.7109375" style="60" customWidth="1"/>
    <col min="7711" max="7711" width="16" style="60" bestFit="1" customWidth="1"/>
    <col min="7712" max="7712" width="17.5703125" style="60" bestFit="1" customWidth="1"/>
    <col min="7713" max="7713" width="15" style="60" bestFit="1" customWidth="1"/>
    <col min="7714" max="7937" width="12.7109375" style="60"/>
    <col min="7938" max="7938" width="3.5703125" style="60" customWidth="1"/>
    <col min="7939" max="7939" width="40.85546875" style="60" customWidth="1"/>
    <col min="7940" max="7940" width="18.5703125" style="60" customWidth="1"/>
    <col min="7941" max="7941" width="21.42578125" style="60" customWidth="1"/>
    <col min="7942" max="7942" width="18.5703125" style="60" bestFit="1" customWidth="1"/>
    <col min="7943" max="7944" width="17.5703125" style="60" bestFit="1" customWidth="1"/>
    <col min="7945" max="7946" width="15" style="60" customWidth="1"/>
    <col min="7947" max="7948" width="14.7109375" style="60" customWidth="1"/>
    <col min="7949" max="7949" width="16.42578125" style="60" bestFit="1" customWidth="1"/>
    <col min="7950" max="7950" width="6.28515625" style="60" customWidth="1"/>
    <col min="7951" max="7951" width="16" style="60" customWidth="1"/>
    <col min="7952" max="7952" width="18.5703125" style="60" customWidth="1"/>
    <col min="7953" max="7953" width="18.28515625" style="60" customWidth="1"/>
    <col min="7954" max="7954" width="3.5703125" style="60" customWidth="1"/>
    <col min="7955" max="7955" width="15.28515625" style="60" bestFit="1" customWidth="1"/>
    <col min="7956" max="7956" width="15.42578125" style="60" bestFit="1" customWidth="1"/>
    <col min="7957" max="7957" width="19.28515625" style="60" bestFit="1" customWidth="1"/>
    <col min="7958" max="7958" width="15.5703125" style="60" bestFit="1" customWidth="1"/>
    <col min="7959" max="7959" width="16" style="60" customWidth="1"/>
    <col min="7960" max="7960" width="17.28515625" style="60" customWidth="1"/>
    <col min="7961" max="7961" width="14.28515625" style="60" customWidth="1"/>
    <col min="7962" max="7962" width="18.140625" style="60" customWidth="1"/>
    <col min="7963" max="7963" width="16" style="60" customWidth="1"/>
    <col min="7964" max="7965" width="16" style="60" bestFit="1" customWidth="1"/>
    <col min="7966" max="7966" width="17.7109375" style="60" customWidth="1"/>
    <col min="7967" max="7967" width="16" style="60" bestFit="1" customWidth="1"/>
    <col min="7968" max="7968" width="17.5703125" style="60" bestFit="1" customWidth="1"/>
    <col min="7969" max="7969" width="15" style="60" bestFit="1" customWidth="1"/>
    <col min="7970" max="8193" width="12.7109375" style="60"/>
    <col min="8194" max="8194" width="3.5703125" style="60" customWidth="1"/>
    <col min="8195" max="8195" width="40.85546875" style="60" customWidth="1"/>
    <col min="8196" max="8196" width="18.5703125" style="60" customWidth="1"/>
    <col min="8197" max="8197" width="21.42578125" style="60" customWidth="1"/>
    <col min="8198" max="8198" width="18.5703125" style="60" bestFit="1" customWidth="1"/>
    <col min="8199" max="8200" width="17.5703125" style="60" bestFit="1" customWidth="1"/>
    <col min="8201" max="8202" width="15" style="60" customWidth="1"/>
    <col min="8203" max="8204" width="14.7109375" style="60" customWidth="1"/>
    <col min="8205" max="8205" width="16.42578125" style="60" bestFit="1" customWidth="1"/>
    <col min="8206" max="8206" width="6.28515625" style="60" customWidth="1"/>
    <col min="8207" max="8207" width="16" style="60" customWidth="1"/>
    <col min="8208" max="8208" width="18.5703125" style="60" customWidth="1"/>
    <col min="8209" max="8209" width="18.28515625" style="60" customWidth="1"/>
    <col min="8210" max="8210" width="3.5703125" style="60" customWidth="1"/>
    <col min="8211" max="8211" width="15.28515625" style="60" bestFit="1" customWidth="1"/>
    <col min="8212" max="8212" width="15.42578125" style="60" bestFit="1" customWidth="1"/>
    <col min="8213" max="8213" width="19.28515625" style="60" bestFit="1" customWidth="1"/>
    <col min="8214" max="8214" width="15.5703125" style="60" bestFit="1" customWidth="1"/>
    <col min="8215" max="8215" width="16" style="60" customWidth="1"/>
    <col min="8216" max="8216" width="17.28515625" style="60" customWidth="1"/>
    <col min="8217" max="8217" width="14.28515625" style="60" customWidth="1"/>
    <col min="8218" max="8218" width="18.140625" style="60" customWidth="1"/>
    <col min="8219" max="8219" width="16" style="60" customWidth="1"/>
    <col min="8220" max="8221" width="16" style="60" bestFit="1" customWidth="1"/>
    <col min="8222" max="8222" width="17.7109375" style="60" customWidth="1"/>
    <col min="8223" max="8223" width="16" style="60" bestFit="1" customWidth="1"/>
    <col min="8224" max="8224" width="17.5703125" style="60" bestFit="1" customWidth="1"/>
    <col min="8225" max="8225" width="15" style="60" bestFit="1" customWidth="1"/>
    <col min="8226" max="8449" width="12.7109375" style="60"/>
    <col min="8450" max="8450" width="3.5703125" style="60" customWidth="1"/>
    <col min="8451" max="8451" width="40.85546875" style="60" customWidth="1"/>
    <col min="8452" max="8452" width="18.5703125" style="60" customWidth="1"/>
    <col min="8453" max="8453" width="21.42578125" style="60" customWidth="1"/>
    <col min="8454" max="8454" width="18.5703125" style="60" bestFit="1" customWidth="1"/>
    <col min="8455" max="8456" width="17.5703125" style="60" bestFit="1" customWidth="1"/>
    <col min="8457" max="8458" width="15" style="60" customWidth="1"/>
    <col min="8459" max="8460" width="14.7109375" style="60" customWidth="1"/>
    <col min="8461" max="8461" width="16.42578125" style="60" bestFit="1" customWidth="1"/>
    <col min="8462" max="8462" width="6.28515625" style="60" customWidth="1"/>
    <col min="8463" max="8463" width="16" style="60" customWidth="1"/>
    <col min="8464" max="8464" width="18.5703125" style="60" customWidth="1"/>
    <col min="8465" max="8465" width="18.28515625" style="60" customWidth="1"/>
    <col min="8466" max="8466" width="3.5703125" style="60" customWidth="1"/>
    <col min="8467" max="8467" width="15.28515625" style="60" bestFit="1" customWidth="1"/>
    <col min="8468" max="8468" width="15.42578125" style="60" bestFit="1" customWidth="1"/>
    <col min="8469" max="8469" width="19.28515625" style="60" bestFit="1" customWidth="1"/>
    <col min="8470" max="8470" width="15.5703125" style="60" bestFit="1" customWidth="1"/>
    <col min="8471" max="8471" width="16" style="60" customWidth="1"/>
    <col min="8472" max="8472" width="17.28515625" style="60" customWidth="1"/>
    <col min="8473" max="8473" width="14.28515625" style="60" customWidth="1"/>
    <col min="8474" max="8474" width="18.140625" style="60" customWidth="1"/>
    <col min="8475" max="8475" width="16" style="60" customWidth="1"/>
    <col min="8476" max="8477" width="16" style="60" bestFit="1" customWidth="1"/>
    <col min="8478" max="8478" width="17.7109375" style="60" customWidth="1"/>
    <col min="8479" max="8479" width="16" style="60" bestFit="1" customWidth="1"/>
    <col min="8480" max="8480" width="17.5703125" style="60" bestFit="1" customWidth="1"/>
    <col min="8481" max="8481" width="15" style="60" bestFit="1" customWidth="1"/>
    <col min="8482" max="8705" width="12.7109375" style="60"/>
    <col min="8706" max="8706" width="3.5703125" style="60" customWidth="1"/>
    <col min="8707" max="8707" width="40.85546875" style="60" customWidth="1"/>
    <col min="8708" max="8708" width="18.5703125" style="60" customWidth="1"/>
    <col min="8709" max="8709" width="21.42578125" style="60" customWidth="1"/>
    <col min="8710" max="8710" width="18.5703125" style="60" bestFit="1" customWidth="1"/>
    <col min="8711" max="8712" width="17.5703125" style="60" bestFit="1" customWidth="1"/>
    <col min="8713" max="8714" width="15" style="60" customWidth="1"/>
    <col min="8715" max="8716" width="14.7109375" style="60" customWidth="1"/>
    <col min="8717" max="8717" width="16.42578125" style="60" bestFit="1" customWidth="1"/>
    <col min="8718" max="8718" width="6.28515625" style="60" customWidth="1"/>
    <col min="8719" max="8719" width="16" style="60" customWidth="1"/>
    <col min="8720" max="8720" width="18.5703125" style="60" customWidth="1"/>
    <col min="8721" max="8721" width="18.28515625" style="60" customWidth="1"/>
    <col min="8722" max="8722" width="3.5703125" style="60" customWidth="1"/>
    <col min="8723" max="8723" width="15.28515625" style="60" bestFit="1" customWidth="1"/>
    <col min="8724" max="8724" width="15.42578125" style="60" bestFit="1" customWidth="1"/>
    <col min="8725" max="8725" width="19.28515625" style="60" bestFit="1" customWidth="1"/>
    <col min="8726" max="8726" width="15.5703125" style="60" bestFit="1" customWidth="1"/>
    <col min="8727" max="8727" width="16" style="60" customWidth="1"/>
    <col min="8728" max="8728" width="17.28515625" style="60" customWidth="1"/>
    <col min="8729" max="8729" width="14.28515625" style="60" customWidth="1"/>
    <col min="8730" max="8730" width="18.140625" style="60" customWidth="1"/>
    <col min="8731" max="8731" width="16" style="60" customWidth="1"/>
    <col min="8732" max="8733" width="16" style="60" bestFit="1" customWidth="1"/>
    <col min="8734" max="8734" width="17.7109375" style="60" customWidth="1"/>
    <col min="8735" max="8735" width="16" style="60" bestFit="1" customWidth="1"/>
    <col min="8736" max="8736" width="17.5703125" style="60" bestFit="1" customWidth="1"/>
    <col min="8737" max="8737" width="15" style="60" bestFit="1" customWidth="1"/>
    <col min="8738" max="8961" width="12.7109375" style="60"/>
    <col min="8962" max="8962" width="3.5703125" style="60" customWidth="1"/>
    <col min="8963" max="8963" width="40.85546875" style="60" customWidth="1"/>
    <col min="8964" max="8964" width="18.5703125" style="60" customWidth="1"/>
    <col min="8965" max="8965" width="21.42578125" style="60" customWidth="1"/>
    <col min="8966" max="8966" width="18.5703125" style="60" bestFit="1" customWidth="1"/>
    <col min="8967" max="8968" width="17.5703125" style="60" bestFit="1" customWidth="1"/>
    <col min="8969" max="8970" width="15" style="60" customWidth="1"/>
    <col min="8971" max="8972" width="14.7109375" style="60" customWidth="1"/>
    <col min="8973" max="8973" width="16.42578125" style="60" bestFit="1" customWidth="1"/>
    <col min="8974" max="8974" width="6.28515625" style="60" customWidth="1"/>
    <col min="8975" max="8975" width="16" style="60" customWidth="1"/>
    <col min="8976" max="8976" width="18.5703125" style="60" customWidth="1"/>
    <col min="8977" max="8977" width="18.28515625" style="60" customWidth="1"/>
    <col min="8978" max="8978" width="3.5703125" style="60" customWidth="1"/>
    <col min="8979" max="8979" width="15.28515625" style="60" bestFit="1" customWidth="1"/>
    <col min="8980" max="8980" width="15.42578125" style="60" bestFit="1" customWidth="1"/>
    <col min="8981" max="8981" width="19.28515625" style="60" bestFit="1" customWidth="1"/>
    <col min="8982" max="8982" width="15.5703125" style="60" bestFit="1" customWidth="1"/>
    <col min="8983" max="8983" width="16" style="60" customWidth="1"/>
    <col min="8984" max="8984" width="17.28515625" style="60" customWidth="1"/>
    <col min="8985" max="8985" width="14.28515625" style="60" customWidth="1"/>
    <col min="8986" max="8986" width="18.140625" style="60" customWidth="1"/>
    <col min="8987" max="8987" width="16" style="60" customWidth="1"/>
    <col min="8988" max="8989" width="16" style="60" bestFit="1" customWidth="1"/>
    <col min="8990" max="8990" width="17.7109375" style="60" customWidth="1"/>
    <col min="8991" max="8991" width="16" style="60" bestFit="1" customWidth="1"/>
    <col min="8992" max="8992" width="17.5703125" style="60" bestFit="1" customWidth="1"/>
    <col min="8993" max="8993" width="15" style="60" bestFit="1" customWidth="1"/>
    <col min="8994" max="9217" width="12.7109375" style="60"/>
    <col min="9218" max="9218" width="3.5703125" style="60" customWidth="1"/>
    <col min="9219" max="9219" width="40.85546875" style="60" customWidth="1"/>
    <col min="9220" max="9220" width="18.5703125" style="60" customWidth="1"/>
    <col min="9221" max="9221" width="21.42578125" style="60" customWidth="1"/>
    <col min="9222" max="9222" width="18.5703125" style="60" bestFit="1" customWidth="1"/>
    <col min="9223" max="9224" width="17.5703125" style="60" bestFit="1" customWidth="1"/>
    <col min="9225" max="9226" width="15" style="60" customWidth="1"/>
    <col min="9227" max="9228" width="14.7109375" style="60" customWidth="1"/>
    <col min="9229" max="9229" width="16.42578125" style="60" bestFit="1" customWidth="1"/>
    <col min="9230" max="9230" width="6.28515625" style="60" customWidth="1"/>
    <col min="9231" max="9231" width="16" style="60" customWidth="1"/>
    <col min="9232" max="9232" width="18.5703125" style="60" customWidth="1"/>
    <col min="9233" max="9233" width="18.28515625" style="60" customWidth="1"/>
    <col min="9234" max="9234" width="3.5703125" style="60" customWidth="1"/>
    <col min="9235" max="9235" width="15.28515625" style="60" bestFit="1" customWidth="1"/>
    <col min="9236" max="9236" width="15.42578125" style="60" bestFit="1" customWidth="1"/>
    <col min="9237" max="9237" width="19.28515625" style="60" bestFit="1" customWidth="1"/>
    <col min="9238" max="9238" width="15.5703125" style="60" bestFit="1" customWidth="1"/>
    <col min="9239" max="9239" width="16" style="60" customWidth="1"/>
    <col min="9240" max="9240" width="17.28515625" style="60" customWidth="1"/>
    <col min="9241" max="9241" width="14.28515625" style="60" customWidth="1"/>
    <col min="9242" max="9242" width="18.140625" style="60" customWidth="1"/>
    <col min="9243" max="9243" width="16" style="60" customWidth="1"/>
    <col min="9244" max="9245" width="16" style="60" bestFit="1" customWidth="1"/>
    <col min="9246" max="9246" width="17.7109375" style="60" customWidth="1"/>
    <col min="9247" max="9247" width="16" style="60" bestFit="1" customWidth="1"/>
    <col min="9248" max="9248" width="17.5703125" style="60" bestFit="1" customWidth="1"/>
    <col min="9249" max="9249" width="15" style="60" bestFit="1" customWidth="1"/>
    <col min="9250" max="9473" width="12.7109375" style="60"/>
    <col min="9474" max="9474" width="3.5703125" style="60" customWidth="1"/>
    <col min="9475" max="9475" width="40.85546875" style="60" customWidth="1"/>
    <col min="9476" max="9476" width="18.5703125" style="60" customWidth="1"/>
    <col min="9477" max="9477" width="21.42578125" style="60" customWidth="1"/>
    <col min="9478" max="9478" width="18.5703125" style="60" bestFit="1" customWidth="1"/>
    <col min="9479" max="9480" width="17.5703125" style="60" bestFit="1" customWidth="1"/>
    <col min="9481" max="9482" width="15" style="60" customWidth="1"/>
    <col min="9483" max="9484" width="14.7109375" style="60" customWidth="1"/>
    <col min="9485" max="9485" width="16.42578125" style="60" bestFit="1" customWidth="1"/>
    <col min="9486" max="9486" width="6.28515625" style="60" customWidth="1"/>
    <col min="9487" max="9487" width="16" style="60" customWidth="1"/>
    <col min="9488" max="9488" width="18.5703125" style="60" customWidth="1"/>
    <col min="9489" max="9489" width="18.28515625" style="60" customWidth="1"/>
    <col min="9490" max="9490" width="3.5703125" style="60" customWidth="1"/>
    <col min="9491" max="9491" width="15.28515625" style="60" bestFit="1" customWidth="1"/>
    <col min="9492" max="9492" width="15.42578125" style="60" bestFit="1" customWidth="1"/>
    <col min="9493" max="9493" width="19.28515625" style="60" bestFit="1" customWidth="1"/>
    <col min="9494" max="9494" width="15.5703125" style="60" bestFit="1" customWidth="1"/>
    <col min="9495" max="9495" width="16" style="60" customWidth="1"/>
    <col min="9496" max="9496" width="17.28515625" style="60" customWidth="1"/>
    <col min="9497" max="9497" width="14.28515625" style="60" customWidth="1"/>
    <col min="9498" max="9498" width="18.140625" style="60" customWidth="1"/>
    <col min="9499" max="9499" width="16" style="60" customWidth="1"/>
    <col min="9500" max="9501" width="16" style="60" bestFit="1" customWidth="1"/>
    <col min="9502" max="9502" width="17.7109375" style="60" customWidth="1"/>
    <col min="9503" max="9503" width="16" style="60" bestFit="1" customWidth="1"/>
    <col min="9504" max="9504" width="17.5703125" style="60" bestFit="1" customWidth="1"/>
    <col min="9505" max="9505" width="15" style="60" bestFit="1" customWidth="1"/>
    <col min="9506" max="9729" width="12.7109375" style="60"/>
    <col min="9730" max="9730" width="3.5703125" style="60" customWidth="1"/>
    <col min="9731" max="9731" width="40.85546875" style="60" customWidth="1"/>
    <col min="9732" max="9732" width="18.5703125" style="60" customWidth="1"/>
    <col min="9733" max="9733" width="21.42578125" style="60" customWidth="1"/>
    <col min="9734" max="9734" width="18.5703125" style="60" bestFit="1" customWidth="1"/>
    <col min="9735" max="9736" width="17.5703125" style="60" bestFit="1" customWidth="1"/>
    <col min="9737" max="9738" width="15" style="60" customWidth="1"/>
    <col min="9739" max="9740" width="14.7109375" style="60" customWidth="1"/>
    <col min="9741" max="9741" width="16.42578125" style="60" bestFit="1" customWidth="1"/>
    <col min="9742" max="9742" width="6.28515625" style="60" customWidth="1"/>
    <col min="9743" max="9743" width="16" style="60" customWidth="1"/>
    <col min="9744" max="9744" width="18.5703125" style="60" customWidth="1"/>
    <col min="9745" max="9745" width="18.28515625" style="60" customWidth="1"/>
    <col min="9746" max="9746" width="3.5703125" style="60" customWidth="1"/>
    <col min="9747" max="9747" width="15.28515625" style="60" bestFit="1" customWidth="1"/>
    <col min="9748" max="9748" width="15.42578125" style="60" bestFit="1" customWidth="1"/>
    <col min="9749" max="9749" width="19.28515625" style="60" bestFit="1" customWidth="1"/>
    <col min="9750" max="9750" width="15.5703125" style="60" bestFit="1" customWidth="1"/>
    <col min="9751" max="9751" width="16" style="60" customWidth="1"/>
    <col min="9752" max="9752" width="17.28515625" style="60" customWidth="1"/>
    <col min="9753" max="9753" width="14.28515625" style="60" customWidth="1"/>
    <col min="9754" max="9754" width="18.140625" style="60" customWidth="1"/>
    <col min="9755" max="9755" width="16" style="60" customWidth="1"/>
    <col min="9756" max="9757" width="16" style="60" bestFit="1" customWidth="1"/>
    <col min="9758" max="9758" width="17.7109375" style="60" customWidth="1"/>
    <col min="9759" max="9759" width="16" style="60" bestFit="1" customWidth="1"/>
    <col min="9760" max="9760" width="17.5703125" style="60" bestFit="1" customWidth="1"/>
    <col min="9761" max="9761" width="15" style="60" bestFit="1" customWidth="1"/>
    <col min="9762" max="9985" width="12.7109375" style="60"/>
    <col min="9986" max="9986" width="3.5703125" style="60" customWidth="1"/>
    <col min="9987" max="9987" width="40.85546875" style="60" customWidth="1"/>
    <col min="9988" max="9988" width="18.5703125" style="60" customWidth="1"/>
    <col min="9989" max="9989" width="21.42578125" style="60" customWidth="1"/>
    <col min="9990" max="9990" width="18.5703125" style="60" bestFit="1" customWidth="1"/>
    <col min="9991" max="9992" width="17.5703125" style="60" bestFit="1" customWidth="1"/>
    <col min="9993" max="9994" width="15" style="60" customWidth="1"/>
    <col min="9995" max="9996" width="14.7109375" style="60" customWidth="1"/>
    <col min="9997" max="9997" width="16.42578125" style="60" bestFit="1" customWidth="1"/>
    <col min="9998" max="9998" width="6.28515625" style="60" customWidth="1"/>
    <col min="9999" max="9999" width="16" style="60" customWidth="1"/>
    <col min="10000" max="10000" width="18.5703125" style="60" customWidth="1"/>
    <col min="10001" max="10001" width="18.28515625" style="60" customWidth="1"/>
    <col min="10002" max="10002" width="3.5703125" style="60" customWidth="1"/>
    <col min="10003" max="10003" width="15.28515625" style="60" bestFit="1" customWidth="1"/>
    <col min="10004" max="10004" width="15.42578125" style="60" bestFit="1" customWidth="1"/>
    <col min="10005" max="10005" width="19.28515625" style="60" bestFit="1" customWidth="1"/>
    <col min="10006" max="10006" width="15.5703125" style="60" bestFit="1" customWidth="1"/>
    <col min="10007" max="10007" width="16" style="60" customWidth="1"/>
    <col min="10008" max="10008" width="17.28515625" style="60" customWidth="1"/>
    <col min="10009" max="10009" width="14.28515625" style="60" customWidth="1"/>
    <col min="10010" max="10010" width="18.140625" style="60" customWidth="1"/>
    <col min="10011" max="10011" width="16" style="60" customWidth="1"/>
    <col min="10012" max="10013" width="16" style="60" bestFit="1" customWidth="1"/>
    <col min="10014" max="10014" width="17.7109375" style="60" customWidth="1"/>
    <col min="10015" max="10015" width="16" style="60" bestFit="1" customWidth="1"/>
    <col min="10016" max="10016" width="17.5703125" style="60" bestFit="1" customWidth="1"/>
    <col min="10017" max="10017" width="15" style="60" bestFit="1" customWidth="1"/>
    <col min="10018" max="10241" width="12.7109375" style="60"/>
    <col min="10242" max="10242" width="3.5703125" style="60" customWidth="1"/>
    <col min="10243" max="10243" width="40.85546875" style="60" customWidth="1"/>
    <col min="10244" max="10244" width="18.5703125" style="60" customWidth="1"/>
    <col min="10245" max="10245" width="21.42578125" style="60" customWidth="1"/>
    <col min="10246" max="10246" width="18.5703125" style="60" bestFit="1" customWidth="1"/>
    <col min="10247" max="10248" width="17.5703125" style="60" bestFit="1" customWidth="1"/>
    <col min="10249" max="10250" width="15" style="60" customWidth="1"/>
    <col min="10251" max="10252" width="14.7109375" style="60" customWidth="1"/>
    <col min="10253" max="10253" width="16.42578125" style="60" bestFit="1" customWidth="1"/>
    <col min="10254" max="10254" width="6.28515625" style="60" customWidth="1"/>
    <col min="10255" max="10255" width="16" style="60" customWidth="1"/>
    <col min="10256" max="10256" width="18.5703125" style="60" customWidth="1"/>
    <col min="10257" max="10257" width="18.28515625" style="60" customWidth="1"/>
    <col min="10258" max="10258" width="3.5703125" style="60" customWidth="1"/>
    <col min="10259" max="10259" width="15.28515625" style="60" bestFit="1" customWidth="1"/>
    <col min="10260" max="10260" width="15.42578125" style="60" bestFit="1" customWidth="1"/>
    <col min="10261" max="10261" width="19.28515625" style="60" bestFit="1" customWidth="1"/>
    <col min="10262" max="10262" width="15.5703125" style="60" bestFit="1" customWidth="1"/>
    <col min="10263" max="10263" width="16" style="60" customWidth="1"/>
    <col min="10264" max="10264" width="17.28515625" style="60" customWidth="1"/>
    <col min="10265" max="10265" width="14.28515625" style="60" customWidth="1"/>
    <col min="10266" max="10266" width="18.140625" style="60" customWidth="1"/>
    <col min="10267" max="10267" width="16" style="60" customWidth="1"/>
    <col min="10268" max="10269" width="16" style="60" bestFit="1" customWidth="1"/>
    <col min="10270" max="10270" width="17.7109375" style="60" customWidth="1"/>
    <col min="10271" max="10271" width="16" style="60" bestFit="1" customWidth="1"/>
    <col min="10272" max="10272" width="17.5703125" style="60" bestFit="1" customWidth="1"/>
    <col min="10273" max="10273" width="15" style="60" bestFit="1" customWidth="1"/>
    <col min="10274" max="10497" width="12.7109375" style="60"/>
    <col min="10498" max="10498" width="3.5703125" style="60" customWidth="1"/>
    <col min="10499" max="10499" width="40.85546875" style="60" customWidth="1"/>
    <col min="10500" max="10500" width="18.5703125" style="60" customWidth="1"/>
    <col min="10501" max="10501" width="21.42578125" style="60" customWidth="1"/>
    <col min="10502" max="10502" width="18.5703125" style="60" bestFit="1" customWidth="1"/>
    <col min="10503" max="10504" width="17.5703125" style="60" bestFit="1" customWidth="1"/>
    <col min="10505" max="10506" width="15" style="60" customWidth="1"/>
    <col min="10507" max="10508" width="14.7109375" style="60" customWidth="1"/>
    <col min="10509" max="10509" width="16.42578125" style="60" bestFit="1" customWidth="1"/>
    <col min="10510" max="10510" width="6.28515625" style="60" customWidth="1"/>
    <col min="10511" max="10511" width="16" style="60" customWidth="1"/>
    <col min="10512" max="10512" width="18.5703125" style="60" customWidth="1"/>
    <col min="10513" max="10513" width="18.28515625" style="60" customWidth="1"/>
    <col min="10514" max="10514" width="3.5703125" style="60" customWidth="1"/>
    <col min="10515" max="10515" width="15.28515625" style="60" bestFit="1" customWidth="1"/>
    <col min="10516" max="10516" width="15.42578125" style="60" bestFit="1" customWidth="1"/>
    <col min="10517" max="10517" width="19.28515625" style="60" bestFit="1" customWidth="1"/>
    <col min="10518" max="10518" width="15.5703125" style="60" bestFit="1" customWidth="1"/>
    <col min="10519" max="10519" width="16" style="60" customWidth="1"/>
    <col min="10520" max="10520" width="17.28515625" style="60" customWidth="1"/>
    <col min="10521" max="10521" width="14.28515625" style="60" customWidth="1"/>
    <col min="10522" max="10522" width="18.140625" style="60" customWidth="1"/>
    <col min="10523" max="10523" width="16" style="60" customWidth="1"/>
    <col min="10524" max="10525" width="16" style="60" bestFit="1" customWidth="1"/>
    <col min="10526" max="10526" width="17.7109375" style="60" customWidth="1"/>
    <col min="10527" max="10527" width="16" style="60" bestFit="1" customWidth="1"/>
    <col min="10528" max="10528" width="17.5703125" style="60" bestFit="1" customWidth="1"/>
    <col min="10529" max="10529" width="15" style="60" bestFit="1" customWidth="1"/>
    <col min="10530" max="10753" width="12.7109375" style="60"/>
    <col min="10754" max="10754" width="3.5703125" style="60" customWidth="1"/>
    <col min="10755" max="10755" width="40.85546875" style="60" customWidth="1"/>
    <col min="10756" max="10756" width="18.5703125" style="60" customWidth="1"/>
    <col min="10757" max="10757" width="21.42578125" style="60" customWidth="1"/>
    <col min="10758" max="10758" width="18.5703125" style="60" bestFit="1" customWidth="1"/>
    <col min="10759" max="10760" width="17.5703125" style="60" bestFit="1" customWidth="1"/>
    <col min="10761" max="10762" width="15" style="60" customWidth="1"/>
    <col min="10763" max="10764" width="14.7109375" style="60" customWidth="1"/>
    <col min="10765" max="10765" width="16.42578125" style="60" bestFit="1" customWidth="1"/>
    <col min="10766" max="10766" width="6.28515625" style="60" customWidth="1"/>
    <col min="10767" max="10767" width="16" style="60" customWidth="1"/>
    <col min="10768" max="10768" width="18.5703125" style="60" customWidth="1"/>
    <col min="10769" max="10769" width="18.28515625" style="60" customWidth="1"/>
    <col min="10770" max="10770" width="3.5703125" style="60" customWidth="1"/>
    <col min="10771" max="10771" width="15.28515625" style="60" bestFit="1" customWidth="1"/>
    <col min="10772" max="10772" width="15.42578125" style="60" bestFit="1" customWidth="1"/>
    <col min="10773" max="10773" width="19.28515625" style="60" bestFit="1" customWidth="1"/>
    <col min="10774" max="10774" width="15.5703125" style="60" bestFit="1" customWidth="1"/>
    <col min="10775" max="10775" width="16" style="60" customWidth="1"/>
    <col min="10776" max="10776" width="17.28515625" style="60" customWidth="1"/>
    <col min="10777" max="10777" width="14.28515625" style="60" customWidth="1"/>
    <col min="10778" max="10778" width="18.140625" style="60" customWidth="1"/>
    <col min="10779" max="10779" width="16" style="60" customWidth="1"/>
    <col min="10780" max="10781" width="16" style="60" bestFit="1" customWidth="1"/>
    <col min="10782" max="10782" width="17.7109375" style="60" customWidth="1"/>
    <col min="10783" max="10783" width="16" style="60" bestFit="1" customWidth="1"/>
    <col min="10784" max="10784" width="17.5703125" style="60" bestFit="1" customWidth="1"/>
    <col min="10785" max="10785" width="15" style="60" bestFit="1" customWidth="1"/>
    <col min="10786" max="11009" width="12.7109375" style="60"/>
    <col min="11010" max="11010" width="3.5703125" style="60" customWidth="1"/>
    <col min="11011" max="11011" width="40.85546875" style="60" customWidth="1"/>
    <col min="11012" max="11012" width="18.5703125" style="60" customWidth="1"/>
    <col min="11013" max="11013" width="21.42578125" style="60" customWidth="1"/>
    <col min="11014" max="11014" width="18.5703125" style="60" bestFit="1" customWidth="1"/>
    <col min="11015" max="11016" width="17.5703125" style="60" bestFit="1" customWidth="1"/>
    <col min="11017" max="11018" width="15" style="60" customWidth="1"/>
    <col min="11019" max="11020" width="14.7109375" style="60" customWidth="1"/>
    <col min="11021" max="11021" width="16.42578125" style="60" bestFit="1" customWidth="1"/>
    <col min="11022" max="11022" width="6.28515625" style="60" customWidth="1"/>
    <col min="11023" max="11023" width="16" style="60" customWidth="1"/>
    <col min="11024" max="11024" width="18.5703125" style="60" customWidth="1"/>
    <col min="11025" max="11025" width="18.28515625" style="60" customWidth="1"/>
    <col min="11026" max="11026" width="3.5703125" style="60" customWidth="1"/>
    <col min="11027" max="11027" width="15.28515625" style="60" bestFit="1" customWidth="1"/>
    <col min="11028" max="11028" width="15.42578125" style="60" bestFit="1" customWidth="1"/>
    <col min="11029" max="11029" width="19.28515625" style="60" bestFit="1" customWidth="1"/>
    <col min="11030" max="11030" width="15.5703125" style="60" bestFit="1" customWidth="1"/>
    <col min="11031" max="11031" width="16" style="60" customWidth="1"/>
    <col min="11032" max="11032" width="17.28515625" style="60" customWidth="1"/>
    <col min="11033" max="11033" width="14.28515625" style="60" customWidth="1"/>
    <col min="11034" max="11034" width="18.140625" style="60" customWidth="1"/>
    <col min="11035" max="11035" width="16" style="60" customWidth="1"/>
    <col min="11036" max="11037" width="16" style="60" bestFit="1" customWidth="1"/>
    <col min="11038" max="11038" width="17.7109375" style="60" customWidth="1"/>
    <col min="11039" max="11039" width="16" style="60" bestFit="1" customWidth="1"/>
    <col min="11040" max="11040" width="17.5703125" style="60" bestFit="1" customWidth="1"/>
    <col min="11041" max="11041" width="15" style="60" bestFit="1" customWidth="1"/>
    <col min="11042" max="11265" width="12.7109375" style="60"/>
    <col min="11266" max="11266" width="3.5703125" style="60" customWidth="1"/>
    <col min="11267" max="11267" width="40.85546875" style="60" customWidth="1"/>
    <col min="11268" max="11268" width="18.5703125" style="60" customWidth="1"/>
    <col min="11269" max="11269" width="21.42578125" style="60" customWidth="1"/>
    <col min="11270" max="11270" width="18.5703125" style="60" bestFit="1" customWidth="1"/>
    <col min="11271" max="11272" width="17.5703125" style="60" bestFit="1" customWidth="1"/>
    <col min="11273" max="11274" width="15" style="60" customWidth="1"/>
    <col min="11275" max="11276" width="14.7109375" style="60" customWidth="1"/>
    <col min="11277" max="11277" width="16.42578125" style="60" bestFit="1" customWidth="1"/>
    <col min="11278" max="11278" width="6.28515625" style="60" customWidth="1"/>
    <col min="11279" max="11279" width="16" style="60" customWidth="1"/>
    <col min="11280" max="11280" width="18.5703125" style="60" customWidth="1"/>
    <col min="11281" max="11281" width="18.28515625" style="60" customWidth="1"/>
    <col min="11282" max="11282" width="3.5703125" style="60" customWidth="1"/>
    <col min="11283" max="11283" width="15.28515625" style="60" bestFit="1" customWidth="1"/>
    <col min="11284" max="11284" width="15.42578125" style="60" bestFit="1" customWidth="1"/>
    <col min="11285" max="11285" width="19.28515625" style="60" bestFit="1" customWidth="1"/>
    <col min="11286" max="11286" width="15.5703125" style="60" bestFit="1" customWidth="1"/>
    <col min="11287" max="11287" width="16" style="60" customWidth="1"/>
    <col min="11288" max="11288" width="17.28515625" style="60" customWidth="1"/>
    <col min="11289" max="11289" width="14.28515625" style="60" customWidth="1"/>
    <col min="11290" max="11290" width="18.140625" style="60" customWidth="1"/>
    <col min="11291" max="11291" width="16" style="60" customWidth="1"/>
    <col min="11292" max="11293" width="16" style="60" bestFit="1" customWidth="1"/>
    <col min="11294" max="11294" width="17.7109375" style="60" customWidth="1"/>
    <col min="11295" max="11295" width="16" style="60" bestFit="1" customWidth="1"/>
    <col min="11296" max="11296" width="17.5703125" style="60" bestFit="1" customWidth="1"/>
    <col min="11297" max="11297" width="15" style="60" bestFit="1" customWidth="1"/>
    <col min="11298" max="11521" width="12.7109375" style="60"/>
    <col min="11522" max="11522" width="3.5703125" style="60" customWidth="1"/>
    <col min="11523" max="11523" width="40.85546875" style="60" customWidth="1"/>
    <col min="11524" max="11524" width="18.5703125" style="60" customWidth="1"/>
    <col min="11525" max="11525" width="21.42578125" style="60" customWidth="1"/>
    <col min="11526" max="11526" width="18.5703125" style="60" bestFit="1" customWidth="1"/>
    <col min="11527" max="11528" width="17.5703125" style="60" bestFit="1" customWidth="1"/>
    <col min="11529" max="11530" width="15" style="60" customWidth="1"/>
    <col min="11531" max="11532" width="14.7109375" style="60" customWidth="1"/>
    <col min="11533" max="11533" width="16.42578125" style="60" bestFit="1" customWidth="1"/>
    <col min="11534" max="11534" width="6.28515625" style="60" customWidth="1"/>
    <col min="11535" max="11535" width="16" style="60" customWidth="1"/>
    <col min="11536" max="11536" width="18.5703125" style="60" customWidth="1"/>
    <col min="11537" max="11537" width="18.28515625" style="60" customWidth="1"/>
    <col min="11538" max="11538" width="3.5703125" style="60" customWidth="1"/>
    <col min="11539" max="11539" width="15.28515625" style="60" bestFit="1" customWidth="1"/>
    <col min="11540" max="11540" width="15.42578125" style="60" bestFit="1" customWidth="1"/>
    <col min="11541" max="11541" width="19.28515625" style="60" bestFit="1" customWidth="1"/>
    <col min="11542" max="11542" width="15.5703125" style="60" bestFit="1" customWidth="1"/>
    <col min="11543" max="11543" width="16" style="60" customWidth="1"/>
    <col min="11544" max="11544" width="17.28515625" style="60" customWidth="1"/>
    <col min="11545" max="11545" width="14.28515625" style="60" customWidth="1"/>
    <col min="11546" max="11546" width="18.140625" style="60" customWidth="1"/>
    <col min="11547" max="11547" width="16" style="60" customWidth="1"/>
    <col min="11548" max="11549" width="16" style="60" bestFit="1" customWidth="1"/>
    <col min="11550" max="11550" width="17.7109375" style="60" customWidth="1"/>
    <col min="11551" max="11551" width="16" style="60" bestFit="1" customWidth="1"/>
    <col min="11552" max="11552" width="17.5703125" style="60" bestFit="1" customWidth="1"/>
    <col min="11553" max="11553" width="15" style="60" bestFit="1" customWidth="1"/>
    <col min="11554" max="11777" width="12.7109375" style="60"/>
    <col min="11778" max="11778" width="3.5703125" style="60" customWidth="1"/>
    <col min="11779" max="11779" width="40.85546875" style="60" customWidth="1"/>
    <col min="11780" max="11780" width="18.5703125" style="60" customWidth="1"/>
    <col min="11781" max="11781" width="21.42578125" style="60" customWidth="1"/>
    <col min="11782" max="11782" width="18.5703125" style="60" bestFit="1" customWidth="1"/>
    <col min="11783" max="11784" width="17.5703125" style="60" bestFit="1" customWidth="1"/>
    <col min="11785" max="11786" width="15" style="60" customWidth="1"/>
    <col min="11787" max="11788" width="14.7109375" style="60" customWidth="1"/>
    <col min="11789" max="11789" width="16.42578125" style="60" bestFit="1" customWidth="1"/>
    <col min="11790" max="11790" width="6.28515625" style="60" customWidth="1"/>
    <col min="11791" max="11791" width="16" style="60" customWidth="1"/>
    <col min="11792" max="11792" width="18.5703125" style="60" customWidth="1"/>
    <col min="11793" max="11793" width="18.28515625" style="60" customWidth="1"/>
    <col min="11794" max="11794" width="3.5703125" style="60" customWidth="1"/>
    <col min="11795" max="11795" width="15.28515625" style="60" bestFit="1" customWidth="1"/>
    <col min="11796" max="11796" width="15.42578125" style="60" bestFit="1" customWidth="1"/>
    <col min="11797" max="11797" width="19.28515625" style="60" bestFit="1" customWidth="1"/>
    <col min="11798" max="11798" width="15.5703125" style="60" bestFit="1" customWidth="1"/>
    <col min="11799" max="11799" width="16" style="60" customWidth="1"/>
    <col min="11800" max="11800" width="17.28515625" style="60" customWidth="1"/>
    <col min="11801" max="11801" width="14.28515625" style="60" customWidth="1"/>
    <col min="11802" max="11802" width="18.140625" style="60" customWidth="1"/>
    <col min="11803" max="11803" width="16" style="60" customWidth="1"/>
    <col min="11804" max="11805" width="16" style="60" bestFit="1" customWidth="1"/>
    <col min="11806" max="11806" width="17.7109375" style="60" customWidth="1"/>
    <col min="11807" max="11807" width="16" style="60" bestFit="1" customWidth="1"/>
    <col min="11808" max="11808" width="17.5703125" style="60" bestFit="1" customWidth="1"/>
    <col min="11809" max="11809" width="15" style="60" bestFit="1" customWidth="1"/>
    <col min="11810" max="12033" width="12.7109375" style="60"/>
    <col min="12034" max="12034" width="3.5703125" style="60" customWidth="1"/>
    <col min="12035" max="12035" width="40.85546875" style="60" customWidth="1"/>
    <col min="12036" max="12036" width="18.5703125" style="60" customWidth="1"/>
    <col min="12037" max="12037" width="21.42578125" style="60" customWidth="1"/>
    <col min="12038" max="12038" width="18.5703125" style="60" bestFit="1" customWidth="1"/>
    <col min="12039" max="12040" width="17.5703125" style="60" bestFit="1" customWidth="1"/>
    <col min="12041" max="12042" width="15" style="60" customWidth="1"/>
    <col min="12043" max="12044" width="14.7109375" style="60" customWidth="1"/>
    <col min="12045" max="12045" width="16.42578125" style="60" bestFit="1" customWidth="1"/>
    <col min="12046" max="12046" width="6.28515625" style="60" customWidth="1"/>
    <col min="12047" max="12047" width="16" style="60" customWidth="1"/>
    <col min="12048" max="12048" width="18.5703125" style="60" customWidth="1"/>
    <col min="12049" max="12049" width="18.28515625" style="60" customWidth="1"/>
    <col min="12050" max="12050" width="3.5703125" style="60" customWidth="1"/>
    <col min="12051" max="12051" width="15.28515625" style="60" bestFit="1" customWidth="1"/>
    <col min="12052" max="12052" width="15.42578125" style="60" bestFit="1" customWidth="1"/>
    <col min="12053" max="12053" width="19.28515625" style="60" bestFit="1" customWidth="1"/>
    <col min="12054" max="12054" width="15.5703125" style="60" bestFit="1" customWidth="1"/>
    <col min="12055" max="12055" width="16" style="60" customWidth="1"/>
    <col min="12056" max="12056" width="17.28515625" style="60" customWidth="1"/>
    <col min="12057" max="12057" width="14.28515625" style="60" customWidth="1"/>
    <col min="12058" max="12058" width="18.140625" style="60" customWidth="1"/>
    <col min="12059" max="12059" width="16" style="60" customWidth="1"/>
    <col min="12060" max="12061" width="16" style="60" bestFit="1" customWidth="1"/>
    <col min="12062" max="12062" width="17.7109375" style="60" customWidth="1"/>
    <col min="12063" max="12063" width="16" style="60" bestFit="1" customWidth="1"/>
    <col min="12064" max="12064" width="17.5703125" style="60" bestFit="1" customWidth="1"/>
    <col min="12065" max="12065" width="15" style="60" bestFit="1" customWidth="1"/>
    <col min="12066" max="12289" width="12.7109375" style="60"/>
    <col min="12290" max="12290" width="3.5703125" style="60" customWidth="1"/>
    <col min="12291" max="12291" width="40.85546875" style="60" customWidth="1"/>
    <col min="12292" max="12292" width="18.5703125" style="60" customWidth="1"/>
    <col min="12293" max="12293" width="21.42578125" style="60" customWidth="1"/>
    <col min="12294" max="12294" width="18.5703125" style="60" bestFit="1" customWidth="1"/>
    <col min="12295" max="12296" width="17.5703125" style="60" bestFit="1" customWidth="1"/>
    <col min="12297" max="12298" width="15" style="60" customWidth="1"/>
    <col min="12299" max="12300" width="14.7109375" style="60" customWidth="1"/>
    <col min="12301" max="12301" width="16.42578125" style="60" bestFit="1" customWidth="1"/>
    <col min="12302" max="12302" width="6.28515625" style="60" customWidth="1"/>
    <col min="12303" max="12303" width="16" style="60" customWidth="1"/>
    <col min="12304" max="12304" width="18.5703125" style="60" customWidth="1"/>
    <col min="12305" max="12305" width="18.28515625" style="60" customWidth="1"/>
    <col min="12306" max="12306" width="3.5703125" style="60" customWidth="1"/>
    <col min="12307" max="12307" width="15.28515625" style="60" bestFit="1" customWidth="1"/>
    <col min="12308" max="12308" width="15.42578125" style="60" bestFit="1" customWidth="1"/>
    <col min="12309" max="12309" width="19.28515625" style="60" bestFit="1" customWidth="1"/>
    <col min="12310" max="12310" width="15.5703125" style="60" bestFit="1" customWidth="1"/>
    <col min="12311" max="12311" width="16" style="60" customWidth="1"/>
    <col min="12312" max="12312" width="17.28515625" style="60" customWidth="1"/>
    <col min="12313" max="12313" width="14.28515625" style="60" customWidth="1"/>
    <col min="12314" max="12314" width="18.140625" style="60" customWidth="1"/>
    <col min="12315" max="12315" width="16" style="60" customWidth="1"/>
    <col min="12316" max="12317" width="16" style="60" bestFit="1" customWidth="1"/>
    <col min="12318" max="12318" width="17.7109375" style="60" customWidth="1"/>
    <col min="12319" max="12319" width="16" style="60" bestFit="1" customWidth="1"/>
    <col min="12320" max="12320" width="17.5703125" style="60" bestFit="1" customWidth="1"/>
    <col min="12321" max="12321" width="15" style="60" bestFit="1" customWidth="1"/>
    <col min="12322" max="12545" width="12.7109375" style="60"/>
    <col min="12546" max="12546" width="3.5703125" style="60" customWidth="1"/>
    <col min="12547" max="12547" width="40.85546875" style="60" customWidth="1"/>
    <col min="12548" max="12548" width="18.5703125" style="60" customWidth="1"/>
    <col min="12549" max="12549" width="21.42578125" style="60" customWidth="1"/>
    <col min="12550" max="12550" width="18.5703125" style="60" bestFit="1" customWidth="1"/>
    <col min="12551" max="12552" width="17.5703125" style="60" bestFit="1" customWidth="1"/>
    <col min="12553" max="12554" width="15" style="60" customWidth="1"/>
    <col min="12555" max="12556" width="14.7109375" style="60" customWidth="1"/>
    <col min="12557" max="12557" width="16.42578125" style="60" bestFit="1" customWidth="1"/>
    <col min="12558" max="12558" width="6.28515625" style="60" customWidth="1"/>
    <col min="12559" max="12559" width="16" style="60" customWidth="1"/>
    <col min="12560" max="12560" width="18.5703125" style="60" customWidth="1"/>
    <col min="12561" max="12561" width="18.28515625" style="60" customWidth="1"/>
    <col min="12562" max="12562" width="3.5703125" style="60" customWidth="1"/>
    <col min="12563" max="12563" width="15.28515625" style="60" bestFit="1" customWidth="1"/>
    <col min="12564" max="12564" width="15.42578125" style="60" bestFit="1" customWidth="1"/>
    <col min="12565" max="12565" width="19.28515625" style="60" bestFit="1" customWidth="1"/>
    <col min="12566" max="12566" width="15.5703125" style="60" bestFit="1" customWidth="1"/>
    <col min="12567" max="12567" width="16" style="60" customWidth="1"/>
    <col min="12568" max="12568" width="17.28515625" style="60" customWidth="1"/>
    <col min="12569" max="12569" width="14.28515625" style="60" customWidth="1"/>
    <col min="12570" max="12570" width="18.140625" style="60" customWidth="1"/>
    <col min="12571" max="12571" width="16" style="60" customWidth="1"/>
    <col min="12572" max="12573" width="16" style="60" bestFit="1" customWidth="1"/>
    <col min="12574" max="12574" width="17.7109375" style="60" customWidth="1"/>
    <col min="12575" max="12575" width="16" style="60" bestFit="1" customWidth="1"/>
    <col min="12576" max="12576" width="17.5703125" style="60" bestFit="1" customWidth="1"/>
    <col min="12577" max="12577" width="15" style="60" bestFit="1" customWidth="1"/>
    <col min="12578" max="12801" width="12.7109375" style="60"/>
    <col min="12802" max="12802" width="3.5703125" style="60" customWidth="1"/>
    <col min="12803" max="12803" width="40.85546875" style="60" customWidth="1"/>
    <col min="12804" max="12804" width="18.5703125" style="60" customWidth="1"/>
    <col min="12805" max="12805" width="21.42578125" style="60" customWidth="1"/>
    <col min="12806" max="12806" width="18.5703125" style="60" bestFit="1" customWidth="1"/>
    <col min="12807" max="12808" width="17.5703125" style="60" bestFit="1" customWidth="1"/>
    <col min="12809" max="12810" width="15" style="60" customWidth="1"/>
    <col min="12811" max="12812" width="14.7109375" style="60" customWidth="1"/>
    <col min="12813" max="12813" width="16.42578125" style="60" bestFit="1" customWidth="1"/>
    <col min="12814" max="12814" width="6.28515625" style="60" customWidth="1"/>
    <col min="12815" max="12815" width="16" style="60" customWidth="1"/>
    <col min="12816" max="12816" width="18.5703125" style="60" customWidth="1"/>
    <col min="12817" max="12817" width="18.28515625" style="60" customWidth="1"/>
    <col min="12818" max="12818" width="3.5703125" style="60" customWidth="1"/>
    <col min="12819" max="12819" width="15.28515625" style="60" bestFit="1" customWidth="1"/>
    <col min="12820" max="12820" width="15.42578125" style="60" bestFit="1" customWidth="1"/>
    <col min="12821" max="12821" width="19.28515625" style="60" bestFit="1" customWidth="1"/>
    <col min="12822" max="12822" width="15.5703125" style="60" bestFit="1" customWidth="1"/>
    <col min="12823" max="12823" width="16" style="60" customWidth="1"/>
    <col min="12824" max="12824" width="17.28515625" style="60" customWidth="1"/>
    <col min="12825" max="12825" width="14.28515625" style="60" customWidth="1"/>
    <col min="12826" max="12826" width="18.140625" style="60" customWidth="1"/>
    <col min="12827" max="12827" width="16" style="60" customWidth="1"/>
    <col min="12828" max="12829" width="16" style="60" bestFit="1" customWidth="1"/>
    <col min="12830" max="12830" width="17.7109375" style="60" customWidth="1"/>
    <col min="12831" max="12831" width="16" style="60" bestFit="1" customWidth="1"/>
    <col min="12832" max="12832" width="17.5703125" style="60" bestFit="1" customWidth="1"/>
    <col min="12833" max="12833" width="15" style="60" bestFit="1" customWidth="1"/>
    <col min="12834" max="13057" width="12.7109375" style="60"/>
    <col min="13058" max="13058" width="3.5703125" style="60" customWidth="1"/>
    <col min="13059" max="13059" width="40.85546875" style="60" customWidth="1"/>
    <col min="13060" max="13060" width="18.5703125" style="60" customWidth="1"/>
    <col min="13061" max="13061" width="21.42578125" style="60" customWidth="1"/>
    <col min="13062" max="13062" width="18.5703125" style="60" bestFit="1" customWidth="1"/>
    <col min="13063" max="13064" width="17.5703125" style="60" bestFit="1" customWidth="1"/>
    <col min="13065" max="13066" width="15" style="60" customWidth="1"/>
    <col min="13067" max="13068" width="14.7109375" style="60" customWidth="1"/>
    <col min="13069" max="13069" width="16.42578125" style="60" bestFit="1" customWidth="1"/>
    <col min="13070" max="13070" width="6.28515625" style="60" customWidth="1"/>
    <col min="13071" max="13071" width="16" style="60" customWidth="1"/>
    <col min="13072" max="13072" width="18.5703125" style="60" customWidth="1"/>
    <col min="13073" max="13073" width="18.28515625" style="60" customWidth="1"/>
    <col min="13074" max="13074" width="3.5703125" style="60" customWidth="1"/>
    <col min="13075" max="13075" width="15.28515625" style="60" bestFit="1" customWidth="1"/>
    <col min="13076" max="13076" width="15.42578125" style="60" bestFit="1" customWidth="1"/>
    <col min="13077" max="13077" width="19.28515625" style="60" bestFit="1" customWidth="1"/>
    <col min="13078" max="13078" width="15.5703125" style="60" bestFit="1" customWidth="1"/>
    <col min="13079" max="13079" width="16" style="60" customWidth="1"/>
    <col min="13080" max="13080" width="17.28515625" style="60" customWidth="1"/>
    <col min="13081" max="13081" width="14.28515625" style="60" customWidth="1"/>
    <col min="13082" max="13082" width="18.140625" style="60" customWidth="1"/>
    <col min="13083" max="13083" width="16" style="60" customWidth="1"/>
    <col min="13084" max="13085" width="16" style="60" bestFit="1" customWidth="1"/>
    <col min="13086" max="13086" width="17.7109375" style="60" customWidth="1"/>
    <col min="13087" max="13087" width="16" style="60" bestFit="1" customWidth="1"/>
    <col min="13088" max="13088" width="17.5703125" style="60" bestFit="1" customWidth="1"/>
    <col min="13089" max="13089" width="15" style="60" bestFit="1" customWidth="1"/>
    <col min="13090" max="13313" width="12.7109375" style="60"/>
    <col min="13314" max="13314" width="3.5703125" style="60" customWidth="1"/>
    <col min="13315" max="13315" width="40.85546875" style="60" customWidth="1"/>
    <col min="13316" max="13316" width="18.5703125" style="60" customWidth="1"/>
    <col min="13317" max="13317" width="21.42578125" style="60" customWidth="1"/>
    <col min="13318" max="13318" width="18.5703125" style="60" bestFit="1" customWidth="1"/>
    <col min="13319" max="13320" width="17.5703125" style="60" bestFit="1" customWidth="1"/>
    <col min="13321" max="13322" width="15" style="60" customWidth="1"/>
    <col min="13323" max="13324" width="14.7109375" style="60" customWidth="1"/>
    <col min="13325" max="13325" width="16.42578125" style="60" bestFit="1" customWidth="1"/>
    <col min="13326" max="13326" width="6.28515625" style="60" customWidth="1"/>
    <col min="13327" max="13327" width="16" style="60" customWidth="1"/>
    <col min="13328" max="13328" width="18.5703125" style="60" customWidth="1"/>
    <col min="13329" max="13329" width="18.28515625" style="60" customWidth="1"/>
    <col min="13330" max="13330" width="3.5703125" style="60" customWidth="1"/>
    <col min="13331" max="13331" width="15.28515625" style="60" bestFit="1" customWidth="1"/>
    <col min="13332" max="13332" width="15.42578125" style="60" bestFit="1" customWidth="1"/>
    <col min="13333" max="13333" width="19.28515625" style="60" bestFit="1" customWidth="1"/>
    <col min="13334" max="13334" width="15.5703125" style="60" bestFit="1" customWidth="1"/>
    <col min="13335" max="13335" width="16" style="60" customWidth="1"/>
    <col min="13336" max="13336" width="17.28515625" style="60" customWidth="1"/>
    <col min="13337" max="13337" width="14.28515625" style="60" customWidth="1"/>
    <col min="13338" max="13338" width="18.140625" style="60" customWidth="1"/>
    <col min="13339" max="13339" width="16" style="60" customWidth="1"/>
    <col min="13340" max="13341" width="16" style="60" bestFit="1" customWidth="1"/>
    <col min="13342" max="13342" width="17.7109375" style="60" customWidth="1"/>
    <col min="13343" max="13343" width="16" style="60" bestFit="1" customWidth="1"/>
    <col min="13344" max="13344" width="17.5703125" style="60" bestFit="1" customWidth="1"/>
    <col min="13345" max="13345" width="15" style="60" bestFit="1" customWidth="1"/>
    <col min="13346" max="13569" width="12.7109375" style="60"/>
    <col min="13570" max="13570" width="3.5703125" style="60" customWidth="1"/>
    <col min="13571" max="13571" width="40.85546875" style="60" customWidth="1"/>
    <col min="13572" max="13572" width="18.5703125" style="60" customWidth="1"/>
    <col min="13573" max="13573" width="21.42578125" style="60" customWidth="1"/>
    <col min="13574" max="13574" width="18.5703125" style="60" bestFit="1" customWidth="1"/>
    <col min="13575" max="13576" width="17.5703125" style="60" bestFit="1" customWidth="1"/>
    <col min="13577" max="13578" width="15" style="60" customWidth="1"/>
    <col min="13579" max="13580" width="14.7109375" style="60" customWidth="1"/>
    <col min="13581" max="13581" width="16.42578125" style="60" bestFit="1" customWidth="1"/>
    <col min="13582" max="13582" width="6.28515625" style="60" customWidth="1"/>
    <col min="13583" max="13583" width="16" style="60" customWidth="1"/>
    <col min="13584" max="13584" width="18.5703125" style="60" customWidth="1"/>
    <col min="13585" max="13585" width="18.28515625" style="60" customWidth="1"/>
    <col min="13586" max="13586" width="3.5703125" style="60" customWidth="1"/>
    <col min="13587" max="13587" width="15.28515625" style="60" bestFit="1" customWidth="1"/>
    <col min="13588" max="13588" width="15.42578125" style="60" bestFit="1" customWidth="1"/>
    <col min="13589" max="13589" width="19.28515625" style="60" bestFit="1" customWidth="1"/>
    <col min="13590" max="13590" width="15.5703125" style="60" bestFit="1" customWidth="1"/>
    <col min="13591" max="13591" width="16" style="60" customWidth="1"/>
    <col min="13592" max="13592" width="17.28515625" style="60" customWidth="1"/>
    <col min="13593" max="13593" width="14.28515625" style="60" customWidth="1"/>
    <col min="13594" max="13594" width="18.140625" style="60" customWidth="1"/>
    <col min="13595" max="13595" width="16" style="60" customWidth="1"/>
    <col min="13596" max="13597" width="16" style="60" bestFit="1" customWidth="1"/>
    <col min="13598" max="13598" width="17.7109375" style="60" customWidth="1"/>
    <col min="13599" max="13599" width="16" style="60" bestFit="1" customWidth="1"/>
    <col min="13600" max="13600" width="17.5703125" style="60" bestFit="1" customWidth="1"/>
    <col min="13601" max="13601" width="15" style="60" bestFit="1" customWidth="1"/>
    <col min="13602" max="13825" width="12.7109375" style="60"/>
    <col min="13826" max="13826" width="3.5703125" style="60" customWidth="1"/>
    <col min="13827" max="13827" width="40.85546875" style="60" customWidth="1"/>
    <col min="13828" max="13828" width="18.5703125" style="60" customWidth="1"/>
    <col min="13829" max="13829" width="21.42578125" style="60" customWidth="1"/>
    <col min="13830" max="13830" width="18.5703125" style="60" bestFit="1" customWidth="1"/>
    <col min="13831" max="13832" width="17.5703125" style="60" bestFit="1" customWidth="1"/>
    <col min="13833" max="13834" width="15" style="60" customWidth="1"/>
    <col min="13835" max="13836" width="14.7109375" style="60" customWidth="1"/>
    <col min="13837" max="13837" width="16.42578125" style="60" bestFit="1" customWidth="1"/>
    <col min="13838" max="13838" width="6.28515625" style="60" customWidth="1"/>
    <col min="13839" max="13839" width="16" style="60" customWidth="1"/>
    <col min="13840" max="13840" width="18.5703125" style="60" customWidth="1"/>
    <col min="13841" max="13841" width="18.28515625" style="60" customWidth="1"/>
    <col min="13842" max="13842" width="3.5703125" style="60" customWidth="1"/>
    <col min="13843" max="13843" width="15.28515625" style="60" bestFit="1" customWidth="1"/>
    <col min="13844" max="13844" width="15.42578125" style="60" bestFit="1" customWidth="1"/>
    <col min="13845" max="13845" width="19.28515625" style="60" bestFit="1" customWidth="1"/>
    <col min="13846" max="13846" width="15.5703125" style="60" bestFit="1" customWidth="1"/>
    <col min="13847" max="13847" width="16" style="60" customWidth="1"/>
    <col min="13848" max="13848" width="17.28515625" style="60" customWidth="1"/>
    <col min="13849" max="13849" width="14.28515625" style="60" customWidth="1"/>
    <col min="13850" max="13850" width="18.140625" style="60" customWidth="1"/>
    <col min="13851" max="13851" width="16" style="60" customWidth="1"/>
    <col min="13852" max="13853" width="16" style="60" bestFit="1" customWidth="1"/>
    <col min="13854" max="13854" width="17.7109375" style="60" customWidth="1"/>
    <col min="13855" max="13855" width="16" style="60" bestFit="1" customWidth="1"/>
    <col min="13856" max="13856" width="17.5703125" style="60" bestFit="1" customWidth="1"/>
    <col min="13857" max="13857" width="15" style="60" bestFit="1" customWidth="1"/>
    <col min="13858" max="14081" width="12.7109375" style="60"/>
    <col min="14082" max="14082" width="3.5703125" style="60" customWidth="1"/>
    <col min="14083" max="14083" width="40.85546875" style="60" customWidth="1"/>
    <col min="14084" max="14084" width="18.5703125" style="60" customWidth="1"/>
    <col min="14085" max="14085" width="21.42578125" style="60" customWidth="1"/>
    <col min="14086" max="14086" width="18.5703125" style="60" bestFit="1" customWidth="1"/>
    <col min="14087" max="14088" width="17.5703125" style="60" bestFit="1" customWidth="1"/>
    <col min="14089" max="14090" width="15" style="60" customWidth="1"/>
    <col min="14091" max="14092" width="14.7109375" style="60" customWidth="1"/>
    <col min="14093" max="14093" width="16.42578125" style="60" bestFit="1" customWidth="1"/>
    <col min="14094" max="14094" width="6.28515625" style="60" customWidth="1"/>
    <col min="14095" max="14095" width="16" style="60" customWidth="1"/>
    <col min="14096" max="14096" width="18.5703125" style="60" customWidth="1"/>
    <col min="14097" max="14097" width="18.28515625" style="60" customWidth="1"/>
    <col min="14098" max="14098" width="3.5703125" style="60" customWidth="1"/>
    <col min="14099" max="14099" width="15.28515625" style="60" bestFit="1" customWidth="1"/>
    <col min="14100" max="14100" width="15.42578125" style="60" bestFit="1" customWidth="1"/>
    <col min="14101" max="14101" width="19.28515625" style="60" bestFit="1" customWidth="1"/>
    <col min="14102" max="14102" width="15.5703125" style="60" bestFit="1" customWidth="1"/>
    <col min="14103" max="14103" width="16" style="60" customWidth="1"/>
    <col min="14104" max="14104" width="17.28515625" style="60" customWidth="1"/>
    <col min="14105" max="14105" width="14.28515625" style="60" customWidth="1"/>
    <col min="14106" max="14106" width="18.140625" style="60" customWidth="1"/>
    <col min="14107" max="14107" width="16" style="60" customWidth="1"/>
    <col min="14108" max="14109" width="16" style="60" bestFit="1" customWidth="1"/>
    <col min="14110" max="14110" width="17.7109375" style="60" customWidth="1"/>
    <col min="14111" max="14111" width="16" style="60" bestFit="1" customWidth="1"/>
    <col min="14112" max="14112" width="17.5703125" style="60" bestFit="1" customWidth="1"/>
    <col min="14113" max="14113" width="15" style="60" bestFit="1" customWidth="1"/>
    <col min="14114" max="14337" width="12.7109375" style="60"/>
    <col min="14338" max="14338" width="3.5703125" style="60" customWidth="1"/>
    <col min="14339" max="14339" width="40.85546875" style="60" customWidth="1"/>
    <col min="14340" max="14340" width="18.5703125" style="60" customWidth="1"/>
    <col min="14341" max="14341" width="21.42578125" style="60" customWidth="1"/>
    <col min="14342" max="14342" width="18.5703125" style="60" bestFit="1" customWidth="1"/>
    <col min="14343" max="14344" width="17.5703125" style="60" bestFit="1" customWidth="1"/>
    <col min="14345" max="14346" width="15" style="60" customWidth="1"/>
    <col min="14347" max="14348" width="14.7109375" style="60" customWidth="1"/>
    <col min="14349" max="14349" width="16.42578125" style="60" bestFit="1" customWidth="1"/>
    <col min="14350" max="14350" width="6.28515625" style="60" customWidth="1"/>
    <col min="14351" max="14351" width="16" style="60" customWidth="1"/>
    <col min="14352" max="14352" width="18.5703125" style="60" customWidth="1"/>
    <col min="14353" max="14353" width="18.28515625" style="60" customWidth="1"/>
    <col min="14354" max="14354" width="3.5703125" style="60" customWidth="1"/>
    <col min="14355" max="14355" width="15.28515625" style="60" bestFit="1" customWidth="1"/>
    <col min="14356" max="14356" width="15.42578125" style="60" bestFit="1" customWidth="1"/>
    <col min="14357" max="14357" width="19.28515625" style="60" bestFit="1" customWidth="1"/>
    <col min="14358" max="14358" width="15.5703125" style="60" bestFit="1" customWidth="1"/>
    <col min="14359" max="14359" width="16" style="60" customWidth="1"/>
    <col min="14360" max="14360" width="17.28515625" style="60" customWidth="1"/>
    <col min="14361" max="14361" width="14.28515625" style="60" customWidth="1"/>
    <col min="14362" max="14362" width="18.140625" style="60" customWidth="1"/>
    <col min="14363" max="14363" width="16" style="60" customWidth="1"/>
    <col min="14364" max="14365" width="16" style="60" bestFit="1" customWidth="1"/>
    <col min="14366" max="14366" width="17.7109375" style="60" customWidth="1"/>
    <col min="14367" max="14367" width="16" style="60" bestFit="1" customWidth="1"/>
    <col min="14368" max="14368" width="17.5703125" style="60" bestFit="1" customWidth="1"/>
    <col min="14369" max="14369" width="15" style="60" bestFit="1" customWidth="1"/>
    <col min="14370" max="14593" width="12.7109375" style="60"/>
    <col min="14594" max="14594" width="3.5703125" style="60" customWidth="1"/>
    <col min="14595" max="14595" width="40.85546875" style="60" customWidth="1"/>
    <col min="14596" max="14596" width="18.5703125" style="60" customWidth="1"/>
    <col min="14597" max="14597" width="21.42578125" style="60" customWidth="1"/>
    <col min="14598" max="14598" width="18.5703125" style="60" bestFit="1" customWidth="1"/>
    <col min="14599" max="14600" width="17.5703125" style="60" bestFit="1" customWidth="1"/>
    <col min="14601" max="14602" width="15" style="60" customWidth="1"/>
    <col min="14603" max="14604" width="14.7109375" style="60" customWidth="1"/>
    <col min="14605" max="14605" width="16.42578125" style="60" bestFit="1" customWidth="1"/>
    <col min="14606" max="14606" width="6.28515625" style="60" customWidth="1"/>
    <col min="14607" max="14607" width="16" style="60" customWidth="1"/>
    <col min="14608" max="14608" width="18.5703125" style="60" customWidth="1"/>
    <col min="14609" max="14609" width="18.28515625" style="60" customWidth="1"/>
    <col min="14610" max="14610" width="3.5703125" style="60" customWidth="1"/>
    <col min="14611" max="14611" width="15.28515625" style="60" bestFit="1" customWidth="1"/>
    <col min="14612" max="14612" width="15.42578125" style="60" bestFit="1" customWidth="1"/>
    <col min="14613" max="14613" width="19.28515625" style="60" bestFit="1" customWidth="1"/>
    <col min="14614" max="14614" width="15.5703125" style="60" bestFit="1" customWidth="1"/>
    <col min="14615" max="14615" width="16" style="60" customWidth="1"/>
    <col min="14616" max="14616" width="17.28515625" style="60" customWidth="1"/>
    <col min="14617" max="14617" width="14.28515625" style="60" customWidth="1"/>
    <col min="14618" max="14618" width="18.140625" style="60" customWidth="1"/>
    <col min="14619" max="14619" width="16" style="60" customWidth="1"/>
    <col min="14620" max="14621" width="16" style="60" bestFit="1" customWidth="1"/>
    <col min="14622" max="14622" width="17.7109375" style="60" customWidth="1"/>
    <col min="14623" max="14623" width="16" style="60" bestFit="1" customWidth="1"/>
    <col min="14624" max="14624" width="17.5703125" style="60" bestFit="1" customWidth="1"/>
    <col min="14625" max="14625" width="15" style="60" bestFit="1" customWidth="1"/>
    <col min="14626" max="14849" width="12.7109375" style="60"/>
    <col min="14850" max="14850" width="3.5703125" style="60" customWidth="1"/>
    <col min="14851" max="14851" width="40.85546875" style="60" customWidth="1"/>
    <col min="14852" max="14852" width="18.5703125" style="60" customWidth="1"/>
    <col min="14853" max="14853" width="21.42578125" style="60" customWidth="1"/>
    <col min="14854" max="14854" width="18.5703125" style="60" bestFit="1" customWidth="1"/>
    <col min="14855" max="14856" width="17.5703125" style="60" bestFit="1" customWidth="1"/>
    <col min="14857" max="14858" width="15" style="60" customWidth="1"/>
    <col min="14859" max="14860" width="14.7109375" style="60" customWidth="1"/>
    <col min="14861" max="14861" width="16.42578125" style="60" bestFit="1" customWidth="1"/>
    <col min="14862" max="14862" width="6.28515625" style="60" customWidth="1"/>
    <col min="14863" max="14863" width="16" style="60" customWidth="1"/>
    <col min="14864" max="14864" width="18.5703125" style="60" customWidth="1"/>
    <col min="14865" max="14865" width="18.28515625" style="60" customWidth="1"/>
    <col min="14866" max="14866" width="3.5703125" style="60" customWidth="1"/>
    <col min="14867" max="14867" width="15.28515625" style="60" bestFit="1" customWidth="1"/>
    <col min="14868" max="14868" width="15.42578125" style="60" bestFit="1" customWidth="1"/>
    <col min="14869" max="14869" width="19.28515625" style="60" bestFit="1" customWidth="1"/>
    <col min="14870" max="14870" width="15.5703125" style="60" bestFit="1" customWidth="1"/>
    <col min="14871" max="14871" width="16" style="60" customWidth="1"/>
    <col min="14872" max="14872" width="17.28515625" style="60" customWidth="1"/>
    <col min="14873" max="14873" width="14.28515625" style="60" customWidth="1"/>
    <col min="14874" max="14874" width="18.140625" style="60" customWidth="1"/>
    <col min="14875" max="14875" width="16" style="60" customWidth="1"/>
    <col min="14876" max="14877" width="16" style="60" bestFit="1" customWidth="1"/>
    <col min="14878" max="14878" width="17.7109375" style="60" customWidth="1"/>
    <col min="14879" max="14879" width="16" style="60" bestFit="1" customWidth="1"/>
    <col min="14880" max="14880" width="17.5703125" style="60" bestFit="1" customWidth="1"/>
    <col min="14881" max="14881" width="15" style="60" bestFit="1" customWidth="1"/>
    <col min="14882" max="15105" width="12.7109375" style="60"/>
    <col min="15106" max="15106" width="3.5703125" style="60" customWidth="1"/>
    <col min="15107" max="15107" width="40.85546875" style="60" customWidth="1"/>
    <col min="15108" max="15108" width="18.5703125" style="60" customWidth="1"/>
    <col min="15109" max="15109" width="21.42578125" style="60" customWidth="1"/>
    <col min="15110" max="15110" width="18.5703125" style="60" bestFit="1" customWidth="1"/>
    <col min="15111" max="15112" width="17.5703125" style="60" bestFit="1" customWidth="1"/>
    <col min="15113" max="15114" width="15" style="60" customWidth="1"/>
    <col min="15115" max="15116" width="14.7109375" style="60" customWidth="1"/>
    <col min="15117" max="15117" width="16.42578125" style="60" bestFit="1" customWidth="1"/>
    <col min="15118" max="15118" width="6.28515625" style="60" customWidth="1"/>
    <col min="15119" max="15119" width="16" style="60" customWidth="1"/>
    <col min="15120" max="15120" width="18.5703125" style="60" customWidth="1"/>
    <col min="15121" max="15121" width="18.28515625" style="60" customWidth="1"/>
    <col min="15122" max="15122" width="3.5703125" style="60" customWidth="1"/>
    <col min="15123" max="15123" width="15.28515625" style="60" bestFit="1" customWidth="1"/>
    <col min="15124" max="15124" width="15.42578125" style="60" bestFit="1" customWidth="1"/>
    <col min="15125" max="15125" width="19.28515625" style="60" bestFit="1" customWidth="1"/>
    <col min="15126" max="15126" width="15.5703125" style="60" bestFit="1" customWidth="1"/>
    <col min="15127" max="15127" width="16" style="60" customWidth="1"/>
    <col min="15128" max="15128" width="17.28515625" style="60" customWidth="1"/>
    <col min="15129" max="15129" width="14.28515625" style="60" customWidth="1"/>
    <col min="15130" max="15130" width="18.140625" style="60" customWidth="1"/>
    <col min="15131" max="15131" width="16" style="60" customWidth="1"/>
    <col min="15132" max="15133" width="16" style="60" bestFit="1" customWidth="1"/>
    <col min="15134" max="15134" width="17.7109375" style="60" customWidth="1"/>
    <col min="15135" max="15135" width="16" style="60" bestFit="1" customWidth="1"/>
    <col min="15136" max="15136" width="17.5703125" style="60" bestFit="1" customWidth="1"/>
    <col min="15137" max="15137" width="15" style="60" bestFit="1" customWidth="1"/>
    <col min="15138" max="15361" width="12.7109375" style="60"/>
    <col min="15362" max="15362" width="3.5703125" style="60" customWidth="1"/>
    <col min="15363" max="15363" width="40.85546875" style="60" customWidth="1"/>
    <col min="15364" max="15364" width="18.5703125" style="60" customWidth="1"/>
    <col min="15365" max="15365" width="21.42578125" style="60" customWidth="1"/>
    <col min="15366" max="15366" width="18.5703125" style="60" bestFit="1" customWidth="1"/>
    <col min="15367" max="15368" width="17.5703125" style="60" bestFit="1" customWidth="1"/>
    <col min="15369" max="15370" width="15" style="60" customWidth="1"/>
    <col min="15371" max="15372" width="14.7109375" style="60" customWidth="1"/>
    <col min="15373" max="15373" width="16.42578125" style="60" bestFit="1" customWidth="1"/>
    <col min="15374" max="15374" width="6.28515625" style="60" customWidth="1"/>
    <col min="15375" max="15375" width="16" style="60" customWidth="1"/>
    <col min="15376" max="15376" width="18.5703125" style="60" customWidth="1"/>
    <col min="15377" max="15377" width="18.28515625" style="60" customWidth="1"/>
    <col min="15378" max="15378" width="3.5703125" style="60" customWidth="1"/>
    <col min="15379" max="15379" width="15.28515625" style="60" bestFit="1" customWidth="1"/>
    <col min="15380" max="15380" width="15.42578125" style="60" bestFit="1" customWidth="1"/>
    <col min="15381" max="15381" width="19.28515625" style="60" bestFit="1" customWidth="1"/>
    <col min="15382" max="15382" width="15.5703125" style="60" bestFit="1" customWidth="1"/>
    <col min="15383" max="15383" width="16" style="60" customWidth="1"/>
    <col min="15384" max="15384" width="17.28515625" style="60" customWidth="1"/>
    <col min="15385" max="15385" width="14.28515625" style="60" customWidth="1"/>
    <col min="15386" max="15386" width="18.140625" style="60" customWidth="1"/>
    <col min="15387" max="15387" width="16" style="60" customWidth="1"/>
    <col min="15388" max="15389" width="16" style="60" bestFit="1" customWidth="1"/>
    <col min="15390" max="15390" width="17.7109375" style="60" customWidth="1"/>
    <col min="15391" max="15391" width="16" style="60" bestFit="1" customWidth="1"/>
    <col min="15392" max="15392" width="17.5703125" style="60" bestFit="1" customWidth="1"/>
    <col min="15393" max="15393" width="15" style="60" bestFit="1" customWidth="1"/>
    <col min="15394" max="15617" width="12.7109375" style="60"/>
    <col min="15618" max="15618" width="3.5703125" style="60" customWidth="1"/>
    <col min="15619" max="15619" width="40.85546875" style="60" customWidth="1"/>
    <col min="15620" max="15620" width="18.5703125" style="60" customWidth="1"/>
    <col min="15621" max="15621" width="21.42578125" style="60" customWidth="1"/>
    <col min="15622" max="15622" width="18.5703125" style="60" bestFit="1" customWidth="1"/>
    <col min="15623" max="15624" width="17.5703125" style="60" bestFit="1" customWidth="1"/>
    <col min="15625" max="15626" width="15" style="60" customWidth="1"/>
    <col min="15627" max="15628" width="14.7109375" style="60" customWidth="1"/>
    <col min="15629" max="15629" width="16.42578125" style="60" bestFit="1" customWidth="1"/>
    <col min="15630" max="15630" width="6.28515625" style="60" customWidth="1"/>
    <col min="15631" max="15631" width="16" style="60" customWidth="1"/>
    <col min="15632" max="15632" width="18.5703125" style="60" customWidth="1"/>
    <col min="15633" max="15633" width="18.28515625" style="60" customWidth="1"/>
    <col min="15634" max="15634" width="3.5703125" style="60" customWidth="1"/>
    <col min="15635" max="15635" width="15.28515625" style="60" bestFit="1" customWidth="1"/>
    <col min="15636" max="15636" width="15.42578125" style="60" bestFit="1" customWidth="1"/>
    <col min="15637" max="15637" width="19.28515625" style="60" bestFit="1" customWidth="1"/>
    <col min="15638" max="15638" width="15.5703125" style="60" bestFit="1" customWidth="1"/>
    <col min="15639" max="15639" width="16" style="60" customWidth="1"/>
    <col min="15640" max="15640" width="17.28515625" style="60" customWidth="1"/>
    <col min="15641" max="15641" width="14.28515625" style="60" customWidth="1"/>
    <col min="15642" max="15642" width="18.140625" style="60" customWidth="1"/>
    <col min="15643" max="15643" width="16" style="60" customWidth="1"/>
    <col min="15644" max="15645" width="16" style="60" bestFit="1" customWidth="1"/>
    <col min="15646" max="15646" width="17.7109375" style="60" customWidth="1"/>
    <col min="15647" max="15647" width="16" style="60" bestFit="1" customWidth="1"/>
    <col min="15648" max="15648" width="17.5703125" style="60" bestFit="1" customWidth="1"/>
    <col min="15649" max="15649" width="15" style="60" bestFit="1" customWidth="1"/>
    <col min="15650" max="15873" width="12.7109375" style="60"/>
    <col min="15874" max="15874" width="3.5703125" style="60" customWidth="1"/>
    <col min="15875" max="15875" width="40.85546875" style="60" customWidth="1"/>
    <col min="15876" max="15876" width="18.5703125" style="60" customWidth="1"/>
    <col min="15877" max="15877" width="21.42578125" style="60" customWidth="1"/>
    <col min="15878" max="15878" width="18.5703125" style="60" bestFit="1" customWidth="1"/>
    <col min="15879" max="15880" width="17.5703125" style="60" bestFit="1" customWidth="1"/>
    <col min="15881" max="15882" width="15" style="60" customWidth="1"/>
    <col min="15883" max="15884" width="14.7109375" style="60" customWidth="1"/>
    <col min="15885" max="15885" width="16.42578125" style="60" bestFit="1" customWidth="1"/>
    <col min="15886" max="15886" width="6.28515625" style="60" customWidth="1"/>
    <col min="15887" max="15887" width="16" style="60" customWidth="1"/>
    <col min="15888" max="15888" width="18.5703125" style="60" customWidth="1"/>
    <col min="15889" max="15889" width="18.28515625" style="60" customWidth="1"/>
    <col min="15890" max="15890" width="3.5703125" style="60" customWidth="1"/>
    <col min="15891" max="15891" width="15.28515625" style="60" bestFit="1" customWidth="1"/>
    <col min="15892" max="15892" width="15.42578125" style="60" bestFit="1" customWidth="1"/>
    <col min="15893" max="15893" width="19.28515625" style="60" bestFit="1" customWidth="1"/>
    <col min="15894" max="15894" width="15.5703125" style="60" bestFit="1" customWidth="1"/>
    <col min="15895" max="15895" width="16" style="60" customWidth="1"/>
    <col min="15896" max="15896" width="17.28515625" style="60" customWidth="1"/>
    <col min="15897" max="15897" width="14.28515625" style="60" customWidth="1"/>
    <col min="15898" max="15898" width="18.140625" style="60" customWidth="1"/>
    <col min="15899" max="15899" width="16" style="60" customWidth="1"/>
    <col min="15900" max="15901" width="16" style="60" bestFit="1" customWidth="1"/>
    <col min="15902" max="15902" width="17.7109375" style="60" customWidth="1"/>
    <col min="15903" max="15903" width="16" style="60" bestFit="1" customWidth="1"/>
    <col min="15904" max="15904" width="17.5703125" style="60" bestFit="1" customWidth="1"/>
    <col min="15905" max="15905" width="15" style="60" bestFit="1" customWidth="1"/>
    <col min="15906" max="16129" width="12.7109375" style="60"/>
    <col min="16130" max="16130" width="3.5703125" style="60" customWidth="1"/>
    <col min="16131" max="16131" width="40.85546875" style="60" customWidth="1"/>
    <col min="16132" max="16132" width="18.5703125" style="60" customWidth="1"/>
    <col min="16133" max="16133" width="21.42578125" style="60" customWidth="1"/>
    <col min="16134" max="16134" width="18.5703125" style="60" bestFit="1" customWidth="1"/>
    <col min="16135" max="16136" width="17.5703125" style="60" bestFit="1" customWidth="1"/>
    <col min="16137" max="16138" width="15" style="60" customWidth="1"/>
    <col min="16139" max="16140" width="14.7109375" style="60" customWidth="1"/>
    <col min="16141" max="16141" width="16.42578125" style="60" bestFit="1" customWidth="1"/>
    <col min="16142" max="16142" width="6.28515625" style="60" customWidth="1"/>
    <col min="16143" max="16143" width="16" style="60" customWidth="1"/>
    <col min="16144" max="16144" width="18.5703125" style="60" customWidth="1"/>
    <col min="16145" max="16145" width="18.28515625" style="60" customWidth="1"/>
    <col min="16146" max="16146" width="3.5703125" style="60" customWidth="1"/>
    <col min="16147" max="16147" width="15.28515625" style="60" bestFit="1" customWidth="1"/>
    <col min="16148" max="16148" width="15.42578125" style="60" bestFit="1" customWidth="1"/>
    <col min="16149" max="16149" width="19.28515625" style="60" bestFit="1" customWidth="1"/>
    <col min="16150" max="16150" width="15.5703125" style="60" bestFit="1" customWidth="1"/>
    <col min="16151" max="16151" width="16" style="60" customWidth="1"/>
    <col min="16152" max="16152" width="17.28515625" style="60" customWidth="1"/>
    <col min="16153" max="16153" width="14.28515625" style="60" customWidth="1"/>
    <col min="16154" max="16154" width="18.140625" style="60" customWidth="1"/>
    <col min="16155" max="16155" width="16" style="60" customWidth="1"/>
    <col min="16156" max="16157" width="16" style="60" bestFit="1" customWidth="1"/>
    <col min="16158" max="16158" width="17.7109375" style="60" customWidth="1"/>
    <col min="16159" max="16159" width="16" style="60" bestFit="1" customWidth="1"/>
    <col min="16160" max="16160" width="17.5703125" style="60" bestFit="1" customWidth="1"/>
    <col min="16161" max="16161" width="15" style="60" bestFit="1" customWidth="1"/>
    <col min="16162" max="16384" width="12.7109375" style="60"/>
  </cols>
  <sheetData>
    <row r="1" spans="1:35" ht="15">
      <c r="B1" s="61" t="s">
        <v>389</v>
      </c>
      <c r="L1" s="90"/>
      <c r="T1" s="63" t="s">
        <v>416</v>
      </c>
    </row>
    <row r="2" spans="1:35" ht="15.75" customHeight="1">
      <c r="A2" s="64"/>
      <c r="B2" s="65" t="s">
        <v>337</v>
      </c>
      <c r="C2" s="66"/>
      <c r="D2" s="1029" t="s">
        <v>338</v>
      </c>
      <c r="E2" s="1030"/>
      <c r="F2" s="1030"/>
      <c r="G2" s="1030"/>
      <c r="H2" s="1030"/>
      <c r="I2" s="1030"/>
      <c r="J2" s="1030"/>
      <c r="L2" s="1031" t="s">
        <v>339</v>
      </c>
      <c r="M2" s="1032"/>
      <c r="N2" s="1033"/>
      <c r="P2" s="1034" t="s">
        <v>340</v>
      </c>
      <c r="Q2" s="1035"/>
      <c r="R2" s="1035"/>
      <c r="S2" s="1035"/>
      <c r="T2" s="1035"/>
      <c r="U2" s="1035"/>
      <c r="V2" s="1035"/>
      <c r="W2" s="1036"/>
      <c r="X2" s="1037" t="s">
        <v>341</v>
      </c>
      <c r="Y2" s="1038"/>
      <c r="Z2" s="1038"/>
      <c r="AA2" s="1038"/>
      <c r="AB2" s="1039"/>
      <c r="AC2" s="67"/>
      <c r="AD2" s="68"/>
    </row>
    <row r="3" spans="1:35" ht="43.5" customHeight="1">
      <c r="C3" s="69" t="s">
        <v>3223</v>
      </c>
      <c r="D3" s="70" t="s">
        <v>342</v>
      </c>
      <c r="E3" s="70" t="s">
        <v>343</v>
      </c>
      <c r="F3" s="70" t="s">
        <v>105</v>
      </c>
      <c r="G3" s="70" t="s">
        <v>344</v>
      </c>
      <c r="H3" s="70" t="s">
        <v>345</v>
      </c>
      <c r="I3" s="70" t="s">
        <v>153</v>
      </c>
      <c r="J3" s="71" t="s">
        <v>346</v>
      </c>
      <c r="K3" s="72"/>
      <c r="L3" s="71" t="s">
        <v>3520</v>
      </c>
      <c r="M3" s="71" t="s">
        <v>3521</v>
      </c>
      <c r="N3" s="73" t="s">
        <v>347</v>
      </c>
      <c r="P3" s="74" t="s">
        <v>348</v>
      </c>
      <c r="Q3" s="74" t="s">
        <v>146</v>
      </c>
      <c r="R3" s="74" t="s">
        <v>349</v>
      </c>
      <c r="S3" s="74" t="s">
        <v>350</v>
      </c>
      <c r="T3" s="74" t="s">
        <v>351</v>
      </c>
      <c r="U3" s="74" t="s">
        <v>352</v>
      </c>
      <c r="V3" s="74" t="s">
        <v>353</v>
      </c>
      <c r="W3" s="74" t="s">
        <v>354</v>
      </c>
      <c r="X3" s="75" t="s">
        <v>355</v>
      </c>
      <c r="Y3" s="74" t="s">
        <v>390</v>
      </c>
      <c r="Z3" s="74" t="s">
        <v>396</v>
      </c>
      <c r="AA3" s="74" t="s">
        <v>356</v>
      </c>
      <c r="AB3" s="74" t="s">
        <v>357</v>
      </c>
      <c r="AC3" s="74" t="s">
        <v>358</v>
      </c>
      <c r="AD3" s="74"/>
      <c r="AE3" s="76" t="s">
        <v>359</v>
      </c>
      <c r="AF3" s="77"/>
      <c r="AG3" s="77"/>
      <c r="AH3" s="77"/>
      <c r="AI3" s="77"/>
    </row>
    <row r="4" spans="1:35">
      <c r="B4" s="78" t="s">
        <v>360</v>
      </c>
      <c r="C4" s="79"/>
      <c r="D4" s="80"/>
      <c r="E4" s="81"/>
      <c r="F4" s="81"/>
      <c r="G4" s="81"/>
      <c r="H4" s="81"/>
      <c r="I4" s="81"/>
      <c r="J4" s="81"/>
      <c r="L4" s="79"/>
      <c r="M4" s="82"/>
      <c r="N4" s="83"/>
      <c r="P4" s="84"/>
      <c r="Q4" s="84"/>
      <c r="R4" s="79"/>
      <c r="S4" s="79"/>
      <c r="T4" s="79"/>
      <c r="U4" s="79"/>
      <c r="V4" s="79"/>
      <c r="W4" s="79"/>
      <c r="X4" s="85"/>
      <c r="Y4" s="79"/>
      <c r="Z4" s="79"/>
      <c r="AA4" s="79"/>
      <c r="AB4" s="79"/>
      <c r="AC4" s="79"/>
      <c r="AD4" s="79"/>
      <c r="AE4" s="79"/>
    </row>
    <row r="5" spans="1:35">
      <c r="B5" s="86" t="s">
        <v>89</v>
      </c>
      <c r="C5" s="87">
        <f>+'Armado BG'!C10</f>
        <v>7442659504</v>
      </c>
      <c r="D5" s="88"/>
      <c r="E5" s="89"/>
      <c r="F5" s="89"/>
      <c r="G5" s="89"/>
      <c r="H5" s="89"/>
      <c r="I5" s="89"/>
      <c r="J5" s="89"/>
      <c r="K5" s="90"/>
      <c r="L5" s="91">
        <f>SUM(C5:J5)</f>
        <v>7442659504</v>
      </c>
      <c r="M5" s="87">
        <f>+'Armado BG'!E10</f>
        <v>7058969833</v>
      </c>
      <c r="N5" s="92">
        <f t="shared" ref="N5:N46" si="0">L5-M5</f>
        <v>383689671</v>
      </c>
      <c r="P5" s="93"/>
      <c r="Q5" s="93"/>
      <c r="R5" s="94"/>
      <c r="S5" s="94"/>
      <c r="T5" s="94"/>
      <c r="U5" s="94"/>
      <c r="V5" s="94"/>
      <c r="W5" s="94"/>
      <c r="Y5" s="94"/>
      <c r="Z5" s="94"/>
      <c r="AA5" s="94"/>
      <c r="AB5" s="94"/>
      <c r="AC5" s="94"/>
      <c r="AD5" s="94"/>
      <c r="AE5" s="91">
        <f t="shared" ref="AE5:AE11" si="1">SUM(N5:AD5)</f>
        <v>383689671</v>
      </c>
      <c r="AH5" s="95"/>
    </row>
    <row r="6" spans="1:35">
      <c r="B6" s="86" t="s">
        <v>361</v>
      </c>
      <c r="C6" s="87">
        <f>+'Armado BG'!C11</f>
        <v>68234158439</v>
      </c>
      <c r="E6" s="88">
        <f>-E39</f>
        <v>0</v>
      </c>
      <c r="F6" s="89"/>
      <c r="G6" s="96"/>
      <c r="H6" s="96"/>
      <c r="I6" s="89"/>
      <c r="J6" s="89"/>
      <c r="K6" s="90"/>
      <c r="L6" s="91">
        <f t="shared" ref="L6:L26" si="2">SUM(C6:J6)</f>
        <v>68234158439</v>
      </c>
      <c r="M6" s="87">
        <f>+'Armado BG'!E11</f>
        <v>82571658258</v>
      </c>
      <c r="N6" s="92">
        <f t="shared" si="0"/>
        <v>-14337499819</v>
      </c>
      <c r="P6" s="97">
        <f>-N6</f>
        <v>14337499819</v>
      </c>
      <c r="Q6" s="97"/>
      <c r="R6" s="94"/>
      <c r="S6" s="94"/>
      <c r="T6" s="94"/>
      <c r="U6" s="94"/>
      <c r="V6" s="94"/>
      <c r="W6" s="94"/>
      <c r="Y6" s="94"/>
      <c r="Z6" s="94"/>
      <c r="AA6" s="94"/>
      <c r="AB6" s="94"/>
      <c r="AC6" s="94"/>
      <c r="AD6" s="94"/>
      <c r="AE6" s="91">
        <f t="shared" si="1"/>
        <v>0</v>
      </c>
    </row>
    <row r="7" spans="1:35">
      <c r="B7" s="206" t="s">
        <v>3537</v>
      </c>
      <c r="C7" s="87">
        <f>+'Armado BG'!C12</f>
        <v>697801076</v>
      </c>
      <c r="D7" s="88"/>
      <c r="E7" s="89"/>
      <c r="F7" s="96"/>
      <c r="G7" s="96"/>
      <c r="H7" s="96"/>
      <c r="I7" s="89"/>
      <c r="J7" s="89"/>
      <c r="K7" s="90"/>
      <c r="L7" s="91">
        <f t="shared" si="2"/>
        <v>697801076</v>
      </c>
      <c r="M7" s="87">
        <v>0</v>
      </c>
      <c r="N7" s="92">
        <f t="shared" si="0"/>
        <v>697801076</v>
      </c>
      <c r="P7" s="97"/>
      <c r="Q7" s="97"/>
      <c r="R7" s="94"/>
      <c r="S7" s="91">
        <f>-N7</f>
        <v>-697801076</v>
      </c>
      <c r="T7" s="94"/>
      <c r="U7" s="94"/>
      <c r="V7" s="94"/>
      <c r="W7" s="94"/>
      <c r="Y7" s="91"/>
      <c r="Z7" s="91"/>
      <c r="AA7" s="94"/>
      <c r="AB7" s="94"/>
      <c r="AC7" s="94"/>
      <c r="AD7" s="91"/>
      <c r="AE7" s="91">
        <f t="shared" si="1"/>
        <v>0</v>
      </c>
    </row>
    <row r="8" spans="1:35">
      <c r="B8" s="86" t="s">
        <v>91</v>
      </c>
      <c r="C8" s="87">
        <f>+'Armado BG'!C13</f>
        <v>2003919960</v>
      </c>
      <c r="D8" s="88"/>
      <c r="E8" s="89"/>
      <c r="F8" s="96"/>
      <c r="G8" s="96"/>
      <c r="H8" s="96"/>
      <c r="I8" s="89"/>
      <c r="J8" s="89"/>
      <c r="K8" s="90"/>
      <c r="L8" s="91">
        <f t="shared" si="2"/>
        <v>2003919960</v>
      </c>
      <c r="M8" s="87">
        <f>+'Armado BG'!E13</f>
        <v>481467772</v>
      </c>
      <c r="N8" s="92">
        <f t="shared" si="0"/>
        <v>1522452188</v>
      </c>
      <c r="P8" s="97"/>
      <c r="Q8" s="97"/>
      <c r="R8" s="94"/>
      <c r="S8" s="91">
        <f>-N8</f>
        <v>-1522452188</v>
      </c>
      <c r="T8" s="94"/>
      <c r="U8" s="91"/>
      <c r="V8" s="94"/>
      <c r="W8" s="94"/>
      <c r="Y8" s="91"/>
      <c r="Z8" s="91"/>
      <c r="AA8" s="94"/>
      <c r="AB8" s="94"/>
      <c r="AC8" s="94"/>
      <c r="AD8" s="91"/>
      <c r="AE8" s="91">
        <f t="shared" si="1"/>
        <v>0</v>
      </c>
    </row>
    <row r="9" spans="1:35">
      <c r="B9" s="86" t="s">
        <v>410</v>
      </c>
      <c r="C9" s="87">
        <f>+'Armado BG'!C14</f>
        <v>1116318293</v>
      </c>
      <c r="D9" s="88"/>
      <c r="E9" s="89"/>
      <c r="F9" s="96"/>
      <c r="G9" s="96"/>
      <c r="H9" s="96"/>
      <c r="I9" s="89"/>
      <c r="J9" s="89"/>
      <c r="L9" s="91">
        <f t="shared" si="2"/>
        <v>1116318293</v>
      </c>
      <c r="M9" s="87">
        <f>+'Armado BG'!E14</f>
        <v>1280071941</v>
      </c>
      <c r="N9" s="92">
        <f t="shared" si="0"/>
        <v>-163753648</v>
      </c>
      <c r="P9" s="93"/>
      <c r="Q9" s="93"/>
      <c r="R9" s="94"/>
      <c r="S9" s="91">
        <f>-N9</f>
        <v>163753648</v>
      </c>
      <c r="T9" s="91"/>
      <c r="U9" s="94"/>
      <c r="V9" s="94"/>
      <c r="W9" s="94"/>
      <c r="Y9" s="94"/>
      <c r="Z9" s="94"/>
      <c r="AA9" s="94"/>
      <c r="AB9" s="94"/>
      <c r="AC9" s="94"/>
      <c r="AD9" s="94"/>
      <c r="AE9" s="91">
        <f t="shared" si="1"/>
        <v>0</v>
      </c>
    </row>
    <row r="10" spans="1:35">
      <c r="B10" s="86" t="s">
        <v>3554</v>
      </c>
      <c r="C10" s="87">
        <f>+'Armado BG'!C15</f>
        <v>10879324</v>
      </c>
      <c r="D10" s="88"/>
      <c r="E10" s="89"/>
      <c r="F10" s="96"/>
      <c r="G10" s="96"/>
      <c r="H10" s="96"/>
      <c r="I10" s="89"/>
      <c r="J10" s="89"/>
      <c r="L10" s="91">
        <f t="shared" si="2"/>
        <v>10879324</v>
      </c>
      <c r="M10" s="87">
        <f>+'Armado BG'!E15</f>
        <v>0</v>
      </c>
      <c r="N10" s="92">
        <f t="shared" si="0"/>
        <v>10879324</v>
      </c>
      <c r="P10" s="93"/>
      <c r="Q10" s="93"/>
      <c r="R10" s="94"/>
      <c r="S10" s="91">
        <f>-N10</f>
        <v>-10879324</v>
      </c>
      <c r="T10" s="91"/>
      <c r="U10" s="94"/>
      <c r="V10" s="94"/>
      <c r="W10" s="94"/>
      <c r="Y10" s="94"/>
      <c r="Z10" s="94"/>
      <c r="AA10" s="94"/>
      <c r="AB10" s="94"/>
      <c r="AC10" s="94"/>
      <c r="AD10" s="94"/>
      <c r="AE10" s="91"/>
    </row>
    <row r="11" spans="1:35">
      <c r="B11" s="86" t="s">
        <v>411</v>
      </c>
      <c r="C11" s="98">
        <f>+'Armado BG'!C16</f>
        <v>1180080987</v>
      </c>
      <c r="D11" s="88"/>
      <c r="E11" s="94"/>
      <c r="F11" s="96"/>
      <c r="G11" s="96"/>
      <c r="H11" s="96"/>
      <c r="I11" s="89"/>
      <c r="J11" s="89"/>
      <c r="L11" s="91">
        <f t="shared" si="2"/>
        <v>1180080987</v>
      </c>
      <c r="M11" s="87">
        <f>+'Armado BG'!E16</f>
        <v>1616665439</v>
      </c>
      <c r="N11" s="92">
        <f t="shared" si="0"/>
        <v>-436584452</v>
      </c>
      <c r="P11" s="93"/>
      <c r="Q11" s="93"/>
      <c r="R11" s="94"/>
      <c r="S11" s="91">
        <f>-N11</f>
        <v>436584452</v>
      </c>
      <c r="T11" s="91"/>
      <c r="U11" s="94"/>
      <c r="V11" s="94"/>
      <c r="W11" s="94"/>
      <c r="Y11" s="94"/>
      <c r="Z11" s="94"/>
      <c r="AA11" s="99"/>
      <c r="AB11" s="91"/>
      <c r="AC11" s="94"/>
      <c r="AD11" s="94"/>
      <c r="AE11" s="91">
        <f t="shared" si="1"/>
        <v>0</v>
      </c>
    </row>
    <row r="12" spans="1:35">
      <c r="B12" s="86" t="s">
        <v>355</v>
      </c>
      <c r="C12" s="87">
        <f>+'Armado BG'!C23</f>
        <v>29002779016</v>
      </c>
      <c r="D12" s="88"/>
      <c r="E12" s="94"/>
      <c r="F12" s="96"/>
      <c r="G12" s="91">
        <f>+-(C60+C61)</f>
        <v>4307079867</v>
      </c>
      <c r="H12" s="96"/>
      <c r="I12" s="89"/>
      <c r="J12" s="89"/>
      <c r="L12" s="91">
        <f t="shared" si="2"/>
        <v>33309858883</v>
      </c>
      <c r="M12" s="87">
        <f>+'Armado BG'!E23</f>
        <v>32873130279</v>
      </c>
      <c r="N12" s="92">
        <f t="shared" si="0"/>
        <v>436728604</v>
      </c>
      <c r="P12" s="93"/>
      <c r="Q12" s="93"/>
      <c r="R12" s="94"/>
      <c r="S12" s="91"/>
      <c r="T12" s="91"/>
      <c r="U12" s="91"/>
      <c r="V12" s="94"/>
      <c r="W12" s="94"/>
      <c r="X12" s="90">
        <f>-N12</f>
        <v>-436728604</v>
      </c>
      <c r="Y12" s="94"/>
      <c r="Z12" s="94"/>
      <c r="AA12" s="99"/>
      <c r="AB12" s="91"/>
      <c r="AC12" s="94"/>
      <c r="AD12" s="94"/>
      <c r="AE12" s="91">
        <f t="shared" ref="AE12:AE17" si="3">SUM(N12:AD12)</f>
        <v>0</v>
      </c>
    </row>
    <row r="13" spans="1:35">
      <c r="B13" s="86" t="s">
        <v>393</v>
      </c>
      <c r="C13" s="87">
        <v>0</v>
      </c>
      <c r="D13" s="88"/>
      <c r="E13" s="94"/>
      <c r="F13" s="96"/>
      <c r="G13" s="96"/>
      <c r="H13" s="96"/>
      <c r="I13" s="89"/>
      <c r="J13" s="89"/>
      <c r="L13" s="91">
        <f t="shared" si="2"/>
        <v>0</v>
      </c>
      <c r="M13" s="87">
        <v>0</v>
      </c>
      <c r="N13" s="92">
        <f t="shared" si="0"/>
        <v>0</v>
      </c>
      <c r="P13" s="93"/>
      <c r="Q13" s="93"/>
      <c r="R13" s="94"/>
      <c r="S13" s="91"/>
      <c r="T13" s="91"/>
      <c r="U13" s="91">
        <f>-N13</f>
        <v>0</v>
      </c>
      <c r="V13" s="94"/>
      <c r="W13" s="94"/>
      <c r="X13" s="90"/>
      <c r="Y13" s="94"/>
      <c r="Z13" s="94"/>
      <c r="AA13" s="99"/>
      <c r="AB13" s="91"/>
      <c r="AC13" s="94"/>
      <c r="AD13" s="94"/>
      <c r="AE13" s="91">
        <f t="shared" si="3"/>
        <v>0</v>
      </c>
    </row>
    <row r="14" spans="1:35">
      <c r="B14" s="86" t="s">
        <v>362</v>
      </c>
      <c r="C14" s="100">
        <f>+'Armado BG'!C21</f>
        <v>91894931127</v>
      </c>
      <c r="D14" s="88"/>
      <c r="E14" s="89"/>
      <c r="F14" s="96">
        <v>0</v>
      </c>
      <c r="G14" s="96">
        <f>-C59</f>
        <v>9125737941</v>
      </c>
      <c r="H14" s="96"/>
      <c r="I14" s="89"/>
      <c r="J14" s="101"/>
      <c r="K14" s="90"/>
      <c r="L14" s="91">
        <f t="shared" si="2"/>
        <v>101020669068</v>
      </c>
      <c r="M14" s="87">
        <f>+'Armado BG'!E21</f>
        <v>92471278207</v>
      </c>
      <c r="N14" s="92">
        <f t="shared" si="0"/>
        <v>8549390861</v>
      </c>
      <c r="P14" s="93"/>
      <c r="Q14" s="93"/>
      <c r="R14" s="94"/>
      <c r="S14" s="102"/>
      <c r="T14" s="102"/>
      <c r="U14" s="91"/>
      <c r="V14" s="94"/>
      <c r="W14" s="94"/>
      <c r="Y14" s="94"/>
      <c r="Z14" s="94"/>
      <c r="AA14" s="102"/>
      <c r="AB14" s="102">
        <f>-N14</f>
        <v>-8549390861</v>
      </c>
      <c r="AC14" s="94"/>
      <c r="AD14" s="94"/>
      <c r="AE14" s="91">
        <f t="shared" si="3"/>
        <v>0</v>
      </c>
      <c r="AG14" s="90"/>
    </row>
    <row r="15" spans="1:35">
      <c r="B15" s="86" t="s">
        <v>394</v>
      </c>
      <c r="C15" s="100">
        <f>+'Armado BG'!C24</f>
        <v>395696645</v>
      </c>
      <c r="D15" s="88"/>
      <c r="E15" s="89"/>
      <c r="F15" s="96"/>
      <c r="G15" s="96">
        <v>0</v>
      </c>
      <c r="H15" s="96"/>
      <c r="I15" s="89"/>
      <c r="J15" s="101"/>
      <c r="K15" s="90"/>
      <c r="L15" s="91">
        <f t="shared" si="2"/>
        <v>395696645</v>
      </c>
      <c r="M15" s="87">
        <f>+'Armado BG'!E24</f>
        <v>1890880562</v>
      </c>
      <c r="N15" s="92">
        <f t="shared" si="0"/>
        <v>-1495183917</v>
      </c>
      <c r="P15" s="93"/>
      <c r="Q15" s="93"/>
      <c r="R15" s="94"/>
      <c r="S15" s="102"/>
      <c r="T15" s="102"/>
      <c r="U15" s="91"/>
      <c r="V15" s="94"/>
      <c r="W15" s="90">
        <f>-N15</f>
        <v>1495183917</v>
      </c>
      <c r="Y15" s="94"/>
      <c r="Z15" s="94"/>
      <c r="AA15" s="102"/>
      <c r="AB15" s="102"/>
      <c r="AC15" s="94"/>
      <c r="AD15" s="94"/>
      <c r="AE15" s="91">
        <f t="shared" si="3"/>
        <v>0</v>
      </c>
      <c r="AG15" s="90"/>
    </row>
    <row r="16" spans="1:35">
      <c r="B16" s="86" t="s">
        <v>395</v>
      </c>
      <c r="C16" s="100">
        <v>0</v>
      </c>
      <c r="D16" s="88"/>
      <c r="E16" s="89"/>
      <c r="F16" s="96"/>
      <c r="G16" s="96"/>
      <c r="H16" s="96"/>
      <c r="I16" s="89"/>
      <c r="J16" s="101"/>
      <c r="K16" s="90"/>
      <c r="L16" s="91">
        <f t="shared" si="2"/>
        <v>0</v>
      </c>
      <c r="M16" s="87">
        <v>0</v>
      </c>
      <c r="N16" s="92">
        <f t="shared" si="0"/>
        <v>0</v>
      </c>
      <c r="P16" s="93"/>
      <c r="Q16" s="93"/>
      <c r="R16" s="94"/>
      <c r="S16" s="102">
        <f>-N16</f>
        <v>0</v>
      </c>
      <c r="T16" s="102"/>
      <c r="U16" s="91"/>
      <c r="V16" s="94"/>
      <c r="W16" s="94"/>
      <c r="Y16" s="94"/>
      <c r="Z16" s="94"/>
      <c r="AA16" s="102"/>
      <c r="AB16" s="102"/>
      <c r="AC16" s="94"/>
      <c r="AD16" s="94"/>
      <c r="AE16" s="91">
        <f t="shared" si="3"/>
        <v>0</v>
      </c>
      <c r="AG16" s="90"/>
    </row>
    <row r="17" spans="1:33">
      <c r="B17" s="86"/>
      <c r="C17" s="100"/>
      <c r="D17" s="88"/>
      <c r="E17" s="89"/>
      <c r="F17" s="96"/>
      <c r="G17" s="96"/>
      <c r="H17" s="96"/>
      <c r="I17" s="89"/>
      <c r="J17" s="101"/>
      <c r="K17" s="90"/>
      <c r="L17" s="91">
        <f t="shared" si="2"/>
        <v>0</v>
      </c>
      <c r="M17" s="87"/>
      <c r="N17" s="92">
        <f t="shared" si="0"/>
        <v>0</v>
      </c>
      <c r="P17" s="93"/>
      <c r="Q17" s="93"/>
      <c r="R17" s="94"/>
      <c r="S17" s="102"/>
      <c r="T17" s="102"/>
      <c r="U17" s="91"/>
      <c r="V17" s="94"/>
      <c r="W17" s="94"/>
      <c r="Y17" s="94"/>
      <c r="Z17" s="94"/>
      <c r="AA17" s="102"/>
      <c r="AB17" s="102"/>
      <c r="AC17" s="94"/>
      <c r="AD17" s="94"/>
      <c r="AE17" s="91">
        <f t="shared" si="3"/>
        <v>0</v>
      </c>
      <c r="AG17" s="90"/>
    </row>
    <row r="18" spans="1:33">
      <c r="B18" s="103" t="s">
        <v>363</v>
      </c>
      <c r="C18" s="92"/>
      <c r="D18" s="88"/>
      <c r="E18" s="89"/>
      <c r="F18" s="96"/>
      <c r="G18" s="96"/>
      <c r="H18" s="96"/>
      <c r="I18" s="89"/>
      <c r="J18" s="101"/>
      <c r="L18" s="91">
        <f t="shared" si="2"/>
        <v>0</v>
      </c>
      <c r="M18" s="91"/>
      <c r="N18" s="92">
        <f t="shared" si="0"/>
        <v>0</v>
      </c>
      <c r="P18" s="93"/>
      <c r="Q18" s="93"/>
      <c r="R18" s="94"/>
      <c r="S18" s="94"/>
      <c r="T18" s="94"/>
      <c r="U18" s="94"/>
      <c r="V18" s="94"/>
      <c r="W18" s="94"/>
      <c r="Y18" s="104"/>
      <c r="Z18" s="104"/>
      <c r="AA18" s="102"/>
      <c r="AB18" s="105"/>
      <c r="AC18" s="94"/>
      <c r="AD18" s="94"/>
      <c r="AE18" s="91">
        <f t="shared" ref="AE18:AE26" si="4">SUM(N18:AD18)</f>
        <v>0</v>
      </c>
      <c r="AG18" s="98"/>
    </row>
    <row r="19" spans="1:33">
      <c r="B19" s="106" t="s">
        <v>364</v>
      </c>
      <c r="C19" s="100">
        <f>-'Armado BG'!C32</f>
        <v>-48552177223</v>
      </c>
      <c r="D19" s="88"/>
      <c r="E19" s="89"/>
      <c r="F19" s="96"/>
      <c r="G19" s="96"/>
      <c r="H19" s="96">
        <f>+C63</f>
        <v>0</v>
      </c>
      <c r="I19" s="89"/>
      <c r="J19" s="101"/>
      <c r="K19" s="90"/>
      <c r="L19" s="91">
        <f t="shared" si="2"/>
        <v>-48552177223</v>
      </c>
      <c r="M19" s="87">
        <f>-'Armado BG'!E32</f>
        <v>-63312390674</v>
      </c>
      <c r="N19" s="92">
        <f t="shared" si="0"/>
        <v>14760213451</v>
      </c>
      <c r="P19" s="93"/>
      <c r="Q19" s="93"/>
      <c r="R19" s="94"/>
      <c r="S19" s="91">
        <f>-N19-R19</f>
        <v>-14760213451</v>
      </c>
      <c r="T19" s="91"/>
      <c r="U19" s="94"/>
      <c r="V19" s="94"/>
      <c r="W19" s="94"/>
      <c r="Y19" s="104"/>
      <c r="Z19" s="104"/>
      <c r="AA19" s="102"/>
      <c r="AB19" s="105"/>
      <c r="AC19" s="107"/>
      <c r="AD19" s="94"/>
      <c r="AE19" s="91">
        <f t="shared" si="4"/>
        <v>0</v>
      </c>
    </row>
    <row r="20" spans="1:33">
      <c r="B20" s="218" t="s">
        <v>3551</v>
      </c>
      <c r="C20" s="100">
        <f>-'Armado BG'!C33</f>
        <v>0</v>
      </c>
      <c r="D20" s="88"/>
      <c r="E20" s="89"/>
      <c r="F20" s="96"/>
      <c r="G20" s="96"/>
      <c r="H20" s="96"/>
      <c r="I20" s="89"/>
      <c r="J20" s="101"/>
      <c r="K20" s="90"/>
      <c r="L20" s="91">
        <f t="shared" si="2"/>
        <v>0</v>
      </c>
      <c r="M20" s="87">
        <f>-'Armado BG'!E33</f>
        <v>0</v>
      </c>
      <c r="N20" s="92">
        <f t="shared" si="0"/>
        <v>0</v>
      </c>
      <c r="P20" s="93"/>
      <c r="Q20" s="93"/>
      <c r="R20" s="94"/>
      <c r="S20" s="91"/>
      <c r="T20" s="91"/>
      <c r="U20" s="94"/>
      <c r="V20" s="94"/>
      <c r="W20" s="94"/>
      <c r="Y20" s="104"/>
      <c r="Z20" s="104"/>
      <c r="AA20" s="102"/>
      <c r="AB20" s="105"/>
      <c r="AC20" s="107"/>
      <c r="AD20" s="94"/>
      <c r="AE20" s="91"/>
    </row>
    <row r="21" spans="1:33">
      <c r="B21" s="218" t="s">
        <v>3538</v>
      </c>
      <c r="C21" s="100">
        <f>-'Armado BG'!C34</f>
        <v>-575808682</v>
      </c>
      <c r="D21" s="88"/>
      <c r="E21" s="89"/>
      <c r="F21" s="96"/>
      <c r="G21" s="96"/>
      <c r="H21" s="96"/>
      <c r="I21" s="89"/>
      <c r="J21" s="101"/>
      <c r="K21" s="90"/>
      <c r="L21" s="91">
        <f t="shared" si="2"/>
        <v>-575808682</v>
      </c>
      <c r="M21" s="87">
        <f>-'Armado BG'!E34</f>
        <v>0</v>
      </c>
      <c r="N21" s="92">
        <f t="shared" si="0"/>
        <v>-575808682</v>
      </c>
      <c r="P21" s="93"/>
      <c r="Q21" s="93"/>
      <c r="R21" s="94"/>
      <c r="S21" s="91">
        <f>-N21</f>
        <v>575808682</v>
      </c>
      <c r="T21" s="91"/>
      <c r="U21" s="94"/>
      <c r="V21" s="94"/>
      <c r="W21" s="94"/>
      <c r="Y21" s="104"/>
      <c r="Z21" s="104"/>
      <c r="AA21" s="102"/>
      <c r="AB21" s="105"/>
      <c r="AC21" s="107"/>
      <c r="AD21" s="94"/>
      <c r="AE21" s="91"/>
    </row>
    <row r="22" spans="1:33">
      <c r="B22" s="86" t="s">
        <v>390</v>
      </c>
      <c r="C22" s="100">
        <f>-'Armado BG'!C35</f>
        <v>-37373772546</v>
      </c>
      <c r="D22" s="88"/>
      <c r="E22" s="89"/>
      <c r="F22" s="96"/>
      <c r="G22" s="108"/>
      <c r="H22" s="96"/>
      <c r="I22" s="89"/>
      <c r="J22" s="101"/>
      <c r="K22" s="90"/>
      <c r="L22" s="91">
        <f t="shared" si="2"/>
        <v>-37373772546</v>
      </c>
      <c r="M22" s="87">
        <f>-'Armado BG'!E35</f>
        <v>-33393699057</v>
      </c>
      <c r="N22" s="92">
        <f t="shared" si="0"/>
        <v>-3980073489</v>
      </c>
      <c r="P22" s="93"/>
      <c r="Q22" s="93"/>
      <c r="R22" s="91"/>
      <c r="S22" s="91"/>
      <c r="T22" s="92">
        <v>0</v>
      </c>
      <c r="U22" s="94"/>
      <c r="V22" s="94"/>
      <c r="W22" s="94"/>
      <c r="Y22" s="92">
        <f>-N22</f>
        <v>3980073489</v>
      </c>
      <c r="Z22" s="92"/>
      <c r="AA22" s="102"/>
      <c r="AB22" s="101"/>
      <c r="AC22" s="94"/>
      <c r="AD22" s="94"/>
      <c r="AE22" s="91">
        <f t="shared" si="4"/>
        <v>0</v>
      </c>
      <c r="AG22" s="90"/>
    </row>
    <row r="23" spans="1:33">
      <c r="B23" s="106" t="s">
        <v>412</v>
      </c>
      <c r="C23" s="100">
        <f>-'Armado BG'!C36</f>
        <v>0</v>
      </c>
      <c r="D23" s="88"/>
      <c r="E23" s="89"/>
      <c r="F23" s="96"/>
      <c r="G23" s="96"/>
      <c r="H23" s="108">
        <f>-C23</f>
        <v>0</v>
      </c>
      <c r="I23" s="89"/>
      <c r="J23" s="101"/>
      <c r="K23" s="90"/>
      <c r="L23" s="91">
        <f t="shared" si="2"/>
        <v>0</v>
      </c>
      <c r="M23" s="87">
        <f>-'Armado BG'!E36</f>
        <v>-1690266018</v>
      </c>
      <c r="N23" s="92">
        <f t="shared" si="0"/>
        <v>1690266018</v>
      </c>
      <c r="P23" s="93"/>
      <c r="Q23" s="93"/>
      <c r="R23" s="94"/>
      <c r="S23" s="91"/>
      <c r="T23" s="91"/>
      <c r="U23" s="91">
        <f>-N23</f>
        <v>-1690266018</v>
      </c>
      <c r="V23" s="94"/>
      <c r="W23" s="94"/>
      <c r="Y23" s="104"/>
      <c r="Z23" s="104"/>
      <c r="AA23" s="102"/>
      <c r="AB23" s="105"/>
      <c r="AC23" s="94"/>
      <c r="AD23" s="91"/>
      <c r="AE23" s="91">
        <f t="shared" si="4"/>
        <v>0</v>
      </c>
      <c r="AG23" s="90"/>
    </row>
    <row r="24" spans="1:33">
      <c r="B24" s="106" t="s">
        <v>413</v>
      </c>
      <c r="C24" s="100">
        <f>-+'Armado BG'!C37</f>
        <v>-148700745</v>
      </c>
      <c r="D24" s="88"/>
      <c r="E24" s="89"/>
      <c r="F24" s="96"/>
      <c r="G24" s="96"/>
      <c r="H24" s="108"/>
      <c r="I24" s="89"/>
      <c r="J24" s="101"/>
      <c r="K24" s="90"/>
      <c r="L24" s="91">
        <f t="shared" si="2"/>
        <v>-148700745</v>
      </c>
      <c r="M24" s="87">
        <f>-'Armado BG'!E37</f>
        <v>-276189200</v>
      </c>
      <c r="N24" s="92">
        <f t="shared" si="0"/>
        <v>127488455</v>
      </c>
      <c r="P24" s="93"/>
      <c r="Q24" s="93"/>
      <c r="R24" s="91"/>
      <c r="S24" s="91">
        <f>-N24</f>
        <v>-127488455</v>
      </c>
      <c r="T24" s="91"/>
      <c r="U24" s="91"/>
      <c r="V24" s="94"/>
      <c r="W24" s="94"/>
      <c r="Y24" s="94"/>
      <c r="Z24" s="94"/>
      <c r="AA24" s="102"/>
      <c r="AB24" s="105"/>
      <c r="AC24" s="94"/>
      <c r="AD24" s="91"/>
      <c r="AE24" s="91">
        <f t="shared" si="4"/>
        <v>0</v>
      </c>
      <c r="AG24" s="90"/>
    </row>
    <row r="25" spans="1:33">
      <c r="B25" s="86" t="s">
        <v>391</v>
      </c>
      <c r="C25" s="100">
        <f>-'Armado BG'!C41</f>
        <v>-68610666530</v>
      </c>
      <c r="D25" s="88"/>
      <c r="E25" s="89"/>
      <c r="F25" s="96"/>
      <c r="G25" s="96"/>
      <c r="H25" s="108"/>
      <c r="I25" s="89"/>
      <c r="J25" s="101"/>
      <c r="K25" s="90"/>
      <c r="L25" s="91">
        <f t="shared" si="2"/>
        <v>-68610666530</v>
      </c>
      <c r="M25" s="87">
        <f>-'Armado BG'!E41</f>
        <v>-77651866390</v>
      </c>
      <c r="N25" s="92">
        <f t="shared" si="0"/>
        <v>9041199860</v>
      </c>
      <c r="P25" s="93"/>
      <c r="Q25" s="93"/>
      <c r="R25" s="91"/>
      <c r="S25" s="91"/>
      <c r="T25" s="91"/>
      <c r="U25" s="91"/>
      <c r="V25" s="94"/>
      <c r="W25" s="94"/>
      <c r="Y25" s="91">
        <f>-N25</f>
        <v>-9041199860</v>
      </c>
      <c r="Z25" s="94"/>
      <c r="AA25" s="102"/>
      <c r="AB25" s="105"/>
      <c r="AC25" s="94"/>
      <c r="AD25" s="91"/>
      <c r="AE25" s="91">
        <f t="shared" si="4"/>
        <v>0</v>
      </c>
      <c r="AG25" s="90"/>
    </row>
    <row r="26" spans="1:33">
      <c r="B26" s="86" t="s">
        <v>414</v>
      </c>
      <c r="C26" s="100">
        <f>-'Armado BG'!C43</f>
        <v>-10000000</v>
      </c>
      <c r="D26" s="88"/>
      <c r="E26" s="89"/>
      <c r="F26" s="96"/>
      <c r="G26" s="96"/>
      <c r="H26" s="108"/>
      <c r="I26" s="89"/>
      <c r="J26" s="101"/>
      <c r="K26" s="90"/>
      <c r="L26" s="91">
        <f t="shared" si="2"/>
        <v>-10000000</v>
      </c>
      <c r="M26" s="87">
        <f>-'Armado BG'!E43</f>
        <v>-20000000</v>
      </c>
      <c r="N26" s="92">
        <f t="shared" si="0"/>
        <v>10000000</v>
      </c>
      <c r="P26" s="93"/>
      <c r="Q26" s="93"/>
      <c r="R26" s="91"/>
      <c r="S26" s="91">
        <f>-N26</f>
        <v>-10000000</v>
      </c>
      <c r="T26" s="91"/>
      <c r="U26" s="91"/>
      <c r="V26" s="94"/>
      <c r="W26" s="94"/>
      <c r="Y26" s="91"/>
      <c r="Z26" s="94"/>
      <c r="AA26" s="102"/>
      <c r="AB26" s="105"/>
      <c r="AC26" s="94"/>
      <c r="AD26" s="91"/>
      <c r="AE26" s="91">
        <f t="shared" si="4"/>
        <v>0</v>
      </c>
      <c r="AG26" s="90"/>
    </row>
    <row r="27" spans="1:33">
      <c r="B27" s="103" t="s">
        <v>365</v>
      </c>
      <c r="C27" s="92"/>
      <c r="D27" s="88"/>
      <c r="E27" s="89"/>
      <c r="F27" s="96"/>
      <c r="G27" s="96"/>
      <c r="H27" s="108"/>
      <c r="I27" s="89"/>
      <c r="J27" s="101"/>
      <c r="L27" s="91">
        <f t="shared" ref="L27:L46" si="5">SUM(C27:J27)</f>
        <v>0</v>
      </c>
      <c r="M27" s="91"/>
      <c r="N27" s="92">
        <f t="shared" si="0"/>
        <v>0</v>
      </c>
      <c r="P27" s="93"/>
      <c r="Q27" s="93"/>
      <c r="R27" s="94"/>
      <c r="S27" s="94"/>
      <c r="T27" s="94"/>
      <c r="U27" s="94"/>
      <c r="V27" s="94"/>
      <c r="W27" s="94"/>
      <c r="Y27" s="94"/>
      <c r="Z27" s="94"/>
      <c r="AA27" s="91"/>
      <c r="AB27" s="94"/>
      <c r="AC27" s="94"/>
      <c r="AD27" s="94"/>
      <c r="AE27" s="91">
        <f t="shared" ref="AE27:AE37" si="6">SUM(N27:AD27)</f>
        <v>0</v>
      </c>
    </row>
    <row r="28" spans="1:33">
      <c r="A28" s="109"/>
      <c r="B28" s="106" t="s">
        <v>366</v>
      </c>
      <c r="C28" s="100">
        <v>-40000000000</v>
      </c>
      <c r="D28" s="88"/>
      <c r="E28" s="89"/>
      <c r="F28" s="96">
        <v>0</v>
      </c>
      <c r="G28" s="96"/>
      <c r="H28" s="108"/>
      <c r="I28" s="89"/>
      <c r="J28" s="101">
        <f>-SUM(J30:J33)</f>
        <v>0</v>
      </c>
      <c r="L28" s="91">
        <f t="shared" si="5"/>
        <v>-40000000000</v>
      </c>
      <c r="M28" s="87">
        <f>-'Armado BG'!E49</f>
        <v>-40000000000</v>
      </c>
      <c r="N28" s="92">
        <f t="shared" si="0"/>
        <v>0</v>
      </c>
      <c r="P28" s="93"/>
      <c r="Q28" s="93"/>
      <c r="R28" s="94"/>
      <c r="S28" s="94"/>
      <c r="T28" s="110"/>
      <c r="U28" s="94"/>
      <c r="V28" s="94"/>
      <c r="W28" s="94"/>
      <c r="Y28" s="94"/>
      <c r="Z28" s="94"/>
      <c r="AA28" s="91"/>
      <c r="AB28" s="94"/>
      <c r="AC28" s="91">
        <f t="shared" ref="AC28:AC34" si="7">-N28</f>
        <v>0</v>
      </c>
      <c r="AD28" s="94"/>
      <c r="AE28" s="91">
        <f t="shared" si="6"/>
        <v>0</v>
      </c>
      <c r="AF28" s="62"/>
    </row>
    <row r="29" spans="1:33">
      <c r="A29" s="109"/>
      <c r="B29" s="106" t="s">
        <v>367</v>
      </c>
      <c r="C29" s="100">
        <f>-'Armado BG'!C50</f>
        <v>0</v>
      </c>
      <c r="D29" s="88"/>
      <c r="E29" s="89"/>
      <c r="F29" s="96"/>
      <c r="G29" s="96"/>
      <c r="H29" s="108"/>
      <c r="I29" s="89"/>
      <c r="J29" s="101"/>
      <c r="L29" s="91">
        <f t="shared" si="5"/>
        <v>0</v>
      </c>
      <c r="M29" s="87">
        <f>-'Armado BG'!E50</f>
        <v>0</v>
      </c>
      <c r="N29" s="92">
        <f t="shared" si="0"/>
        <v>0</v>
      </c>
      <c r="P29" s="93"/>
      <c r="Q29" s="93"/>
      <c r="R29" s="94"/>
      <c r="S29" s="94"/>
      <c r="U29" s="94"/>
      <c r="V29" s="94"/>
      <c r="W29" s="94"/>
      <c r="Y29" s="94"/>
      <c r="Z29" s="94"/>
      <c r="AA29" s="91"/>
      <c r="AB29" s="94"/>
      <c r="AC29" s="91">
        <f t="shared" si="7"/>
        <v>0</v>
      </c>
      <c r="AD29" s="94"/>
      <c r="AE29" s="91">
        <f t="shared" si="6"/>
        <v>0</v>
      </c>
    </row>
    <row r="30" spans="1:33">
      <c r="A30" s="109"/>
      <c r="B30" s="106" t="s">
        <v>136</v>
      </c>
      <c r="C30" s="100">
        <f>-'Armado BG'!C51</f>
        <v>-1857280709</v>
      </c>
      <c r="D30" s="88"/>
      <c r="E30" s="89"/>
      <c r="F30" s="96">
        <v>0</v>
      </c>
      <c r="G30" s="96"/>
      <c r="H30" s="108"/>
      <c r="I30" s="89"/>
      <c r="J30" s="101"/>
      <c r="L30" s="91">
        <f t="shared" si="5"/>
        <v>-1857280709</v>
      </c>
      <c r="M30" s="87">
        <f>-'Armado BG'!E51</f>
        <v>-1857280709</v>
      </c>
      <c r="N30" s="92">
        <f t="shared" si="0"/>
        <v>0</v>
      </c>
      <c r="P30" s="93"/>
      <c r="Q30" s="93"/>
      <c r="R30" s="94"/>
      <c r="S30" s="94"/>
      <c r="T30" s="94"/>
      <c r="U30" s="94"/>
      <c r="V30" s="94"/>
      <c r="W30" s="94"/>
      <c r="Y30" s="94"/>
      <c r="Z30" s="94"/>
      <c r="AA30" s="91"/>
      <c r="AB30" s="94"/>
      <c r="AC30" s="91">
        <f t="shared" si="7"/>
        <v>0</v>
      </c>
      <c r="AD30" s="94"/>
      <c r="AE30" s="91">
        <f t="shared" si="6"/>
        <v>0</v>
      </c>
      <c r="AF30" s="111"/>
      <c r="AG30" s="90"/>
    </row>
    <row r="31" spans="1:33">
      <c r="A31" s="109"/>
      <c r="B31" s="106" t="s">
        <v>368</v>
      </c>
      <c r="C31" s="100">
        <f>-'Armado BG'!C52</f>
        <v>-102121512</v>
      </c>
      <c r="D31" s="88"/>
      <c r="E31" s="89"/>
      <c r="F31" s="96"/>
      <c r="G31" s="96"/>
      <c r="H31" s="108"/>
      <c r="I31" s="89"/>
      <c r="J31" s="101"/>
      <c r="L31" s="91">
        <f t="shared" si="5"/>
        <v>-102121512</v>
      </c>
      <c r="M31" s="87">
        <f>-'Armado BG'!E52</f>
        <v>-102121512</v>
      </c>
      <c r="N31" s="92">
        <f t="shared" si="0"/>
        <v>0</v>
      </c>
      <c r="P31" s="93"/>
      <c r="Q31" s="93"/>
      <c r="R31" s="94"/>
      <c r="S31" s="94"/>
      <c r="T31" s="91">
        <v>0</v>
      </c>
      <c r="U31" s="94"/>
      <c r="V31" s="94"/>
      <c r="W31" s="94"/>
      <c r="Y31" s="94"/>
      <c r="Z31" s="94"/>
      <c r="AA31" s="91"/>
      <c r="AB31" s="94"/>
      <c r="AC31" s="91">
        <f>-N31+T31</f>
        <v>0</v>
      </c>
      <c r="AD31" s="94"/>
      <c r="AE31" s="91">
        <f t="shared" si="6"/>
        <v>0</v>
      </c>
      <c r="AF31" s="111"/>
      <c r="AG31" s="90"/>
    </row>
    <row r="32" spans="1:33">
      <c r="A32" s="109"/>
      <c r="B32" s="106" t="s">
        <v>369</v>
      </c>
      <c r="C32" s="100">
        <v>-1940308731</v>
      </c>
      <c r="D32" s="88"/>
      <c r="E32" s="89"/>
      <c r="F32" s="96"/>
      <c r="G32" s="96"/>
      <c r="H32" s="108"/>
      <c r="I32" s="89"/>
      <c r="J32" s="101"/>
      <c r="L32" s="91">
        <f t="shared" si="5"/>
        <v>-1940308731</v>
      </c>
      <c r="M32" s="87">
        <f>-'Armado BG'!E54</f>
        <v>0</v>
      </c>
      <c r="N32" s="92">
        <f t="shared" si="0"/>
        <v>-1940308731</v>
      </c>
      <c r="P32" s="93"/>
      <c r="Q32" s="93"/>
      <c r="R32" s="94"/>
      <c r="S32" s="94"/>
      <c r="T32" s="94"/>
      <c r="U32" s="94"/>
      <c r="V32" s="94"/>
      <c r="W32" s="94"/>
      <c r="Y32" s="94"/>
      <c r="Z32" s="94"/>
      <c r="AA32" s="91"/>
      <c r="AB32" s="94"/>
      <c r="AC32" s="91">
        <f t="shared" si="7"/>
        <v>1940308731</v>
      </c>
      <c r="AD32" s="94"/>
      <c r="AE32" s="91">
        <f t="shared" si="6"/>
        <v>0</v>
      </c>
    </row>
    <row r="33" spans="1:31">
      <c r="A33" s="109"/>
      <c r="B33" s="106" t="s">
        <v>161</v>
      </c>
      <c r="C33" s="100">
        <f>-'Armado BG'!C55</f>
        <v>-2808387692</v>
      </c>
      <c r="D33" s="88">
        <f>-D47</f>
        <v>2808387692</v>
      </c>
      <c r="E33" s="89"/>
      <c r="F33" s="96"/>
      <c r="G33" s="96"/>
      <c r="H33" s="108"/>
      <c r="I33" s="89"/>
      <c r="J33" s="101"/>
      <c r="L33" s="91">
        <f t="shared" si="5"/>
        <v>0</v>
      </c>
      <c r="M33" s="87">
        <f>-'Armado BG'!E55</f>
        <v>-1940308731</v>
      </c>
      <c r="N33" s="92">
        <f t="shared" si="0"/>
        <v>1940308731</v>
      </c>
      <c r="O33" s="111"/>
      <c r="P33" s="93"/>
      <c r="Q33" s="93"/>
      <c r="R33" s="94"/>
      <c r="S33" s="94"/>
      <c r="T33" s="94"/>
      <c r="U33" s="94"/>
      <c r="V33" s="94"/>
      <c r="W33" s="94"/>
      <c r="Y33" s="94"/>
      <c r="Z33" s="94"/>
      <c r="AA33" s="91"/>
      <c r="AB33" s="94"/>
      <c r="AC33" s="91">
        <f t="shared" si="7"/>
        <v>-1940308731</v>
      </c>
      <c r="AD33" s="94"/>
      <c r="AE33" s="91">
        <f t="shared" si="6"/>
        <v>0</v>
      </c>
    </row>
    <row r="34" spans="1:31">
      <c r="A34" s="109"/>
      <c r="B34" s="106" t="s">
        <v>370</v>
      </c>
      <c r="C34" s="100"/>
      <c r="D34" s="88"/>
      <c r="E34" s="89"/>
      <c r="F34" s="96"/>
      <c r="G34" s="96"/>
      <c r="H34" s="108"/>
      <c r="I34" s="89"/>
      <c r="J34" s="101"/>
      <c r="L34" s="91">
        <f t="shared" si="5"/>
        <v>0</v>
      </c>
      <c r="M34" s="87"/>
      <c r="N34" s="92">
        <f t="shared" si="0"/>
        <v>0</v>
      </c>
      <c r="O34" s="111"/>
      <c r="P34" s="93"/>
      <c r="Q34" s="93"/>
      <c r="R34" s="94"/>
      <c r="S34" s="94"/>
      <c r="T34" s="94"/>
      <c r="U34" s="94"/>
      <c r="V34" s="94"/>
      <c r="W34" s="91"/>
      <c r="Y34" s="94"/>
      <c r="Z34" s="94"/>
      <c r="AA34" s="91"/>
      <c r="AB34" s="94"/>
      <c r="AC34" s="91">
        <f t="shared" si="7"/>
        <v>0</v>
      </c>
      <c r="AD34" s="94"/>
      <c r="AE34" s="91">
        <f t="shared" si="6"/>
        <v>0</v>
      </c>
    </row>
    <row r="35" spans="1:31">
      <c r="B35" s="103" t="s">
        <v>371</v>
      </c>
      <c r="C35" s="104"/>
      <c r="D35" s="89"/>
      <c r="E35" s="89"/>
      <c r="F35" s="96"/>
      <c r="G35" s="96"/>
      <c r="H35" s="108"/>
      <c r="I35" s="89"/>
      <c r="J35" s="101"/>
      <c r="L35" s="91">
        <f t="shared" si="5"/>
        <v>0</v>
      </c>
      <c r="M35" s="112"/>
      <c r="N35" s="92">
        <f t="shared" si="0"/>
        <v>0</v>
      </c>
      <c r="O35" s="90"/>
      <c r="P35" s="93"/>
      <c r="Q35" s="93"/>
      <c r="R35" s="94"/>
      <c r="S35" s="94"/>
      <c r="T35" s="94"/>
      <c r="U35" s="94"/>
      <c r="V35" s="94"/>
      <c r="W35" s="94"/>
      <c r="Y35" s="94"/>
      <c r="Z35" s="94"/>
      <c r="AA35" s="91"/>
      <c r="AB35" s="94"/>
      <c r="AC35" s="94"/>
      <c r="AD35" s="94"/>
      <c r="AE35" s="91">
        <f t="shared" si="6"/>
        <v>0</v>
      </c>
    </row>
    <row r="36" spans="1:31">
      <c r="B36" s="113" t="s">
        <v>392</v>
      </c>
      <c r="C36" s="100">
        <f>-'Armado EERR'!C10</f>
        <v>-787773101322</v>
      </c>
      <c r="D36" s="89"/>
      <c r="E36" s="89"/>
      <c r="F36" s="96"/>
      <c r="G36" s="96"/>
      <c r="H36" s="108"/>
      <c r="I36" s="89"/>
      <c r="J36" s="101"/>
      <c r="L36" s="91">
        <f t="shared" si="5"/>
        <v>-787773101322</v>
      </c>
      <c r="M36" s="114"/>
      <c r="N36" s="92">
        <f>L36-M36</f>
        <v>-787773101322</v>
      </c>
      <c r="P36" s="97">
        <f>-N36</f>
        <v>787773101322</v>
      </c>
      <c r="Q36" s="97"/>
      <c r="R36" s="94"/>
      <c r="S36" s="94"/>
      <c r="T36" s="94"/>
      <c r="U36" s="94"/>
      <c r="V36" s="94"/>
      <c r="W36" s="94"/>
      <c r="Y36" s="94"/>
      <c r="Z36" s="94"/>
      <c r="AA36" s="94"/>
      <c r="AB36" s="94"/>
      <c r="AC36" s="94"/>
      <c r="AD36" s="94"/>
      <c r="AE36" s="91">
        <f t="shared" si="6"/>
        <v>0</v>
      </c>
    </row>
    <row r="37" spans="1:31">
      <c r="B37" s="113" t="s">
        <v>146</v>
      </c>
      <c r="C37" s="100">
        <f>-'Armado EERR'!C11</f>
        <v>744507884682</v>
      </c>
      <c r="D37" s="89"/>
      <c r="E37" s="89"/>
      <c r="F37" s="96"/>
      <c r="G37" s="96"/>
      <c r="H37" s="108"/>
      <c r="I37" s="89"/>
      <c r="J37" s="101"/>
      <c r="L37" s="91">
        <f t="shared" si="5"/>
        <v>744507884682</v>
      </c>
      <c r="M37" s="114"/>
      <c r="N37" s="92">
        <f t="shared" si="0"/>
        <v>744507884682</v>
      </c>
      <c r="P37" s="97"/>
      <c r="Q37" s="97">
        <f>-N37</f>
        <v>-744507884682</v>
      </c>
      <c r="R37" s="91"/>
      <c r="S37" s="94"/>
      <c r="T37" s="94"/>
      <c r="U37" s="94"/>
      <c r="V37" s="94"/>
      <c r="W37" s="94"/>
      <c r="Y37" s="94"/>
      <c r="Z37" s="94"/>
      <c r="AA37" s="94"/>
      <c r="AB37" s="94"/>
      <c r="AC37" s="94"/>
      <c r="AD37" s="94"/>
      <c r="AE37" s="91">
        <f t="shared" si="6"/>
        <v>0</v>
      </c>
    </row>
    <row r="38" spans="1:31">
      <c r="B38" s="113" t="s">
        <v>372</v>
      </c>
      <c r="C38" s="100"/>
      <c r="D38" s="89"/>
      <c r="E38" s="89"/>
      <c r="F38" s="96"/>
      <c r="G38" s="96"/>
      <c r="H38" s="108"/>
      <c r="I38" s="89"/>
      <c r="J38" s="101"/>
      <c r="L38" s="91">
        <f t="shared" si="5"/>
        <v>0</v>
      </c>
      <c r="M38" s="114"/>
      <c r="N38" s="92">
        <f t="shared" si="0"/>
        <v>0</v>
      </c>
      <c r="P38" s="97">
        <f>-N38</f>
        <v>0</v>
      </c>
      <c r="Q38" s="115"/>
      <c r="R38" s="104"/>
      <c r="S38" s="104"/>
      <c r="T38" s="104"/>
      <c r="U38" s="94"/>
      <c r="V38" s="94"/>
      <c r="W38" s="94"/>
      <c r="Y38" s="94"/>
      <c r="Z38" s="94"/>
      <c r="AA38" s="94"/>
      <c r="AB38" s="94"/>
      <c r="AC38" s="94"/>
      <c r="AD38" s="94"/>
      <c r="AE38" s="91">
        <f t="shared" ref="AE38:AE47" si="8">SUM(N38:AD38)</f>
        <v>0</v>
      </c>
    </row>
    <row r="39" spans="1:31">
      <c r="B39" s="116" t="s">
        <v>149</v>
      </c>
      <c r="C39" s="100">
        <f>-'Armado EERR'!C16</f>
        <v>16444844551</v>
      </c>
      <c r="D39" s="89"/>
      <c r="E39" s="91">
        <f>+C54</f>
        <v>0</v>
      </c>
      <c r="F39" s="96">
        <f>-F31</f>
        <v>0</v>
      </c>
      <c r="G39" s="96"/>
      <c r="H39" s="108">
        <f>-H19-H23</f>
        <v>0</v>
      </c>
      <c r="I39" s="89"/>
      <c r="J39" s="101"/>
      <c r="L39" s="91">
        <f t="shared" si="5"/>
        <v>16444844551</v>
      </c>
      <c r="M39" s="114"/>
      <c r="N39" s="92">
        <f t="shared" si="0"/>
        <v>16444844551</v>
      </c>
      <c r="P39" s="93"/>
      <c r="Q39" s="93"/>
      <c r="R39" s="91">
        <f>+C72</f>
        <v>-1931030392</v>
      </c>
      <c r="S39" s="91">
        <f>-N39-R39</f>
        <v>-14513814159</v>
      </c>
      <c r="T39" s="91"/>
      <c r="U39" s="94"/>
      <c r="V39" s="94"/>
      <c r="W39" s="94"/>
      <c r="Y39" s="94"/>
      <c r="Z39" s="94"/>
      <c r="AA39" s="94"/>
      <c r="AB39" s="94"/>
      <c r="AC39" s="94"/>
      <c r="AD39" s="94"/>
      <c r="AE39" s="91">
        <f t="shared" si="8"/>
        <v>0</v>
      </c>
    </row>
    <row r="40" spans="1:31">
      <c r="B40" s="117" t="s">
        <v>373</v>
      </c>
      <c r="C40" s="100"/>
      <c r="D40" s="89"/>
      <c r="E40" s="89"/>
      <c r="F40" s="96"/>
      <c r="G40" s="96"/>
      <c r="H40" s="108"/>
      <c r="I40" s="89"/>
      <c r="J40" s="101"/>
      <c r="L40" s="91">
        <f t="shared" si="5"/>
        <v>0</v>
      </c>
      <c r="M40" s="114"/>
      <c r="N40" s="92">
        <f t="shared" si="0"/>
        <v>0</v>
      </c>
      <c r="P40" s="93"/>
      <c r="Q40" s="93"/>
      <c r="R40" s="91"/>
      <c r="S40" s="91">
        <f>-N40-R40</f>
        <v>0</v>
      </c>
      <c r="T40" s="91"/>
      <c r="U40" s="94"/>
      <c r="V40" s="94"/>
      <c r="W40" s="94"/>
      <c r="Y40" s="94"/>
      <c r="Z40" s="94"/>
      <c r="AA40" s="94"/>
      <c r="AB40" s="94"/>
      <c r="AC40" s="94"/>
      <c r="AD40" s="94"/>
      <c r="AE40" s="91">
        <f t="shared" si="8"/>
        <v>0</v>
      </c>
    </row>
    <row r="41" spans="1:31">
      <c r="B41" s="117" t="s">
        <v>150</v>
      </c>
      <c r="C41" s="100">
        <f>-'Armado EERR'!C17</f>
        <v>13432817808</v>
      </c>
      <c r="D41" s="88"/>
      <c r="E41" s="89"/>
      <c r="F41" s="96"/>
      <c r="G41" s="96">
        <f>-C41</f>
        <v>-13432817808</v>
      </c>
      <c r="H41" s="108"/>
      <c r="I41" s="89"/>
      <c r="J41" s="101"/>
      <c r="L41" s="91">
        <f t="shared" si="5"/>
        <v>0</v>
      </c>
      <c r="M41" s="114"/>
      <c r="N41" s="92">
        <f t="shared" si="0"/>
        <v>0</v>
      </c>
      <c r="P41" s="93"/>
      <c r="Q41" s="93"/>
      <c r="R41" s="91"/>
      <c r="S41" s="91">
        <f>-N41-R41</f>
        <v>0</v>
      </c>
      <c r="T41" s="91"/>
      <c r="U41" s="91"/>
      <c r="V41" s="91"/>
      <c r="W41" s="94"/>
      <c r="Y41" s="94"/>
      <c r="Z41" s="94"/>
      <c r="AA41" s="94"/>
      <c r="AB41" s="94"/>
      <c r="AC41" s="94"/>
      <c r="AD41" s="94"/>
      <c r="AE41" s="91">
        <f t="shared" si="8"/>
        <v>0</v>
      </c>
    </row>
    <row r="42" spans="1:31">
      <c r="B42" s="117" t="s">
        <v>374</v>
      </c>
      <c r="C42" s="100">
        <f>-'Armado EERR'!C30</f>
        <v>9782303960</v>
      </c>
      <c r="D42" s="88"/>
      <c r="E42" s="89"/>
      <c r="F42" s="96"/>
      <c r="G42" s="96"/>
      <c r="H42" s="108"/>
      <c r="I42" s="89"/>
      <c r="J42" s="101"/>
      <c r="L42" s="91">
        <f t="shared" si="5"/>
        <v>9782303960</v>
      </c>
      <c r="M42" s="114"/>
      <c r="N42" s="92">
        <f t="shared" si="0"/>
        <v>9782303960</v>
      </c>
      <c r="P42" s="93"/>
      <c r="Q42" s="93"/>
      <c r="R42" s="91"/>
      <c r="S42" s="91">
        <v>0</v>
      </c>
      <c r="T42" s="91"/>
      <c r="U42" s="91"/>
      <c r="V42" s="91">
        <f>-N42</f>
        <v>-9782303960</v>
      </c>
      <c r="W42" s="94"/>
      <c r="Y42" s="94"/>
      <c r="Z42" s="91">
        <v>0</v>
      </c>
      <c r="AA42" s="94"/>
      <c r="AB42" s="94"/>
      <c r="AC42" s="94"/>
      <c r="AD42" s="94"/>
      <c r="AE42" s="91">
        <f t="shared" si="8"/>
        <v>0</v>
      </c>
    </row>
    <row r="43" spans="1:31">
      <c r="B43" s="117" t="s">
        <v>375</v>
      </c>
      <c r="D43" s="88"/>
      <c r="E43" s="89"/>
      <c r="F43" s="96"/>
      <c r="G43" s="96"/>
      <c r="H43" s="108"/>
      <c r="I43" s="89"/>
      <c r="J43" s="101"/>
      <c r="L43" s="91">
        <f t="shared" si="5"/>
        <v>0</v>
      </c>
      <c r="M43" s="114"/>
      <c r="N43" s="92">
        <f t="shared" si="0"/>
        <v>0</v>
      </c>
      <c r="P43" s="93"/>
      <c r="Q43" s="93"/>
      <c r="R43" s="91"/>
      <c r="S43" s="91"/>
      <c r="T43" s="91"/>
      <c r="U43" s="91"/>
      <c r="V43" s="91">
        <f>-N43</f>
        <v>0</v>
      </c>
      <c r="W43" s="91"/>
      <c r="X43" s="90"/>
      <c r="Y43" s="94"/>
      <c r="Z43" s="94"/>
      <c r="AA43" s="94"/>
      <c r="AB43" s="94"/>
      <c r="AC43" s="94"/>
      <c r="AD43" s="94"/>
      <c r="AE43" s="91">
        <f t="shared" si="8"/>
        <v>0</v>
      </c>
    </row>
    <row r="44" spans="1:31">
      <c r="B44" s="117" t="s">
        <v>156</v>
      </c>
      <c r="C44" s="100">
        <f>-'Armado EERR'!C26</f>
        <v>-1662130124</v>
      </c>
      <c r="D44" s="88"/>
      <c r="E44" s="89"/>
      <c r="F44" s="96"/>
      <c r="G44" s="96"/>
      <c r="H44" s="108"/>
      <c r="I44" s="89"/>
      <c r="J44" s="101">
        <f>-J34</f>
        <v>0</v>
      </c>
      <c r="L44" s="91">
        <f t="shared" si="5"/>
        <v>-1662130124</v>
      </c>
      <c r="M44" s="114"/>
      <c r="N44" s="92">
        <f t="shared" si="0"/>
        <v>-1662130124</v>
      </c>
      <c r="P44" s="93"/>
      <c r="Q44" s="93"/>
      <c r="R44" s="94"/>
      <c r="S44" s="91"/>
      <c r="T44" s="91"/>
      <c r="U44" s="110"/>
      <c r="V44" s="91"/>
      <c r="W44" s="91">
        <f>-N44</f>
        <v>1662130124</v>
      </c>
      <c r="Y44" s="94"/>
      <c r="Z44" s="94"/>
      <c r="AA44" s="94"/>
      <c r="AB44" s="94"/>
      <c r="AD44" s="94"/>
      <c r="AE44" s="91">
        <f t="shared" si="8"/>
        <v>0</v>
      </c>
    </row>
    <row r="45" spans="1:31">
      <c r="B45" s="117" t="s">
        <v>153</v>
      </c>
      <c r="C45" s="100">
        <f>-'Armado EERR'!C22</f>
        <v>2071236570</v>
      </c>
      <c r="D45" s="88"/>
      <c r="E45" s="89"/>
      <c r="F45" s="96"/>
      <c r="G45" s="108"/>
      <c r="H45" s="108"/>
      <c r="I45" s="89"/>
      <c r="J45" s="101"/>
      <c r="K45" s="90"/>
      <c r="L45" s="91">
        <f t="shared" si="5"/>
        <v>2071236570</v>
      </c>
      <c r="M45" s="114"/>
      <c r="N45" s="92">
        <f t="shared" si="0"/>
        <v>2071236570</v>
      </c>
      <c r="P45" s="93"/>
      <c r="Q45" s="93"/>
      <c r="R45" s="94"/>
      <c r="S45" s="94"/>
      <c r="T45" s="94"/>
      <c r="U45" s="110"/>
      <c r="V45" s="94"/>
      <c r="W45" s="91"/>
      <c r="Y45" s="94"/>
      <c r="Z45" s="94"/>
      <c r="AA45" s="94"/>
      <c r="AB45" s="94"/>
      <c r="AC45" s="94"/>
      <c r="AD45" s="91">
        <f>-N45</f>
        <v>-2071236570</v>
      </c>
      <c r="AE45" s="91">
        <f t="shared" si="8"/>
        <v>0</v>
      </c>
    </row>
    <row r="46" spans="1:31">
      <c r="B46" s="117" t="s">
        <v>376</v>
      </c>
      <c r="C46" s="100">
        <f>-'Armado EERR'!C34</f>
        <v>387756183</v>
      </c>
      <c r="D46" s="88"/>
      <c r="E46" s="89"/>
      <c r="F46" s="96"/>
      <c r="G46" s="96"/>
      <c r="H46" s="108"/>
      <c r="I46" s="89"/>
      <c r="J46" s="101"/>
      <c r="K46" s="90"/>
      <c r="L46" s="91">
        <f t="shared" si="5"/>
        <v>387756183</v>
      </c>
      <c r="M46" s="114"/>
      <c r="N46" s="92">
        <f t="shared" si="0"/>
        <v>387756183</v>
      </c>
      <c r="P46" s="93"/>
      <c r="Q46" s="93"/>
      <c r="R46" s="94"/>
      <c r="S46" s="94"/>
      <c r="T46" s="94"/>
      <c r="U46" s="90">
        <f>-N46</f>
        <v>-387756183</v>
      </c>
      <c r="V46" s="94"/>
      <c r="W46" s="91"/>
      <c r="Y46" s="94"/>
      <c r="Z46" s="94"/>
      <c r="AA46" s="94"/>
      <c r="AB46" s="94"/>
      <c r="AC46" s="94"/>
      <c r="AD46" s="94"/>
      <c r="AE46" s="91">
        <f t="shared" si="8"/>
        <v>0</v>
      </c>
    </row>
    <row r="47" spans="1:31">
      <c r="B47" s="118" t="s">
        <v>377</v>
      </c>
      <c r="C47" s="119">
        <f>+'Armado EERR'!C39</f>
        <v>2808387692</v>
      </c>
      <c r="D47" s="120">
        <f>-C47</f>
        <v>-2808387692</v>
      </c>
      <c r="E47" s="121"/>
      <c r="F47" s="122"/>
      <c r="G47" s="122"/>
      <c r="H47" s="122"/>
      <c r="I47" s="89"/>
      <c r="J47" s="121"/>
      <c r="L47" s="91">
        <f>SUM(C47:J47)</f>
        <v>0</v>
      </c>
      <c r="M47" s="123"/>
      <c r="N47" s="92">
        <f>L47</f>
        <v>0</v>
      </c>
      <c r="P47" s="124"/>
      <c r="Q47" s="124"/>
      <c r="R47" s="118"/>
      <c r="S47" s="118"/>
      <c r="T47" s="118"/>
      <c r="U47" s="118"/>
      <c r="V47" s="118"/>
      <c r="W47" s="118"/>
      <c r="X47" s="125"/>
      <c r="Y47" s="118"/>
      <c r="Z47" s="118"/>
      <c r="AA47" s="118"/>
      <c r="AB47" s="118"/>
      <c r="AC47" s="118"/>
      <c r="AD47" s="118"/>
      <c r="AE47" s="91">
        <f t="shared" si="8"/>
        <v>0</v>
      </c>
    </row>
    <row r="48" spans="1:31" ht="13.5" thickBot="1">
      <c r="C48" s="126">
        <f t="shared" ref="C48:J48" si="9">SUM(C5:C47)</f>
        <v>1</v>
      </c>
      <c r="D48" s="127">
        <f t="shared" si="9"/>
        <v>0</v>
      </c>
      <c r="E48" s="127">
        <f t="shared" si="9"/>
        <v>0</v>
      </c>
      <c r="F48" s="127">
        <f t="shared" si="9"/>
        <v>0</v>
      </c>
      <c r="G48" s="127">
        <f t="shared" si="9"/>
        <v>0</v>
      </c>
      <c r="H48" s="127">
        <f t="shared" si="9"/>
        <v>0</v>
      </c>
      <c r="I48" s="127">
        <f t="shared" si="9"/>
        <v>0</v>
      </c>
      <c r="J48" s="127">
        <f t="shared" si="9"/>
        <v>0</v>
      </c>
      <c r="K48" s="128"/>
      <c r="L48" s="129">
        <f>SUM(L5:L47)</f>
        <v>1</v>
      </c>
      <c r="M48" s="130">
        <f>SUM(M5:M47)</f>
        <v>0</v>
      </c>
      <c r="N48" s="131">
        <f>SUM(N5:N47)</f>
        <v>1</v>
      </c>
      <c r="P48" s="132">
        <f t="shared" ref="P48:AE48" si="10">SUM(P4:P47)</f>
        <v>802110601141</v>
      </c>
      <c r="Q48" s="132">
        <f t="shared" si="10"/>
        <v>-744507884682</v>
      </c>
      <c r="R48" s="132">
        <f t="shared" si="10"/>
        <v>-1931030392</v>
      </c>
      <c r="S48" s="132">
        <f t="shared" si="10"/>
        <v>-30466501871</v>
      </c>
      <c r="T48" s="132">
        <f t="shared" si="10"/>
        <v>0</v>
      </c>
      <c r="U48" s="132">
        <f t="shared" si="10"/>
        <v>-2078022201</v>
      </c>
      <c r="V48" s="132">
        <f t="shared" si="10"/>
        <v>-9782303960</v>
      </c>
      <c r="W48" s="132">
        <f t="shared" si="10"/>
        <v>3157314041</v>
      </c>
      <c r="X48" s="132">
        <f t="shared" si="10"/>
        <v>-436728604</v>
      </c>
      <c r="Y48" s="132">
        <f t="shared" si="10"/>
        <v>-5061126371</v>
      </c>
      <c r="Z48" s="132">
        <f t="shared" si="10"/>
        <v>0</v>
      </c>
      <c r="AA48" s="132">
        <f t="shared" si="10"/>
        <v>0</v>
      </c>
      <c r="AB48" s="132">
        <f t="shared" si="10"/>
        <v>-8549390861</v>
      </c>
      <c r="AC48" s="132">
        <f t="shared" si="10"/>
        <v>0</v>
      </c>
      <c r="AD48" s="132">
        <f t="shared" si="10"/>
        <v>-2071236570</v>
      </c>
      <c r="AE48" s="132">
        <f t="shared" si="10"/>
        <v>383689671</v>
      </c>
    </row>
    <row r="49" spans="2:32" ht="13.5" thickTop="1">
      <c r="C49" s="133"/>
      <c r="D49" s="133"/>
      <c r="E49" s="134"/>
      <c r="F49" s="134"/>
      <c r="G49" s="134"/>
      <c r="H49" s="134"/>
      <c r="I49" s="134"/>
      <c r="J49" s="134"/>
      <c r="K49" s="134"/>
      <c r="L49" s="133">
        <f>+L48-C48</f>
        <v>0</v>
      </c>
      <c r="M49" s="135"/>
      <c r="N49" s="134"/>
      <c r="O49" s="134"/>
      <c r="P49" s="133" t="s">
        <v>378</v>
      </c>
      <c r="Q49" s="133"/>
      <c r="R49" s="134" t="s">
        <v>378</v>
      </c>
      <c r="S49" s="133" t="s">
        <v>378</v>
      </c>
      <c r="T49" s="133" t="s">
        <v>378</v>
      </c>
      <c r="U49" s="133" t="s">
        <v>378</v>
      </c>
      <c r="V49" s="133" t="s">
        <v>378</v>
      </c>
      <c r="W49" s="133" t="s">
        <v>378</v>
      </c>
      <c r="X49" s="134"/>
      <c r="Y49" s="134"/>
      <c r="Z49" s="134"/>
      <c r="AA49" s="134" t="s">
        <v>378</v>
      </c>
      <c r="AB49" s="133" t="s">
        <v>378</v>
      </c>
      <c r="AC49" s="134" t="s">
        <v>378</v>
      </c>
      <c r="AD49" s="134" t="s">
        <v>378</v>
      </c>
    </row>
    <row r="50" spans="2:32">
      <c r="C50" s="133"/>
      <c r="U50" s="90"/>
      <c r="W50" s="136"/>
      <c r="AB50" s="133"/>
      <c r="AC50" s="133"/>
      <c r="AD50" s="134"/>
      <c r="AE50" s="90">
        <f>N5</f>
        <v>383689671</v>
      </c>
      <c r="AF50" s="137">
        <f>+AE50-AC50</f>
        <v>383689671</v>
      </c>
    </row>
    <row r="51" spans="2:32">
      <c r="B51" s="138" t="s">
        <v>379</v>
      </c>
      <c r="C51" s="134"/>
      <c r="F51" s="139"/>
      <c r="G51" s="139"/>
      <c r="H51" s="139"/>
      <c r="I51" s="140"/>
      <c r="J51" s="140"/>
      <c r="S51" s="90"/>
      <c r="W51" s="90"/>
      <c r="AB51" s="133"/>
      <c r="AC51" s="141"/>
      <c r="AD51" s="134"/>
      <c r="AE51" s="128">
        <f>AE48-AE50</f>
        <v>0</v>
      </c>
    </row>
    <row r="52" spans="2:32">
      <c r="B52" s="60" t="s">
        <v>161</v>
      </c>
      <c r="C52" s="142"/>
      <c r="F52" s="143"/>
      <c r="G52" s="143"/>
      <c r="H52" s="143"/>
      <c r="I52" s="144"/>
      <c r="J52" s="144"/>
      <c r="S52" s="95"/>
      <c r="U52" s="90"/>
      <c r="W52" s="136"/>
      <c r="AB52" s="134"/>
      <c r="AC52" s="133"/>
      <c r="AD52" s="134"/>
    </row>
    <row r="53" spans="2:32">
      <c r="B53" s="138" t="s">
        <v>380</v>
      </c>
      <c r="C53" s="142"/>
      <c r="F53" s="143"/>
      <c r="G53" s="143"/>
      <c r="H53" s="143"/>
      <c r="I53" s="144"/>
      <c r="J53" s="144"/>
      <c r="P53" s="90"/>
      <c r="Q53" s="90"/>
      <c r="R53" s="90"/>
      <c r="S53" s="90"/>
      <c r="T53" s="90"/>
      <c r="U53" s="90"/>
      <c r="V53" s="90"/>
      <c r="W53" s="90"/>
      <c r="AC53" s="90"/>
      <c r="AE53" s="98"/>
    </row>
    <row r="54" spans="2:32">
      <c r="B54" s="60" t="s">
        <v>381</v>
      </c>
      <c r="C54" s="142">
        <v>0</v>
      </c>
      <c r="F54" s="143"/>
      <c r="G54" s="143"/>
      <c r="H54" s="143"/>
      <c r="I54" s="144"/>
      <c r="J54" s="144"/>
      <c r="U54" s="90"/>
      <c r="W54" s="136"/>
      <c r="AC54" s="90"/>
      <c r="AE54" s="98"/>
    </row>
    <row r="55" spans="2:32">
      <c r="C55" s="142"/>
      <c r="F55" s="143"/>
      <c r="G55" s="143"/>
      <c r="H55" s="143"/>
      <c r="I55" s="144"/>
      <c r="J55" s="144"/>
      <c r="P55" s="145"/>
      <c r="Q55" s="145"/>
      <c r="R55" s="145"/>
      <c r="U55" s="90"/>
      <c r="W55" s="136"/>
      <c r="AC55" s="90"/>
    </row>
    <row r="56" spans="2:32">
      <c r="B56" s="138" t="s">
        <v>382</v>
      </c>
      <c r="C56" s="134"/>
      <c r="F56" s="143"/>
      <c r="G56" s="143"/>
      <c r="H56" s="143"/>
      <c r="I56" s="144"/>
      <c r="J56" s="144"/>
    </row>
    <row r="57" spans="2:32">
      <c r="B57" s="60" t="s">
        <v>136</v>
      </c>
      <c r="C57" s="146"/>
      <c r="D57" s="146"/>
      <c r="S57" s="90"/>
    </row>
    <row r="58" spans="2:32">
      <c r="B58" s="138" t="s">
        <v>383</v>
      </c>
      <c r="S58" s="90"/>
    </row>
    <row r="59" spans="2:32">
      <c r="B59" s="60" t="s">
        <v>344</v>
      </c>
      <c r="C59" s="142">
        <f>+'EERR IMPERIAL'!D79+'EERR IMPERIAL'!D85+'EERR IMPERIAL'!D86+'EERR IMPERIAL'!D87+'EERR IMPERIAL'!D89+'EERR IMPERIAL'!D90+'EERR IMPERIAL'!D91+'EERR IMPERIAL'!D92+'EERR IMPERIAL'!D93+'EERR IMPERIAL'!D94+'EERR IMPERIAL'!D97+'EERR IMPERIAL'!D88</f>
        <v>-9125737941</v>
      </c>
      <c r="D59" s="90"/>
      <c r="S59" s="90"/>
      <c r="T59" s="109"/>
    </row>
    <row r="60" spans="2:32">
      <c r="B60" s="60" t="s">
        <v>384</v>
      </c>
      <c r="C60" s="142">
        <f>+'EERR IMPERIAL'!D80+'EERR IMPERIAL'!D96</f>
        <v>-185149300</v>
      </c>
      <c r="D60" s="90"/>
      <c r="S60" s="90"/>
      <c r="T60" s="109"/>
    </row>
    <row r="61" spans="2:32">
      <c r="B61" s="60" t="s">
        <v>415</v>
      </c>
      <c r="C61" s="142">
        <f>+'EERR IMPERIAL'!D95</f>
        <v>-4121930567</v>
      </c>
      <c r="D61" s="90"/>
      <c r="S61" s="90"/>
      <c r="T61" s="109"/>
    </row>
    <row r="62" spans="2:32">
      <c r="B62" s="138" t="s">
        <v>385</v>
      </c>
      <c r="C62" s="142"/>
      <c r="D62" s="90"/>
      <c r="P62" s="109"/>
      <c r="Q62" s="109"/>
      <c r="R62" s="109"/>
      <c r="S62" s="90"/>
    </row>
    <row r="63" spans="2:32">
      <c r="B63" s="60" t="s">
        <v>386</v>
      </c>
      <c r="C63" s="146"/>
      <c r="D63" s="90"/>
      <c r="S63" s="90"/>
    </row>
    <row r="64" spans="2:32">
      <c r="B64" s="147"/>
      <c r="C64" s="146"/>
      <c r="D64" s="90"/>
      <c r="S64" s="148" t="s">
        <v>387</v>
      </c>
    </row>
    <row r="65" spans="1:31">
      <c r="B65" s="138" t="s">
        <v>388</v>
      </c>
    </row>
    <row r="66" spans="1:31">
      <c r="B66" s="109"/>
      <c r="C66" s="128"/>
    </row>
    <row r="67" spans="1:31">
      <c r="B67" s="149"/>
      <c r="C67" s="128"/>
    </row>
    <row r="68" spans="1:31">
      <c r="B68" s="149"/>
      <c r="C68" s="90"/>
      <c r="D68" s="90"/>
      <c r="E68" s="90"/>
    </row>
    <row r="69" spans="1:31">
      <c r="B69" s="109"/>
      <c r="C69" s="128"/>
    </row>
    <row r="70" spans="1:31">
      <c r="B70" s="109"/>
      <c r="C70" s="128"/>
    </row>
    <row r="71" spans="1:31" s="62" customFormat="1">
      <c r="A71" s="60"/>
      <c r="B71" s="138"/>
      <c r="D71" s="60"/>
      <c r="E71" s="60"/>
      <c r="F71" s="60"/>
      <c r="G71" s="60"/>
      <c r="H71" s="60"/>
      <c r="I71" s="60"/>
      <c r="J71" s="60"/>
      <c r="K71" s="60"/>
      <c r="L71" s="60"/>
      <c r="N71" s="60"/>
      <c r="O71" s="60"/>
      <c r="P71" s="60"/>
      <c r="Q71" s="60"/>
      <c r="R71" s="60"/>
      <c r="S71" s="60"/>
      <c r="T71" s="60"/>
      <c r="U71" s="60"/>
      <c r="V71" s="60"/>
      <c r="W71" s="60"/>
      <c r="X71" s="60"/>
      <c r="Y71" s="60"/>
      <c r="Z71" s="60"/>
      <c r="AA71" s="60"/>
      <c r="AB71" s="60"/>
      <c r="AC71" s="60"/>
      <c r="AD71" s="60"/>
      <c r="AE71" s="60"/>
    </row>
    <row r="72" spans="1:31" s="62" customFormat="1">
      <c r="A72" s="60"/>
      <c r="B72" s="134" t="s">
        <v>402</v>
      </c>
      <c r="C72" s="62">
        <f>+'EERR IMPERIAL'!D32+'EERR IMPERIAL'!D35+'EERR IMPERIAL'!D36+'EERR IMPERIAL'!D37+'EERR IMPERIAL'!D38+'EERR IMPERIAL'!D43+'EERR IMPERIAL'!D44</f>
        <v>-1931030392</v>
      </c>
      <c r="D72" s="60"/>
      <c r="E72" s="60"/>
      <c r="F72" s="60"/>
      <c r="G72" s="60"/>
      <c r="H72" s="60"/>
      <c r="I72" s="60"/>
      <c r="J72" s="60"/>
      <c r="K72" s="60"/>
      <c r="L72" s="60"/>
      <c r="N72" s="60"/>
      <c r="O72" s="60"/>
      <c r="P72" s="60"/>
      <c r="Q72" s="60"/>
      <c r="R72" s="60"/>
      <c r="S72" s="60"/>
      <c r="T72" s="60"/>
      <c r="U72" s="60"/>
      <c r="V72" s="60"/>
      <c r="W72" s="60"/>
      <c r="X72" s="60"/>
      <c r="Y72" s="60"/>
      <c r="Z72" s="60"/>
      <c r="AA72" s="60"/>
      <c r="AB72" s="60"/>
      <c r="AC72" s="60"/>
      <c r="AD72" s="60"/>
      <c r="AE72" s="60"/>
    </row>
    <row r="74" spans="1:31">
      <c r="E74" s="90"/>
    </row>
  </sheetData>
  <mergeCells count="4">
    <mergeCell ref="D2:J2"/>
    <mergeCell ref="L2:N2"/>
    <mergeCell ref="P2:W2"/>
    <mergeCell ref="X2:AB2"/>
  </mergeCells>
  <pageMargins left="0.98425196850393704" right="1.0236220472440944" top="0.79" bottom="0.35433070866141736" header="0.51181102362204722" footer="0.23622047244094491"/>
  <pageSetup paperSize="9" scale="9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tabColor theme="3" tint="0.39997558519241921"/>
  </sheetPr>
  <dimension ref="A1:G37"/>
  <sheetViews>
    <sheetView showGridLines="0" topLeftCell="A15" workbookViewId="0">
      <selection activeCell="B17" sqref="B17"/>
    </sheetView>
  </sheetViews>
  <sheetFormatPr baseColWidth="10" defaultColWidth="11.42578125" defaultRowHeight="15"/>
  <cols>
    <col min="1" max="1" width="65" style="3" customWidth="1"/>
    <col min="2" max="2" width="20.140625" style="3" customWidth="1"/>
    <col min="3" max="3" width="2.5703125" style="3" customWidth="1"/>
    <col min="4" max="4" width="18.5703125" style="22" bestFit="1" customWidth="1"/>
    <col min="5" max="5" width="18.5703125" style="3" bestFit="1" customWidth="1"/>
    <col min="6" max="6" width="15.140625" style="3" bestFit="1" customWidth="1"/>
    <col min="7" max="7" width="16.42578125" style="3" hidden="1" customWidth="1"/>
    <col min="8" max="8" width="11" style="3" bestFit="1" customWidth="1"/>
    <col min="9" max="16384" width="11.42578125" style="3"/>
  </cols>
  <sheetData>
    <row r="1" spans="1:7">
      <c r="A1" s="37"/>
      <c r="B1" s="38" t="s">
        <v>3223</v>
      </c>
      <c r="C1" s="37"/>
      <c r="D1" s="38" t="s">
        <v>290</v>
      </c>
    </row>
    <row r="2" spans="1:7" ht="15.75" thickBot="1">
      <c r="A2" s="37"/>
      <c r="B2" s="39" t="s">
        <v>143</v>
      </c>
      <c r="C2" s="37"/>
      <c r="D2" s="39" t="s">
        <v>143</v>
      </c>
    </row>
    <row r="3" spans="1:7">
      <c r="A3" s="37"/>
      <c r="B3" s="37"/>
      <c r="C3" s="37"/>
      <c r="D3" s="40"/>
    </row>
    <row r="4" spans="1:7">
      <c r="A4" s="37"/>
      <c r="B4" s="37"/>
      <c r="C4" s="37"/>
      <c r="D4" s="40"/>
    </row>
    <row r="5" spans="1:7">
      <c r="A5" s="41" t="s">
        <v>270</v>
      </c>
      <c r="B5" s="41"/>
      <c r="C5" s="41"/>
      <c r="D5" s="40"/>
    </row>
    <row r="6" spans="1:7">
      <c r="A6" s="41"/>
      <c r="B6" s="41"/>
      <c r="C6" s="41"/>
      <c r="D6" s="42"/>
      <c r="E6" s="43"/>
    </row>
    <row r="7" spans="1:7">
      <c r="A7" s="37" t="s">
        <v>271</v>
      </c>
      <c r="B7" s="42">
        <f>+'Flujo '!P48</f>
        <v>802110601141</v>
      </c>
      <c r="C7" s="37"/>
      <c r="D7" s="42">
        <v>841084750086</v>
      </c>
      <c r="F7" s="13"/>
      <c r="G7" s="153"/>
    </row>
    <row r="8" spans="1:7">
      <c r="A8" s="37" t="s">
        <v>272</v>
      </c>
      <c r="B8" s="42">
        <f>+'Flujo '!Q48+'Flujo '!S48</f>
        <v>-774974386553</v>
      </c>
      <c r="C8" s="37"/>
      <c r="D8" s="42">
        <v>-850850439492.66663</v>
      </c>
      <c r="E8" s="277"/>
      <c r="F8" s="13"/>
      <c r="G8" s="153"/>
    </row>
    <row r="9" spans="1:7">
      <c r="A9" s="37" t="s">
        <v>273</v>
      </c>
      <c r="B9" s="42">
        <f>+'Flujo '!R48</f>
        <v>-1931030392</v>
      </c>
      <c r="C9" s="37"/>
      <c r="D9" s="42">
        <v>-3260335661</v>
      </c>
      <c r="F9" s="13"/>
      <c r="G9" s="153"/>
    </row>
    <row r="10" spans="1:7">
      <c r="A10" s="37" t="s">
        <v>274</v>
      </c>
      <c r="B10" s="42">
        <f>+'Flujo '!W48</f>
        <v>3157314041</v>
      </c>
      <c r="C10" s="37"/>
      <c r="D10" s="42">
        <v>2072542453</v>
      </c>
      <c r="F10" s="13"/>
      <c r="G10" s="153"/>
    </row>
    <row r="11" spans="1:7">
      <c r="A11" s="37" t="s">
        <v>275</v>
      </c>
      <c r="B11" s="42">
        <f>+'Flujo '!U48</f>
        <v>-2078022201</v>
      </c>
      <c r="C11" s="37"/>
      <c r="D11" s="42">
        <v>-1472450837</v>
      </c>
      <c r="F11" s="13"/>
      <c r="G11" s="153"/>
    </row>
    <row r="12" spans="1:7">
      <c r="A12" s="41" t="s">
        <v>276</v>
      </c>
      <c r="B12" s="44">
        <f>SUM(B7:B11)</f>
        <v>26284476036</v>
      </c>
      <c r="C12" s="41"/>
      <c r="D12" s="44">
        <f>SUM(D7:D11)</f>
        <v>-12425933451.666626</v>
      </c>
      <c r="G12" s="153"/>
    </row>
    <row r="13" spans="1:7">
      <c r="A13" s="37"/>
      <c r="B13" s="37"/>
      <c r="C13" s="37"/>
      <c r="D13" s="40"/>
      <c r="G13" s="153"/>
    </row>
    <row r="14" spans="1:7">
      <c r="A14" s="41" t="s">
        <v>277</v>
      </c>
      <c r="B14" s="41"/>
      <c r="C14" s="41"/>
      <c r="D14" s="40"/>
      <c r="G14" s="153"/>
    </row>
    <row r="15" spans="1:7">
      <c r="A15" s="41"/>
      <c r="B15" s="41"/>
      <c r="C15" s="41"/>
      <c r="D15" s="40"/>
      <c r="G15" s="153"/>
    </row>
    <row r="16" spans="1:7" hidden="1">
      <c r="A16" s="37" t="s">
        <v>278</v>
      </c>
      <c r="B16" s="37"/>
      <c r="C16" s="37"/>
      <c r="D16" s="45">
        <v>0</v>
      </c>
      <c r="G16" s="153"/>
    </row>
    <row r="17" spans="1:7">
      <c r="A17" s="37" t="s">
        <v>279</v>
      </c>
      <c r="B17" s="45">
        <f>+'Flujo '!AB48+1</f>
        <v>-8549390860</v>
      </c>
      <c r="C17" s="37"/>
      <c r="D17" s="532">
        <v>-28615695940</v>
      </c>
      <c r="G17" s="153"/>
    </row>
    <row r="18" spans="1:7" ht="15.75" thickBot="1">
      <c r="A18" s="37" t="s">
        <v>280</v>
      </c>
      <c r="B18" s="46">
        <f>+'Flujo '!X48</f>
        <v>-436728604</v>
      </c>
      <c r="C18" s="37"/>
      <c r="D18" s="540">
        <v>-12245365812</v>
      </c>
      <c r="G18" s="153"/>
    </row>
    <row r="19" spans="1:7" ht="15.75" thickBot="1">
      <c r="A19" s="41" t="s">
        <v>281</v>
      </c>
      <c r="B19" s="47">
        <f>SUM(B16:B18)</f>
        <v>-8986119464</v>
      </c>
      <c r="C19" s="41"/>
      <c r="D19" s="47">
        <f>SUM(D16:D18)</f>
        <v>-40861061752</v>
      </c>
      <c r="F19" s="13"/>
      <c r="G19" s="153"/>
    </row>
    <row r="20" spans="1:7">
      <c r="A20" s="41"/>
      <c r="B20" s="41"/>
      <c r="C20" s="41"/>
      <c r="D20" s="40"/>
      <c r="G20" s="153"/>
    </row>
    <row r="21" spans="1:7">
      <c r="A21" s="41" t="s">
        <v>282</v>
      </c>
      <c r="B21" s="41"/>
      <c r="C21" s="41"/>
      <c r="D21" s="40"/>
      <c r="G21" s="153"/>
    </row>
    <row r="22" spans="1:7">
      <c r="A22" s="37"/>
      <c r="B22" s="37"/>
      <c r="C22" s="37"/>
      <c r="D22" s="48"/>
      <c r="E22" s="49"/>
      <c r="G22" s="153"/>
    </row>
    <row r="23" spans="1:7">
      <c r="A23" s="37" t="s">
        <v>398</v>
      </c>
      <c r="B23" s="50">
        <f>+'Flujo '!Y48+'Flujo '!Z48</f>
        <v>-5061126371</v>
      </c>
      <c r="C23" s="41"/>
      <c r="D23" s="525">
        <v>60127636429.666672</v>
      </c>
      <c r="F23" s="277"/>
      <c r="G23" s="154"/>
    </row>
    <row r="24" spans="1:7">
      <c r="A24" s="37" t="s">
        <v>283</v>
      </c>
      <c r="B24" s="50">
        <f>+'Flujo '!AC48</f>
        <v>0</v>
      </c>
      <c r="C24" s="37"/>
      <c r="D24" s="42">
        <v>0</v>
      </c>
      <c r="G24" s="153"/>
    </row>
    <row r="25" spans="1:7" ht="15.75" thickBot="1">
      <c r="A25" s="37" t="s">
        <v>397</v>
      </c>
      <c r="B25" s="51">
        <f>+'Flujo '!V48</f>
        <v>-9782303960</v>
      </c>
      <c r="C25" s="37"/>
      <c r="D25" s="525">
        <v>-4310115814</v>
      </c>
      <c r="G25" s="153"/>
    </row>
    <row r="26" spans="1:7" ht="15.75" thickBot="1">
      <c r="A26" s="41" t="s">
        <v>284</v>
      </c>
      <c r="B26" s="47">
        <f>+SUM(B23:B25)</f>
        <v>-14843430331</v>
      </c>
      <c r="C26" s="41"/>
      <c r="D26" s="47">
        <f>+SUM(D23:D25)</f>
        <v>55817520615.666672</v>
      </c>
      <c r="F26" s="277"/>
      <c r="G26" s="153"/>
    </row>
    <row r="27" spans="1:7">
      <c r="A27" s="41"/>
      <c r="B27" s="41"/>
      <c r="C27" s="41"/>
      <c r="D27" s="40"/>
      <c r="G27" s="153"/>
    </row>
    <row r="28" spans="1:7">
      <c r="A28" s="41" t="s">
        <v>285</v>
      </c>
      <c r="B28" s="48">
        <f>+'Flujo '!AD48</f>
        <v>-2071236570</v>
      </c>
      <c r="C28" s="41"/>
      <c r="D28" s="534">
        <v>-3559484352</v>
      </c>
      <c r="G28" s="153"/>
    </row>
    <row r="29" spans="1:7" hidden="1">
      <c r="A29" s="41" t="s">
        <v>286</v>
      </c>
      <c r="B29" s="41"/>
      <c r="C29" s="41"/>
      <c r="D29" s="48"/>
      <c r="E29" s="49"/>
      <c r="G29" s="153"/>
    </row>
    <row r="30" spans="1:7" ht="15.75" thickBot="1">
      <c r="A30" s="41"/>
      <c r="B30" s="52"/>
      <c r="C30" s="41"/>
      <c r="D30" s="52"/>
      <c r="G30" s="153"/>
    </row>
    <row r="31" spans="1:7" ht="15.75" thickBot="1">
      <c r="A31" s="41" t="s">
        <v>287</v>
      </c>
      <c r="B31" s="47">
        <f>+B12+B19+B26+B28+B29</f>
        <v>383689671</v>
      </c>
      <c r="C31" s="41"/>
      <c r="D31" s="47">
        <f>+D12+D19+D26+D28+D29</f>
        <v>-1028958939.9999542</v>
      </c>
      <c r="E31" s="277"/>
      <c r="F31" s="13"/>
      <c r="G31" s="153"/>
    </row>
    <row r="32" spans="1:7" ht="15.75" thickBot="1">
      <c r="A32" s="41"/>
      <c r="B32" s="41"/>
      <c r="C32" s="41"/>
      <c r="F32" s="155"/>
      <c r="G32" s="153"/>
    </row>
    <row r="33" spans="1:7">
      <c r="A33" s="41" t="s">
        <v>288</v>
      </c>
      <c r="B33" s="53">
        <f>+D35</f>
        <v>7058969833.0000458</v>
      </c>
      <c r="C33" s="41"/>
      <c r="D33" s="53">
        <v>8087928773</v>
      </c>
      <c r="G33" s="153"/>
    </row>
    <row r="34" spans="1:7" ht="15.75" thickBot="1">
      <c r="A34" s="41"/>
      <c r="B34" s="46"/>
      <c r="C34" s="41"/>
      <c r="D34" s="46"/>
      <c r="G34" s="153"/>
    </row>
    <row r="35" spans="1:7" ht="15.75" thickBot="1">
      <c r="A35" s="41" t="s">
        <v>289</v>
      </c>
      <c r="B35" s="54">
        <f>+B31+B33</f>
        <v>7442659504.0000458</v>
      </c>
      <c r="C35" s="41"/>
      <c r="D35" s="54">
        <f>+D31+D33</f>
        <v>7058969833.0000458</v>
      </c>
      <c r="G35" s="153"/>
    </row>
    <row r="36" spans="1:7" ht="15.75" thickTop="1">
      <c r="B36" s="22">
        <f>+'Armado BG'!C10</f>
        <v>7442659504</v>
      </c>
      <c r="D36" s="22">
        <f>+'Armado BG'!E10</f>
        <v>7058969833</v>
      </c>
      <c r="G36" s="153"/>
    </row>
    <row r="37" spans="1:7">
      <c r="B37" s="22">
        <f>+B35-B36</f>
        <v>4.57763671875E-5</v>
      </c>
      <c r="C37" s="22"/>
      <c r="D37" s="22">
        <f>+D35-D36</f>
        <v>4.57763671875E-5</v>
      </c>
      <c r="G37" s="15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D986-C53A-496F-8ECA-0F7EF5AF9134}">
  <sheetPr codeName="Hoja18"/>
  <dimension ref="A1:T48"/>
  <sheetViews>
    <sheetView showGridLines="0" view="pageBreakPreview" topLeftCell="B29" zoomScaleNormal="100" zoomScaleSheetLayoutView="100" workbookViewId="0">
      <selection activeCell="E19" sqref="E19"/>
    </sheetView>
  </sheetViews>
  <sheetFormatPr baseColWidth="10" defaultColWidth="11.28515625" defaultRowHeight="12.75"/>
  <cols>
    <col min="1" max="1" width="21.28515625" style="430" bestFit="1" customWidth="1"/>
    <col min="2" max="2" width="12.5703125" style="430" customWidth="1"/>
    <col min="3" max="3" width="61.7109375" style="430" bestFit="1" customWidth="1"/>
    <col min="4" max="4" width="14.85546875" style="432" customWidth="1"/>
    <col min="5" max="5" width="49.85546875" style="430" bestFit="1" customWidth="1"/>
    <col min="6" max="6" width="6.7109375" style="430" bestFit="1" customWidth="1"/>
    <col min="7" max="16384" width="11.28515625" style="430"/>
  </cols>
  <sheetData>
    <row r="1" spans="1:20">
      <c r="B1" s="431" t="s">
        <v>3228</v>
      </c>
      <c r="C1" s="1040" t="s">
        <v>3321</v>
      </c>
      <c r="D1" s="1040"/>
    </row>
    <row r="2" spans="1:20">
      <c r="S2" s="430">
        <v>1</v>
      </c>
      <c r="T2" s="430" t="s">
        <v>3230</v>
      </c>
    </row>
    <row r="3" spans="1:20">
      <c r="S3" s="430">
        <v>2</v>
      </c>
      <c r="T3" s="430" t="s">
        <v>3231</v>
      </c>
    </row>
    <row r="4" spans="1:20">
      <c r="S4" s="430">
        <v>3</v>
      </c>
      <c r="T4" s="430" t="s">
        <v>3232</v>
      </c>
    </row>
    <row r="5" spans="1:20">
      <c r="S5" s="430">
        <v>4</v>
      </c>
      <c r="T5" s="430" t="s">
        <v>3233</v>
      </c>
    </row>
    <row r="6" spans="1:20">
      <c r="A6" s="431" t="s">
        <v>3234</v>
      </c>
      <c r="B6" s="433">
        <v>44196</v>
      </c>
      <c r="S6" s="430">
        <v>5</v>
      </c>
      <c r="T6" s="430" t="s">
        <v>3235</v>
      </c>
    </row>
    <row r="7" spans="1:20" ht="12.75" hidden="1" customHeight="1">
      <c r="A7" s="434"/>
      <c r="B7" s="434"/>
      <c r="C7" s="434"/>
      <c r="D7" s="435"/>
      <c r="S7" s="430">
        <v>6</v>
      </c>
      <c r="T7" s="430" t="s">
        <v>3236</v>
      </c>
    </row>
    <row r="8" spans="1:20">
      <c r="A8" s="436"/>
      <c r="S8" s="430">
        <v>7</v>
      </c>
      <c r="T8" s="430" t="s">
        <v>3237</v>
      </c>
    </row>
    <row r="9" spans="1:20" ht="26.45" customHeight="1">
      <c r="B9" s="437"/>
      <c r="C9" s="438" t="s">
        <v>3238</v>
      </c>
      <c r="D9" s="439" t="s">
        <v>3239</v>
      </c>
      <c r="S9" s="430">
        <v>8</v>
      </c>
      <c r="T9" s="430" t="s">
        <v>3240</v>
      </c>
    </row>
    <row r="10" spans="1:20" ht="26.45" customHeight="1">
      <c r="B10" s="440" t="s">
        <v>3241</v>
      </c>
      <c r="C10" s="441"/>
      <c r="D10" s="442"/>
      <c r="S10" s="430">
        <v>9</v>
      </c>
      <c r="T10" s="430" t="s">
        <v>3242</v>
      </c>
    </row>
    <row r="11" spans="1:20" ht="15">
      <c r="A11" s="432"/>
      <c r="B11" s="443"/>
      <c r="C11" s="430" t="s">
        <v>3243</v>
      </c>
      <c r="D11" s="444" t="s">
        <v>3244</v>
      </c>
      <c r="S11" s="430">
        <v>10</v>
      </c>
      <c r="T11" s="430" t="s">
        <v>3245</v>
      </c>
    </row>
    <row r="12" spans="1:20" ht="15">
      <c r="A12" s="432"/>
      <c r="B12" s="443"/>
      <c r="C12" s="430" t="s">
        <v>3246</v>
      </c>
      <c r="D12" s="445" t="s">
        <v>3247</v>
      </c>
      <c r="S12" s="430">
        <v>11</v>
      </c>
      <c r="T12" s="430" t="s">
        <v>3248</v>
      </c>
    </row>
    <row r="13" spans="1:20" ht="15">
      <c r="A13" s="432"/>
      <c r="B13" s="440" t="s">
        <v>3249</v>
      </c>
      <c r="D13" s="444" t="s">
        <v>3250</v>
      </c>
      <c r="S13" s="430">
        <v>12</v>
      </c>
      <c r="T13" s="430" t="s">
        <v>3251</v>
      </c>
    </row>
    <row r="14" spans="1:20">
      <c r="A14" s="432"/>
      <c r="B14" s="443"/>
      <c r="C14" s="430" t="s">
        <v>3252</v>
      </c>
      <c r="D14" s="446" t="s">
        <v>3253</v>
      </c>
    </row>
    <row r="15" spans="1:20">
      <c r="A15" s="432"/>
      <c r="B15" s="443"/>
      <c r="C15" s="430" t="s">
        <v>3254</v>
      </c>
      <c r="D15" s="446" t="s">
        <v>3602</v>
      </c>
    </row>
    <row r="16" spans="1:20">
      <c r="A16" s="432"/>
      <c r="B16" s="443"/>
      <c r="C16" s="430" t="s">
        <v>393</v>
      </c>
      <c r="D16" s="446" t="s">
        <v>3255</v>
      </c>
    </row>
    <row r="17" spans="1:4" ht="15">
      <c r="A17" s="432"/>
      <c r="B17" s="443"/>
      <c r="C17" s="430" t="s">
        <v>3254</v>
      </c>
      <c r="D17" s="445" t="s">
        <v>3602</v>
      </c>
    </row>
    <row r="18" spans="1:4">
      <c r="A18" s="432"/>
      <c r="B18" s="443"/>
      <c r="C18" s="430" t="s">
        <v>3257</v>
      </c>
      <c r="D18" s="446" t="s">
        <v>3256</v>
      </c>
    </row>
    <row r="19" spans="1:4">
      <c r="A19" s="432"/>
      <c r="B19" s="443"/>
      <c r="C19" s="430" t="s">
        <v>3259</v>
      </c>
      <c r="D19" s="446" t="s">
        <v>3258</v>
      </c>
    </row>
    <row r="20" spans="1:4" ht="15">
      <c r="A20" s="432"/>
      <c r="B20" s="443"/>
      <c r="C20" s="430" t="s">
        <v>3261</v>
      </c>
      <c r="D20" s="445" t="s">
        <v>3603</v>
      </c>
    </row>
    <row r="21" spans="1:4" ht="15">
      <c r="A21" s="432"/>
      <c r="B21" s="443"/>
      <c r="C21" s="430" t="s">
        <v>3263</v>
      </c>
      <c r="D21" s="445" t="s">
        <v>3260</v>
      </c>
    </row>
    <row r="22" spans="1:4">
      <c r="A22" s="432"/>
      <c r="B22" s="443"/>
      <c r="C22" s="430" t="s">
        <v>3265</v>
      </c>
      <c r="D22" s="446" t="s">
        <v>3604</v>
      </c>
    </row>
    <row r="23" spans="1:4">
      <c r="A23" s="432"/>
      <c r="B23" s="443"/>
      <c r="C23" s="430" t="s">
        <v>3267</v>
      </c>
      <c r="D23" s="446" t="s">
        <v>3262</v>
      </c>
    </row>
    <row r="24" spans="1:4" ht="15">
      <c r="A24" s="432"/>
      <c r="B24" s="443"/>
      <c r="C24" s="430" t="s">
        <v>3269</v>
      </c>
      <c r="D24" s="445" t="s">
        <v>3605</v>
      </c>
    </row>
    <row r="25" spans="1:4" ht="15">
      <c r="A25" s="432"/>
      <c r="B25" s="443"/>
      <c r="C25" s="430" t="s">
        <v>412</v>
      </c>
      <c r="D25" s="445" t="s">
        <v>3264</v>
      </c>
    </row>
    <row r="26" spans="1:4" ht="15">
      <c r="A26" s="432"/>
      <c r="B26" s="443"/>
      <c r="C26" s="430" t="s">
        <v>3272</v>
      </c>
      <c r="D26" s="445" t="s">
        <v>3604</v>
      </c>
    </row>
    <row r="27" spans="1:4" ht="15">
      <c r="A27" s="977"/>
      <c r="B27" s="443"/>
      <c r="C27" s="430" t="s">
        <v>3606</v>
      </c>
      <c r="D27" s="445" t="s">
        <v>3264</v>
      </c>
    </row>
    <row r="28" spans="1:4" ht="15">
      <c r="A28" s="432"/>
      <c r="B28" s="443"/>
      <c r="C28" s="430" t="s">
        <v>3273</v>
      </c>
      <c r="D28" s="445" t="s">
        <v>3266</v>
      </c>
    </row>
    <row r="29" spans="1:4" ht="15">
      <c r="A29" s="432"/>
      <c r="B29" s="443"/>
      <c r="C29" s="430" t="s">
        <v>136</v>
      </c>
      <c r="D29" s="445" t="s">
        <v>3607</v>
      </c>
    </row>
    <row r="30" spans="1:4" ht="15">
      <c r="A30" s="432"/>
      <c r="B30" s="443"/>
      <c r="C30" s="430" t="s">
        <v>368</v>
      </c>
      <c r="D30" s="445" t="s">
        <v>3607</v>
      </c>
    </row>
    <row r="31" spans="1:4" ht="15">
      <c r="A31" s="432"/>
      <c r="B31" s="443"/>
      <c r="C31" s="430" t="s">
        <v>370</v>
      </c>
      <c r="D31" s="445" t="s">
        <v>3268</v>
      </c>
    </row>
    <row r="32" spans="1:4" ht="15">
      <c r="A32" s="432"/>
      <c r="B32" s="440" t="s">
        <v>3278</v>
      </c>
      <c r="D32" s="444" t="s">
        <v>3279</v>
      </c>
    </row>
    <row r="33" spans="1:4" ht="15">
      <c r="A33" s="432"/>
      <c r="B33" s="443"/>
      <c r="C33" s="430" t="s">
        <v>3280</v>
      </c>
      <c r="D33" s="445" t="s">
        <v>3270</v>
      </c>
    </row>
    <row r="34" spans="1:4" ht="15">
      <c r="A34" s="432"/>
      <c r="B34" s="443"/>
      <c r="C34" s="430" t="s">
        <v>146</v>
      </c>
      <c r="D34" s="445" t="s">
        <v>3271</v>
      </c>
    </row>
    <row r="35" spans="1:4" ht="15">
      <c r="A35" s="432"/>
      <c r="B35" s="443"/>
      <c r="C35" s="430" t="s">
        <v>3283</v>
      </c>
      <c r="D35" s="445" t="s">
        <v>3608</v>
      </c>
    </row>
    <row r="36" spans="1:4" ht="15">
      <c r="A36" s="432"/>
      <c r="B36" s="443"/>
      <c r="C36" s="430" t="s">
        <v>3284</v>
      </c>
      <c r="D36" s="445" t="s">
        <v>3608</v>
      </c>
    </row>
    <row r="37" spans="1:4" ht="15">
      <c r="A37" s="432"/>
      <c r="B37" s="443"/>
      <c r="C37" s="430" t="s">
        <v>3285</v>
      </c>
      <c r="D37" s="445" t="s">
        <v>3274</v>
      </c>
    </row>
    <row r="38" spans="1:4" ht="15">
      <c r="A38" s="432"/>
      <c r="B38" s="443"/>
      <c r="C38" s="430" t="s">
        <v>3286</v>
      </c>
      <c r="D38" s="445" t="s">
        <v>3275</v>
      </c>
    </row>
    <row r="39" spans="1:4" ht="15">
      <c r="A39" s="432"/>
      <c r="B39" s="443"/>
      <c r="C39" s="430" t="s">
        <v>160</v>
      </c>
      <c r="D39" s="445" t="s">
        <v>3609</v>
      </c>
    </row>
    <row r="40" spans="1:4" ht="15">
      <c r="A40" s="432"/>
      <c r="B40" s="443"/>
      <c r="C40" s="430" t="s">
        <v>3287</v>
      </c>
      <c r="D40" s="445" t="s">
        <v>3276</v>
      </c>
    </row>
    <row r="41" spans="1:4" ht="15">
      <c r="A41" s="432"/>
      <c r="B41" s="443"/>
      <c r="C41" s="430" t="s">
        <v>3288</v>
      </c>
      <c r="D41" s="444" t="s">
        <v>3276</v>
      </c>
    </row>
    <row r="42" spans="1:4" ht="15">
      <c r="A42" s="432"/>
      <c r="B42" s="440" t="s">
        <v>3289</v>
      </c>
      <c r="D42" s="444" t="s">
        <v>3290</v>
      </c>
    </row>
    <row r="43" spans="1:4" ht="15">
      <c r="A43" s="432"/>
      <c r="B43" s="440" t="s">
        <v>3291</v>
      </c>
      <c r="D43" s="445" t="s">
        <v>3292</v>
      </c>
    </row>
    <row r="44" spans="1:4" ht="15">
      <c r="A44" s="432"/>
      <c r="B44" s="440" t="s">
        <v>3293</v>
      </c>
      <c r="D44" s="445"/>
    </row>
    <row r="45" spans="1:4" ht="15">
      <c r="A45" s="432"/>
      <c r="B45" s="443"/>
      <c r="C45" s="430" t="s">
        <v>3294</v>
      </c>
      <c r="D45" s="444" t="s">
        <v>3610</v>
      </c>
    </row>
    <row r="46" spans="1:4" ht="15">
      <c r="A46" s="432"/>
      <c r="B46" s="443"/>
      <c r="C46" s="430" t="s">
        <v>3295</v>
      </c>
      <c r="D46" s="444" t="s">
        <v>3281</v>
      </c>
    </row>
    <row r="47" spans="1:4" ht="15">
      <c r="A47" s="432"/>
      <c r="B47" s="447"/>
      <c r="C47" s="448" t="s">
        <v>3296</v>
      </c>
      <c r="D47" s="449" t="s">
        <v>3282</v>
      </c>
    </row>
    <row r="48" spans="1:4" ht="21.2" customHeight="1">
      <c r="A48" s="450"/>
      <c r="D48" s="451"/>
    </row>
  </sheetData>
  <mergeCells count="1">
    <mergeCell ref="C1:D1"/>
  </mergeCells>
  <hyperlinks>
    <hyperlink ref="D14" location="'Nota 3'!A1" display="'Nota 3'!A1" xr:uid="{1844CA66-EC86-4ED2-A886-20DA2BF3597B}"/>
    <hyperlink ref="D15" location="'Nota 5'!A1" display="'Nota 5'!A1" xr:uid="{FCEBAA90-B2CD-4FB7-A002-A663EFC36257}"/>
    <hyperlink ref="D18" location="'Nota 7'!A1" display="'Nota 7'!A1" xr:uid="{C35E9B62-AAF8-45C7-8B43-6C6914A3996A}"/>
    <hyperlink ref="D19" location="'Nota 9'!A1" display="'Nota 9'!A1" xr:uid="{053D372E-5C3C-413B-B81E-B134285C1DA3}"/>
    <hyperlink ref="D22" location="'Nota 14'!A1" display="'Nota 14'!A1" xr:uid="{8277E562-DB13-4658-8097-0E198D633951}"/>
    <hyperlink ref="D23" location="'Nota 16'!A1" display="'Nota 16'!A1" xr:uid="{B927C12C-A0FE-4BAD-9A8B-B06656FABD7C}"/>
    <hyperlink ref="D13" location="BG!A1" display="BG" xr:uid="{B56515DE-8C27-4898-875D-30DF0DEFD193}"/>
    <hyperlink ref="D32" location="ER!A1" display="ER" xr:uid="{C26B974A-F9F1-47D0-9D1C-C25E31619B45}"/>
    <hyperlink ref="D42" location="EVPN!A1" display="EVPN" xr:uid="{C00B0D09-2ED7-4DAF-9544-2A73A43F62B3}"/>
    <hyperlink ref="D43" location="EFE!A1" display="EFE" xr:uid="{7A5EB12A-57BB-4B2D-A36B-C33274F720D2}"/>
    <hyperlink ref="D20" location="'Nota 11'!A1" display="Nota 11 y 12" xr:uid="{02D8CC34-445E-45B6-A91B-20946B55C17A}"/>
    <hyperlink ref="D21" location="'Nota 13'!A1" display="Nota 13'" xr:uid="{12B6B4A8-E4E5-4D2E-9B3E-D6B596670A14}"/>
    <hyperlink ref="D24" location="'Nota 17'!A1" display="Nota 17" xr:uid="{B097E98D-C2C6-4275-BCE2-2BA05D01D225}"/>
    <hyperlink ref="D25" location="'Nota 18'!A1" display="Nota 18" xr:uid="{DA93D247-C7A1-426B-B32C-CFD223B1D859}"/>
    <hyperlink ref="D26" location="'Nota 14'!A1" display="Nota 14" xr:uid="{4FA69A1C-BB5A-4F61-98BC-2F275427E742}"/>
    <hyperlink ref="D28" location="'Nota 20'!A1" display="Nota 20" xr:uid="{FAD50F79-BC59-48A4-B1CC-2481BDB714BF}"/>
    <hyperlink ref="D29" location="' Nota 21'!A1" display="Nota 21" xr:uid="{02A7159D-A5A1-42FE-8D19-8EDE1F6F5B26}"/>
    <hyperlink ref="D30" location="' Nota 21'!A1" display="Nota 21" xr:uid="{037DB83B-1552-4830-9990-3E804CEAC585}"/>
    <hyperlink ref="D31" location="'Nota 23'!A1" display="Nota 23" xr:uid="{D02F1FDD-2725-4E47-85B1-90F667734E97}"/>
    <hyperlink ref="D33" location="'Nota 25'!A1" display="Nota 25" xr:uid="{EBE172D0-783C-490F-9BCC-E6D70479DD51}"/>
    <hyperlink ref="D34" location="'Nota 26'!A1" display="Nota 26" xr:uid="{0A8BAB6D-84F4-470C-A8DD-2398EBFAAF0A}"/>
    <hyperlink ref="D35" location="'Nota 27'!A1" display="Nota 27" xr:uid="{CEB9E72F-A73F-41D3-9393-C24E62486482}"/>
    <hyperlink ref="D36" location="'Nota 27'!A1" display="N ota 27" xr:uid="{AA9DF54E-0FA4-4E27-BB4D-07D3FBF01912}"/>
    <hyperlink ref="D37" location="'Nota 28'!A1" display="Nota 28" xr:uid="{674CA518-0736-4E09-B92C-26AEA3981807}"/>
    <hyperlink ref="D38" location="'Nota 29'!A1" display="Nota 29" xr:uid="{975E855B-BA01-4466-BBB2-BEB6A2D7BFD8}"/>
    <hyperlink ref="D39" location="'Nota 32'!A1" display="Nota 32" xr:uid="{39BE3572-E82C-491E-8E43-B7E1FC550207}"/>
    <hyperlink ref="D40" location="'Nota 35'!A1" display="Nota 35" xr:uid="{EDFA49D7-8B7E-43B2-B7A1-AD77327A25BB}"/>
    <hyperlink ref="D41" location="'Nota 35'!A1" display="Nota 35" xr:uid="{EF4DE0C8-084A-4DB5-8995-4388B30DDB1A}"/>
    <hyperlink ref="D45" location="'Nota 37'!A1" display="Nota 37" xr:uid="{A6009FD5-B52D-4918-BB67-949559FA157B}"/>
    <hyperlink ref="D12" location="'Nota 2'!A1" display="Nota 2" xr:uid="{3A53DAB5-82CA-4101-B1A6-565C60F7225E}"/>
    <hyperlink ref="D11" location="Nota1!A1" display="Nota 1" xr:uid="{8FECA42A-A7BC-4EAB-88BF-7CF5D62FA857}"/>
    <hyperlink ref="D17" location="'Nota 5'!A1" display="Nota 5" xr:uid="{1F4E9E0E-0BD7-4E1C-8ABD-8605D6C71E16}"/>
    <hyperlink ref="D47" location="'Nota 40'!A1" display="Nota 40" xr:uid="{DC66531F-F87F-476F-9295-5AF243C35820}"/>
    <hyperlink ref="D46" location="'Nota 39'!A1" display="Nota 39" xr:uid="{B5ECB290-351C-4916-9563-529D65127C59}"/>
    <hyperlink ref="D16" location="'Nota 6'!A1" display="'Nota 6'!A1" xr:uid="{561D1DC3-D7F0-453F-A3CD-9C36501C0183}"/>
  </hyperlinks>
  <pageMargins left="0.7" right="0.7" top="0.75" bottom="0.75" header="0.3" footer="0.3"/>
  <pageSetup paperSize="9" scale="7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6A6B-C060-4279-A4C1-EBFD6DE1B28D}">
  <dimension ref="B4:I62"/>
  <sheetViews>
    <sheetView showGridLines="0" topLeftCell="A25" workbookViewId="0">
      <selection activeCell="F33" sqref="F33"/>
    </sheetView>
  </sheetViews>
  <sheetFormatPr baseColWidth="10" defaultColWidth="9.140625" defaultRowHeight="15"/>
  <cols>
    <col min="2" max="2" width="40.140625" customWidth="1"/>
    <col min="3" max="3" width="50.5703125" customWidth="1"/>
    <col min="4" max="4" width="9.7109375" bestFit="1" customWidth="1"/>
    <col min="5" max="5" width="8.5703125" bestFit="1" customWidth="1"/>
    <col min="6" max="6" width="15.140625" bestFit="1" customWidth="1"/>
    <col min="7" max="7" width="4.7109375" bestFit="1" customWidth="1"/>
    <col min="8" max="8" width="11.85546875" bestFit="1" customWidth="1"/>
    <col min="9" max="9" width="8.42578125" bestFit="1" customWidth="1"/>
  </cols>
  <sheetData>
    <row r="4" spans="2:3">
      <c r="B4" s="1050" t="s">
        <v>3642</v>
      </c>
      <c r="C4" s="1050"/>
    </row>
    <row r="5" spans="2:3">
      <c r="B5" s="992" t="s">
        <v>3643</v>
      </c>
    </row>
    <row r="6" spans="2:3">
      <c r="B6" s="993"/>
    </row>
    <row r="7" spans="2:3">
      <c r="B7" s="993" t="s">
        <v>3644</v>
      </c>
      <c r="C7" s="994" t="s">
        <v>3645</v>
      </c>
    </row>
    <row r="8" spans="2:3">
      <c r="B8" s="993"/>
    </row>
    <row r="9" spans="2:3" ht="24">
      <c r="B9" s="923" t="s">
        <v>3646</v>
      </c>
      <c r="C9" s="923" t="s">
        <v>3647</v>
      </c>
    </row>
    <row r="10" spans="2:3">
      <c r="B10" s="923" t="s">
        <v>3648</v>
      </c>
      <c r="C10" s="923" t="s">
        <v>3649</v>
      </c>
    </row>
    <row r="11" spans="2:3">
      <c r="B11" s="923" t="s">
        <v>3650</v>
      </c>
      <c r="C11" s="923" t="s">
        <v>3651</v>
      </c>
    </row>
    <row r="12" spans="2:3">
      <c r="B12" s="923"/>
      <c r="C12" s="923"/>
    </row>
    <row r="13" spans="2:3">
      <c r="B13" s="923" t="s">
        <v>3652</v>
      </c>
      <c r="C13" s="923" t="s">
        <v>3653</v>
      </c>
    </row>
    <row r="14" spans="2:3">
      <c r="B14" s="923"/>
      <c r="C14" s="923"/>
    </row>
    <row r="15" spans="2:3" ht="36">
      <c r="B15" s="923" t="s">
        <v>3654</v>
      </c>
      <c r="C15" s="921" t="s">
        <v>3364</v>
      </c>
    </row>
    <row r="16" spans="2:3" ht="24">
      <c r="B16" s="923" t="s">
        <v>3655</v>
      </c>
      <c r="C16" s="923" t="s">
        <v>3656</v>
      </c>
    </row>
    <row r="17" spans="2:3">
      <c r="B17" s="923" t="s">
        <v>3657</v>
      </c>
      <c r="C17" s="923" t="s">
        <v>3658</v>
      </c>
    </row>
    <row r="18" spans="2:3">
      <c r="B18" s="923" t="s">
        <v>3659</v>
      </c>
      <c r="C18" s="923" t="s">
        <v>3660</v>
      </c>
    </row>
    <row r="19" spans="2:3">
      <c r="B19" s="923" t="s">
        <v>3661</v>
      </c>
      <c r="C19" s="923" t="s">
        <v>3662</v>
      </c>
    </row>
    <row r="20" spans="2:3">
      <c r="B20" s="923" t="s">
        <v>3663</v>
      </c>
      <c r="C20" s="923" t="s">
        <v>3664</v>
      </c>
    </row>
    <row r="21" spans="2:3">
      <c r="B21" s="995"/>
      <c r="C21" s="923"/>
    </row>
    <row r="22" spans="2:3">
      <c r="B22" s="994" t="s">
        <v>3665</v>
      </c>
      <c r="C22" s="994" t="s">
        <v>3666</v>
      </c>
    </row>
    <row r="23" spans="2:3" ht="15.75" thickBot="1">
      <c r="B23" s="994"/>
    </row>
    <row r="24" spans="2:3" ht="15.75" thickBot="1">
      <c r="B24" s="996" t="s">
        <v>3667</v>
      </c>
      <c r="C24" s="997" t="s">
        <v>3668</v>
      </c>
    </row>
    <row r="25" spans="2:3" ht="15.75" thickBot="1">
      <c r="B25" s="1041" t="s">
        <v>3669</v>
      </c>
      <c r="C25" s="998" t="s">
        <v>3670</v>
      </c>
    </row>
    <row r="26" spans="2:3" ht="15.75" thickBot="1">
      <c r="B26" s="1042"/>
      <c r="C26" s="999"/>
    </row>
    <row r="27" spans="2:3" ht="15.75" thickBot="1">
      <c r="B27" s="1000" t="s">
        <v>3671</v>
      </c>
      <c r="C27" s="1001"/>
    </row>
    <row r="28" spans="2:3" ht="15.75" thickBot="1">
      <c r="B28" s="1002" t="s">
        <v>3672</v>
      </c>
      <c r="C28" s="1003" t="s">
        <v>3670</v>
      </c>
    </row>
    <row r="29" spans="2:3" ht="15.75" thickBot="1">
      <c r="B29" s="1002" t="s">
        <v>3673</v>
      </c>
      <c r="C29" s="1003" t="s">
        <v>3674</v>
      </c>
    </row>
    <row r="30" spans="2:3" ht="15.75" thickBot="1">
      <c r="B30" s="1002" t="s">
        <v>3675</v>
      </c>
      <c r="C30" s="1003" t="s">
        <v>3676</v>
      </c>
    </row>
    <row r="31" spans="2:3" ht="15.75" thickBot="1">
      <c r="B31" s="1002" t="s">
        <v>3675</v>
      </c>
      <c r="C31" s="1003" t="s">
        <v>3677</v>
      </c>
    </row>
    <row r="32" spans="2:3" ht="15.75" thickBot="1">
      <c r="B32" s="1002" t="s">
        <v>3675</v>
      </c>
      <c r="C32" s="1003" t="s">
        <v>3678</v>
      </c>
    </row>
    <row r="33" spans="2:9" ht="15.75" thickBot="1">
      <c r="B33" s="1002" t="s">
        <v>3679</v>
      </c>
      <c r="C33" s="1003" t="s">
        <v>3581</v>
      </c>
    </row>
    <row r="34" spans="2:9" ht="15.75" thickBot="1">
      <c r="B34" s="1002" t="s">
        <v>3680</v>
      </c>
      <c r="C34" s="1003" t="s">
        <v>3718</v>
      </c>
    </row>
    <row r="35" spans="2:9">
      <c r="B35" s="993"/>
    </row>
    <row r="36" spans="2:9">
      <c r="B36" s="994" t="s">
        <v>3681</v>
      </c>
      <c r="C36" s="994" t="s">
        <v>3682</v>
      </c>
    </row>
    <row r="37" spans="2:9">
      <c r="B37" s="994"/>
    </row>
    <row r="38" spans="2:9" ht="34.15" customHeight="1">
      <c r="B38" s="1049" t="s">
        <v>3683</v>
      </c>
      <c r="C38" s="1049"/>
    </row>
    <row r="39" spans="2:9">
      <c r="B39" s="993"/>
    </row>
    <row r="40" spans="2:9">
      <c r="B40" s="1004" t="s">
        <v>3684</v>
      </c>
      <c r="C40" s="1005" t="s">
        <v>3685</v>
      </c>
    </row>
    <row r="41" spans="2:9">
      <c r="B41" s="1004" t="s">
        <v>3686</v>
      </c>
      <c r="C41" s="1005" t="s">
        <v>3685</v>
      </c>
    </row>
    <row r="42" spans="2:9">
      <c r="B42" s="1004" t="s">
        <v>3273</v>
      </c>
      <c r="C42" s="1005" t="s">
        <v>3687</v>
      </c>
    </row>
    <row r="43" spans="2:9">
      <c r="B43" s="1004" t="s">
        <v>3688</v>
      </c>
      <c r="C43" s="1005" t="s">
        <v>3689</v>
      </c>
    </row>
    <row r="44" spans="2:9">
      <c r="B44" s="1004"/>
    </row>
    <row r="45" spans="2:9" ht="15.75" thickBot="1">
      <c r="B45" s="1006" t="s">
        <v>3690</v>
      </c>
    </row>
    <row r="46" spans="2:9" ht="15.75" thickBot="1">
      <c r="B46" s="1043" t="s">
        <v>3691</v>
      </c>
      <c r="C46" s="1044"/>
      <c r="D46" s="1044"/>
      <c r="E46" s="1044"/>
      <c r="F46" s="1044"/>
      <c r="G46" s="1044"/>
      <c r="H46" s="1044"/>
      <c r="I46" s="1045"/>
    </row>
    <row r="47" spans="2:9" ht="68.25" thickBot="1">
      <c r="B47" s="1007" t="s">
        <v>3692</v>
      </c>
      <c r="C47" s="1008" t="s">
        <v>3693</v>
      </c>
      <c r="D47" s="1008" t="s">
        <v>3694</v>
      </c>
      <c r="E47" s="1008" t="s">
        <v>3695</v>
      </c>
      <c r="F47" s="1008" t="s">
        <v>3696</v>
      </c>
      <c r="G47" s="1008" t="s">
        <v>3697</v>
      </c>
      <c r="H47" s="1008" t="s">
        <v>3698</v>
      </c>
      <c r="I47" s="1008" t="s">
        <v>3699</v>
      </c>
    </row>
    <row r="48" spans="2:9" ht="15.75" thickBot="1">
      <c r="B48" s="1009">
        <v>1</v>
      </c>
      <c r="C48" s="1010" t="s">
        <v>461</v>
      </c>
      <c r="D48" s="1011" t="s">
        <v>3700</v>
      </c>
      <c r="E48" s="1012">
        <v>3998</v>
      </c>
      <c r="F48" s="1011" t="s">
        <v>3701</v>
      </c>
      <c r="G48" s="1011">
        <v>3998</v>
      </c>
      <c r="H48" s="1012">
        <v>39980000000</v>
      </c>
      <c r="I48" s="1013">
        <v>0.99950000000000006</v>
      </c>
    </row>
    <row r="49" spans="2:9" ht="15.75" thickBot="1">
      <c r="B49" s="1009">
        <v>2</v>
      </c>
      <c r="C49" s="1010" t="s">
        <v>3702</v>
      </c>
      <c r="D49" s="1011" t="s">
        <v>3703</v>
      </c>
      <c r="E49" s="1011">
        <v>2</v>
      </c>
      <c r="F49" s="1011" t="s">
        <v>3701</v>
      </c>
      <c r="G49" s="1011">
        <v>2</v>
      </c>
      <c r="H49" s="1012">
        <v>20000000</v>
      </c>
      <c r="I49" s="1013">
        <v>5.0000000000000001E-4</v>
      </c>
    </row>
    <row r="50" spans="2:9">
      <c r="B50" s="1004"/>
    </row>
    <row r="52" spans="2:9">
      <c r="B52" s="1004"/>
    </row>
    <row r="53" spans="2:9" ht="15.75" thickBot="1">
      <c r="B53" s="1004"/>
    </row>
    <row r="54" spans="2:9" ht="15.75" thickBot="1">
      <c r="B54" s="1046" t="s">
        <v>3704</v>
      </c>
      <c r="C54" s="1047"/>
      <c r="D54" s="1047"/>
      <c r="E54" s="1047"/>
      <c r="F54" s="1047"/>
      <c r="G54" s="1047"/>
      <c r="H54" s="1047"/>
      <c r="I54" s="1048"/>
    </row>
    <row r="55" spans="2:9" ht="68.25" thickBot="1">
      <c r="B55" s="1007" t="s">
        <v>3692</v>
      </c>
      <c r="C55" s="1008" t="s">
        <v>3693</v>
      </c>
      <c r="D55" s="1008" t="s">
        <v>3694</v>
      </c>
      <c r="E55" s="1008" t="s">
        <v>3695</v>
      </c>
      <c r="F55" s="1008" t="s">
        <v>3696</v>
      </c>
      <c r="G55" s="1008" t="s">
        <v>3697</v>
      </c>
      <c r="H55" s="1008" t="s">
        <v>3698</v>
      </c>
      <c r="I55" s="1008" t="s">
        <v>3705</v>
      </c>
    </row>
    <row r="56" spans="2:9" ht="15.75" thickBot="1">
      <c r="B56" s="1009">
        <v>1</v>
      </c>
      <c r="C56" s="1010" t="s">
        <v>461</v>
      </c>
      <c r="D56" s="1011" t="s">
        <v>3706</v>
      </c>
      <c r="E56" s="1012">
        <v>4997</v>
      </c>
      <c r="F56" s="1011" t="s">
        <v>3701</v>
      </c>
      <c r="G56" s="1012">
        <v>4997</v>
      </c>
      <c r="H56" s="1012">
        <v>49970000000</v>
      </c>
      <c r="I56" s="1013">
        <v>0.99939999999999996</v>
      </c>
    </row>
    <row r="57" spans="2:9" ht="15.75" thickBot="1">
      <c r="B57" s="1009">
        <v>2</v>
      </c>
      <c r="C57" s="1010" t="s">
        <v>3702</v>
      </c>
      <c r="D57" s="1011" t="s">
        <v>3707</v>
      </c>
      <c r="E57" s="1011">
        <v>3</v>
      </c>
      <c r="F57" s="1011" t="s">
        <v>3701</v>
      </c>
      <c r="G57" s="1011">
        <v>3</v>
      </c>
      <c r="H57" s="1012">
        <v>30000000</v>
      </c>
      <c r="I57" s="1013">
        <v>5.9999999999999995E-4</v>
      </c>
    </row>
    <row r="58" spans="2:9">
      <c r="B58" s="1014"/>
    </row>
    <row r="59" spans="2:9">
      <c r="B59" s="994" t="s">
        <v>3708</v>
      </c>
      <c r="C59" s="994" t="s">
        <v>3709</v>
      </c>
    </row>
    <row r="60" spans="2:9">
      <c r="B60" s="1014"/>
    </row>
    <row r="61" spans="2:9">
      <c r="B61" s="1015" t="s">
        <v>3710</v>
      </c>
    </row>
    <row r="62" spans="2:9">
      <c r="B62" s="1015" t="s">
        <v>3711</v>
      </c>
    </row>
  </sheetData>
  <mergeCells count="5">
    <mergeCell ref="B25:B26"/>
    <mergeCell ref="B46:I46"/>
    <mergeCell ref="B54:I54"/>
    <mergeCell ref="B38:C38"/>
    <mergeCell ref="B4:C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6DAB-086A-4544-BC2B-E28DB9329C23}">
  <sheetPr codeName="Hoja4"/>
  <dimension ref="A1:O127"/>
  <sheetViews>
    <sheetView workbookViewId="0">
      <pane xSplit="2" ySplit="1" topLeftCell="F93" activePane="bottomRight" state="frozen"/>
      <selection pane="topRight" activeCell="C1" sqref="C1"/>
      <selection pane="bottomLeft" activeCell="A2" sqref="A2"/>
      <selection pane="bottomRight" activeCell="G115" sqref="G115"/>
    </sheetView>
  </sheetViews>
  <sheetFormatPr baseColWidth="10" defaultColWidth="11.42578125" defaultRowHeight="11.25"/>
  <cols>
    <col min="1" max="1" width="11.42578125" style="247"/>
    <col min="2" max="2" width="43.42578125" style="247" bestFit="1" customWidth="1"/>
    <col min="3" max="3" width="13.5703125" style="248" bestFit="1" customWidth="1"/>
    <col min="4" max="15" width="12.7109375" style="248" bestFit="1" customWidth="1"/>
    <col min="16" max="16384" width="11.42578125" style="247"/>
  </cols>
  <sheetData>
    <row r="1" spans="1:15">
      <c r="A1" s="247" t="s">
        <v>0</v>
      </c>
      <c r="B1" s="247" t="s">
        <v>1</v>
      </c>
      <c r="C1" s="248" t="s">
        <v>3210</v>
      </c>
      <c r="D1" s="248" t="s">
        <v>3211</v>
      </c>
      <c r="E1" s="248" t="s">
        <v>3212</v>
      </c>
      <c r="F1" s="248" t="s">
        <v>3213</v>
      </c>
      <c r="G1" s="248" t="s">
        <v>3214</v>
      </c>
      <c r="H1" s="248" t="s">
        <v>3215</v>
      </c>
      <c r="I1" s="248" t="s">
        <v>3216</v>
      </c>
      <c r="J1" s="248" t="s">
        <v>3217</v>
      </c>
      <c r="K1" s="248" t="s">
        <v>3218</v>
      </c>
      <c r="L1" s="248" t="s">
        <v>3219</v>
      </c>
      <c r="M1" s="248" t="s">
        <v>3220</v>
      </c>
      <c r="N1" s="248" t="s">
        <v>3221</v>
      </c>
      <c r="O1" s="248" t="s">
        <v>3224</v>
      </c>
    </row>
    <row r="2" spans="1:15">
      <c r="A2" s="247">
        <v>701010101</v>
      </c>
      <c r="B2" s="247" t="s">
        <v>241</v>
      </c>
      <c r="C2" s="248">
        <v>833255303208</v>
      </c>
      <c r="D2" s="248">
        <v>80665542587</v>
      </c>
      <c r="E2" s="248">
        <v>93739205369</v>
      </c>
      <c r="F2" s="248">
        <v>67510384107</v>
      </c>
      <c r="G2" s="248">
        <v>46133161190</v>
      </c>
      <c r="H2" s="248">
        <v>51869181133</v>
      </c>
      <c r="I2" s="248">
        <v>57554707867</v>
      </c>
      <c r="J2" s="248">
        <v>76780201551</v>
      </c>
      <c r="K2" s="248">
        <v>74375011167</v>
      </c>
      <c r="L2" s="248">
        <v>76516926430</v>
      </c>
      <c r="M2" s="248">
        <v>74899913085</v>
      </c>
      <c r="N2" s="248">
        <v>64204766827</v>
      </c>
      <c r="O2" s="248">
        <v>69006301895</v>
      </c>
    </row>
    <row r="3" spans="1:15">
      <c r="A3" s="247">
        <v>701010102</v>
      </c>
      <c r="B3" s="247" t="s">
        <v>242</v>
      </c>
      <c r="C3" s="248">
        <v>5208893437</v>
      </c>
      <c r="D3" s="248">
        <v>575562365</v>
      </c>
      <c r="E3" s="248">
        <v>535959627</v>
      </c>
      <c r="F3" s="248">
        <v>365373080</v>
      </c>
      <c r="G3" s="248">
        <v>249870258</v>
      </c>
      <c r="H3" s="248">
        <v>355937680</v>
      </c>
      <c r="I3" s="248">
        <v>443674000</v>
      </c>
      <c r="J3" s="248">
        <v>487270891</v>
      </c>
      <c r="K3" s="248">
        <v>471765352</v>
      </c>
      <c r="L3" s="248">
        <v>419736882</v>
      </c>
      <c r="M3" s="248">
        <v>408168380</v>
      </c>
      <c r="N3" s="248">
        <v>459547781</v>
      </c>
      <c r="O3" s="248">
        <v>436027141</v>
      </c>
    </row>
    <row r="4" spans="1:15">
      <c r="A4" s="247">
        <v>701010103</v>
      </c>
      <c r="B4" s="247" t="s">
        <v>321</v>
      </c>
      <c r="C4" s="248">
        <v>-51111392541</v>
      </c>
      <c r="D4" s="248">
        <v>-2314179940</v>
      </c>
      <c r="E4" s="248">
        <v>-3118650820</v>
      </c>
      <c r="F4" s="248">
        <v>-1656575370</v>
      </c>
      <c r="G4" s="248">
        <v>-997777200</v>
      </c>
      <c r="H4" s="248">
        <v>-1659214100</v>
      </c>
      <c r="I4" s="248">
        <v>-3818759165</v>
      </c>
      <c r="J4" s="248">
        <v>-6085945069</v>
      </c>
      <c r="K4" s="248">
        <v>-5991781400</v>
      </c>
      <c r="L4" s="248">
        <v>-6409298500</v>
      </c>
      <c r="M4" s="248">
        <v>-6404008361</v>
      </c>
      <c r="N4" s="248">
        <v>-5799184800</v>
      </c>
      <c r="O4" s="248">
        <v>-6856017816</v>
      </c>
    </row>
    <row r="5" spans="1:15">
      <c r="A5" s="247">
        <v>701010105</v>
      </c>
      <c r="B5" s="247" t="s">
        <v>1513</v>
      </c>
      <c r="C5" s="248">
        <v>3500002</v>
      </c>
      <c r="F5" s="248">
        <v>1290909</v>
      </c>
      <c r="G5" s="248">
        <v>145455</v>
      </c>
      <c r="H5" s="248">
        <v>436365</v>
      </c>
      <c r="J5" s="248">
        <v>645455</v>
      </c>
      <c r="N5" s="248">
        <v>163636</v>
      </c>
      <c r="O5" s="248">
        <v>818182</v>
      </c>
    </row>
    <row r="6" spans="1:15">
      <c r="A6" s="247">
        <v>701010106</v>
      </c>
      <c r="B6" s="247" t="s">
        <v>1514</v>
      </c>
      <c r="C6" s="248">
        <v>-8815927853</v>
      </c>
      <c r="D6" s="248">
        <v>-518410020</v>
      </c>
      <c r="E6" s="248">
        <v>-694222720</v>
      </c>
      <c r="F6" s="248">
        <v>-786902351</v>
      </c>
      <c r="G6" s="248">
        <v>-228300800</v>
      </c>
      <c r="H6" s="248">
        <v>-1208032500</v>
      </c>
      <c r="I6" s="248">
        <v>-346413337</v>
      </c>
      <c r="J6" s="248">
        <v>-419434369</v>
      </c>
      <c r="K6" s="248">
        <v>-660993626</v>
      </c>
      <c r="L6" s="248">
        <v>-1049171064</v>
      </c>
      <c r="M6" s="248">
        <v>-704722720</v>
      </c>
      <c r="N6" s="248">
        <v>-961657046</v>
      </c>
      <c r="O6" s="248">
        <v>-1237667300</v>
      </c>
    </row>
    <row r="7" spans="1:15">
      <c r="A7" s="247">
        <v>701010302</v>
      </c>
      <c r="B7" s="247" t="s">
        <v>245</v>
      </c>
      <c r="C7" s="248">
        <v>1783786374</v>
      </c>
      <c r="D7" s="248">
        <v>218399462</v>
      </c>
      <c r="E7" s="248">
        <v>206950121</v>
      </c>
      <c r="F7" s="248">
        <v>190981300</v>
      </c>
      <c r="G7" s="248">
        <v>167047484</v>
      </c>
      <c r="H7" s="248">
        <v>172967858</v>
      </c>
      <c r="I7" s="248">
        <v>210660780</v>
      </c>
      <c r="J7" s="248">
        <v>178990594</v>
      </c>
      <c r="K7" s="248">
        <v>-125924631</v>
      </c>
      <c r="L7" s="248">
        <v>137335817</v>
      </c>
      <c r="M7" s="248">
        <v>109454545</v>
      </c>
      <c r="O7" s="248">
        <v>316923044</v>
      </c>
    </row>
    <row r="8" spans="1:15">
      <c r="A8" s="247">
        <v>701010303</v>
      </c>
      <c r="B8" s="247" t="s">
        <v>246</v>
      </c>
      <c r="C8" s="248">
        <v>900917772</v>
      </c>
      <c r="D8" s="248">
        <v>20465883</v>
      </c>
      <c r="E8" s="248">
        <v>12593552</v>
      </c>
      <c r="F8" s="248">
        <v>8782264</v>
      </c>
      <c r="G8" s="248">
        <v>20508840</v>
      </c>
      <c r="H8" s="248">
        <v>1714593</v>
      </c>
      <c r="I8" s="248">
        <v>55597779</v>
      </c>
      <c r="J8" s="248">
        <v>36055717</v>
      </c>
      <c r="K8" s="248">
        <v>16649202</v>
      </c>
      <c r="L8" s="248">
        <v>235874616</v>
      </c>
      <c r="M8" s="248">
        <v>6493059</v>
      </c>
      <c r="N8" s="248">
        <v>286784048</v>
      </c>
      <c r="O8" s="248">
        <v>199398219</v>
      </c>
    </row>
    <row r="9" spans="1:15">
      <c r="A9" s="247">
        <v>701010305</v>
      </c>
      <c r="B9" s="247" t="s">
        <v>1515</v>
      </c>
      <c r="C9" s="248">
        <v>86090124</v>
      </c>
      <c r="D9" s="248">
        <v>2085192</v>
      </c>
      <c r="E9" s="248">
        <v>7572728</v>
      </c>
      <c r="F9" s="248">
        <v>1780909</v>
      </c>
      <c r="G9" s="248">
        <v>3654545</v>
      </c>
      <c r="H9" s="248">
        <v>1129545</v>
      </c>
      <c r="I9" s="248">
        <v>4546181</v>
      </c>
      <c r="J9" s="248">
        <v>9338804</v>
      </c>
      <c r="K9" s="248">
        <v>2409189</v>
      </c>
      <c r="L9" s="248">
        <v>33947044</v>
      </c>
      <c r="M9" s="248">
        <v>1330982</v>
      </c>
      <c r="N9" s="248">
        <v>11817550</v>
      </c>
      <c r="O9" s="248">
        <v>6477455</v>
      </c>
    </row>
    <row r="10" spans="1:15">
      <c r="A10" s="247">
        <v>701010306</v>
      </c>
      <c r="B10" s="247" t="s">
        <v>247</v>
      </c>
      <c r="C10" s="248">
        <v>315952479</v>
      </c>
      <c r="D10" s="248">
        <v>39477537</v>
      </c>
      <c r="E10" s="248">
        <v>-1443021</v>
      </c>
      <c r="F10" s="248">
        <v>30703868</v>
      </c>
      <c r="G10" s="248">
        <v>67061612</v>
      </c>
      <c r="H10" s="248">
        <v>-8188611</v>
      </c>
      <c r="I10" s="248">
        <v>-3107115</v>
      </c>
      <c r="J10" s="248">
        <v>61615968</v>
      </c>
      <c r="K10" s="248">
        <v>-968440</v>
      </c>
      <c r="M10" s="248">
        <v>74516727</v>
      </c>
      <c r="N10" s="248">
        <v>26078917</v>
      </c>
      <c r="O10" s="248">
        <v>30205037</v>
      </c>
    </row>
    <row r="11" spans="1:15">
      <c r="A11" s="247">
        <v>701010307</v>
      </c>
      <c r="B11" s="247" t="s">
        <v>248</v>
      </c>
      <c r="C11" s="248">
        <v>365943129</v>
      </c>
      <c r="I11" s="248">
        <v>129600000</v>
      </c>
      <c r="J11" s="248">
        <v>32742220</v>
      </c>
      <c r="L11" s="248">
        <v>165142220</v>
      </c>
      <c r="M11" s="248">
        <v>38458689</v>
      </c>
    </row>
    <row r="12" spans="1:15">
      <c r="A12" s="247">
        <v>701010308</v>
      </c>
      <c r="B12" s="247" t="s">
        <v>1516</v>
      </c>
      <c r="C12" s="248">
        <v>6393746858</v>
      </c>
      <c r="D12" s="248">
        <v>518138687</v>
      </c>
      <c r="E12" s="248">
        <v>617538800</v>
      </c>
      <c r="F12" s="248">
        <v>561189990</v>
      </c>
      <c r="G12" s="248">
        <v>482327047</v>
      </c>
      <c r="H12" s="248">
        <v>470813433</v>
      </c>
      <c r="I12" s="248">
        <v>487997000</v>
      </c>
      <c r="J12" s="248">
        <v>558139757</v>
      </c>
      <c r="K12" s="248">
        <v>489739067</v>
      </c>
      <c r="L12" s="248">
        <v>553932080</v>
      </c>
      <c r="M12" s="248">
        <v>560943428</v>
      </c>
      <c r="N12" s="248">
        <v>572805824</v>
      </c>
      <c r="O12" s="248">
        <v>520181745</v>
      </c>
    </row>
    <row r="13" spans="1:15">
      <c r="A13" s="247">
        <v>701010309</v>
      </c>
      <c r="B13" s="247" t="s">
        <v>250</v>
      </c>
      <c r="C13" s="248">
        <v>41386976279</v>
      </c>
      <c r="E13" s="248">
        <v>1529518000</v>
      </c>
      <c r="F13" s="248">
        <v>1521310718</v>
      </c>
      <c r="G13" s="248">
        <v>1264131500</v>
      </c>
      <c r="H13" s="248">
        <v>5730416400</v>
      </c>
      <c r="I13" s="248">
        <v>475568000</v>
      </c>
      <c r="J13" s="248">
        <v>-58316331</v>
      </c>
      <c r="K13" s="248">
        <v>6238651588</v>
      </c>
      <c r="L13" s="248">
        <v>7190816540</v>
      </c>
      <c r="M13" s="248">
        <v>5211480000</v>
      </c>
      <c r="N13" s="248">
        <v>4642908124</v>
      </c>
      <c r="O13" s="248">
        <v>7640491740</v>
      </c>
    </row>
    <row r="14" spans="1:15">
      <c r="A14" s="247">
        <v>701010310</v>
      </c>
      <c r="B14" s="247" t="s">
        <v>251</v>
      </c>
      <c r="C14" s="248">
        <v>2836073211</v>
      </c>
      <c r="D14" s="248">
        <v>308714099</v>
      </c>
      <c r="E14" s="248">
        <v>367168721</v>
      </c>
      <c r="F14" s="248">
        <v>271556324</v>
      </c>
      <c r="G14" s="248">
        <v>164026553</v>
      </c>
      <c r="H14" s="248">
        <v>186799710</v>
      </c>
      <c r="I14" s="248">
        <v>225103089</v>
      </c>
      <c r="J14" s="248">
        <v>363343728</v>
      </c>
      <c r="K14" s="248">
        <v>244384182</v>
      </c>
      <c r="L14" s="248">
        <v>238492686</v>
      </c>
      <c r="M14" s="248">
        <v>186403025</v>
      </c>
      <c r="N14" s="248">
        <v>148568276</v>
      </c>
      <c r="O14" s="248">
        <v>131512818</v>
      </c>
    </row>
    <row r="15" spans="1:15">
      <c r="A15" s="247">
        <v>702010102</v>
      </c>
      <c r="B15" s="247" t="s">
        <v>253</v>
      </c>
      <c r="C15" s="248">
        <v>43910576</v>
      </c>
      <c r="E15" s="248">
        <v>3000</v>
      </c>
      <c r="F15" s="248">
        <v>44500</v>
      </c>
      <c r="I15" s="248">
        <v>42673966</v>
      </c>
      <c r="J15" s="248">
        <v>136060</v>
      </c>
      <c r="K15" s="248">
        <v>1190</v>
      </c>
      <c r="M15" s="248">
        <v>882</v>
      </c>
      <c r="N15" s="248">
        <v>1</v>
      </c>
      <c r="O15" s="248">
        <v>1050977</v>
      </c>
    </row>
    <row r="16" spans="1:15">
      <c r="A16" s="247">
        <v>702010103</v>
      </c>
      <c r="B16" s="247" t="s">
        <v>254</v>
      </c>
      <c r="C16" s="248">
        <v>742330207</v>
      </c>
      <c r="H16" s="248">
        <v>588985207</v>
      </c>
      <c r="I16" s="248">
        <v>153345000</v>
      </c>
    </row>
    <row r="17" spans="1:15">
      <c r="A17" s="247">
        <v>8010101</v>
      </c>
      <c r="B17" s="247" t="s">
        <v>162</v>
      </c>
      <c r="C17" s="248">
        <v>-771381976781</v>
      </c>
      <c r="D17" s="248">
        <v>-73835231888</v>
      </c>
      <c r="E17" s="248">
        <v>-86721774381</v>
      </c>
      <c r="F17" s="248">
        <v>-63389036226</v>
      </c>
      <c r="G17" s="248">
        <v>-43859148363</v>
      </c>
      <c r="H17" s="248">
        <v>-49055038572</v>
      </c>
      <c r="I17" s="248">
        <v>-54070907469</v>
      </c>
      <c r="J17" s="248">
        <v>-69882139684</v>
      </c>
      <c r="K17" s="248">
        <v>-68773531805</v>
      </c>
      <c r="L17" s="248">
        <v>-70928918945</v>
      </c>
      <c r="M17" s="248">
        <v>-69139222585</v>
      </c>
      <c r="N17" s="248">
        <v>-58862666964</v>
      </c>
      <c r="O17" s="248">
        <v>-62864359899</v>
      </c>
    </row>
    <row r="18" spans="1:15">
      <c r="A18" s="247">
        <v>8010103</v>
      </c>
      <c r="B18" s="247" t="s">
        <v>163</v>
      </c>
      <c r="C18" s="248">
        <v>-5214251491</v>
      </c>
      <c r="D18" s="248">
        <v>-454148922</v>
      </c>
      <c r="E18" s="248">
        <v>-785133985</v>
      </c>
      <c r="F18" s="248">
        <v>-356651778</v>
      </c>
      <c r="G18" s="248">
        <v>-290314882</v>
      </c>
      <c r="H18" s="248">
        <v>-524670934</v>
      </c>
      <c r="I18" s="248">
        <v>-30081964</v>
      </c>
      <c r="J18" s="248">
        <v>-312657542</v>
      </c>
      <c r="K18" s="248">
        <v>-727956140</v>
      </c>
      <c r="L18" s="248">
        <v>-447349748</v>
      </c>
      <c r="M18" s="248">
        <v>-415771558</v>
      </c>
      <c r="N18" s="248">
        <v>-439742160</v>
      </c>
      <c r="O18" s="248">
        <v>-429771878</v>
      </c>
    </row>
    <row r="19" spans="1:15">
      <c r="A19" s="247">
        <v>8010107</v>
      </c>
      <c r="B19" s="247" t="s">
        <v>166</v>
      </c>
      <c r="C19" s="248">
        <v>21142</v>
      </c>
      <c r="F19" s="248">
        <v>-668</v>
      </c>
      <c r="H19" s="248">
        <v>-8</v>
      </c>
      <c r="J19" s="248">
        <v>21818</v>
      </c>
    </row>
    <row r="20" spans="1:15">
      <c r="A20" s="247">
        <v>8010108</v>
      </c>
      <c r="B20" s="247" t="s">
        <v>1517</v>
      </c>
      <c r="C20" s="248">
        <v>-3022272</v>
      </c>
      <c r="F20" s="248">
        <v>-1078708</v>
      </c>
      <c r="G20" s="248">
        <v>-140421</v>
      </c>
      <c r="H20" s="248">
        <v>-421263</v>
      </c>
      <c r="J20" s="248">
        <v>-539354</v>
      </c>
      <c r="N20" s="248">
        <v>-140421</v>
      </c>
      <c r="O20" s="248">
        <v>-702105</v>
      </c>
    </row>
    <row r="21" spans="1:15">
      <c r="A21" s="247">
        <v>8020101</v>
      </c>
      <c r="B21" s="247" t="s">
        <v>168</v>
      </c>
      <c r="C21" s="248">
        <v>-3497143656</v>
      </c>
      <c r="D21" s="248">
        <v>-366222537</v>
      </c>
      <c r="E21" s="248">
        <v>-401577885</v>
      </c>
      <c r="F21" s="248">
        <v>-335468350</v>
      </c>
      <c r="G21" s="248">
        <v>-226028081</v>
      </c>
      <c r="H21" s="248">
        <v>-122424590</v>
      </c>
      <c r="I21" s="248">
        <v>-372858070</v>
      </c>
      <c r="J21" s="248">
        <v>-422184358</v>
      </c>
      <c r="K21" s="248">
        <v>-331838010</v>
      </c>
      <c r="L21" s="248">
        <v>-304123117</v>
      </c>
      <c r="M21" s="248">
        <v>-102720317</v>
      </c>
      <c r="N21" s="248">
        <v>-241066048</v>
      </c>
      <c r="O21" s="248">
        <v>-270632293</v>
      </c>
    </row>
    <row r="22" spans="1:15">
      <c r="A22" s="247">
        <v>8020103</v>
      </c>
      <c r="B22" s="247" t="s">
        <v>169</v>
      </c>
      <c r="C22" s="248">
        <v>19729739</v>
      </c>
      <c r="F22" s="248">
        <v>1</v>
      </c>
      <c r="G22" s="248">
        <v>15455</v>
      </c>
      <c r="L22" s="248">
        <v>19714283</v>
      </c>
    </row>
    <row r="23" spans="1:15">
      <c r="A23" s="247">
        <v>8020106</v>
      </c>
      <c r="B23" s="247" t="s">
        <v>170</v>
      </c>
      <c r="C23" s="248">
        <v>-867849226</v>
      </c>
      <c r="D23" s="248">
        <v>-61942727</v>
      </c>
      <c r="E23" s="248">
        <v>-75397727</v>
      </c>
      <c r="F23" s="248">
        <v>-78500000</v>
      </c>
      <c r="G23" s="248">
        <v>-72779227</v>
      </c>
      <c r="H23" s="248">
        <v>-78500000</v>
      </c>
      <c r="I23" s="248">
        <v>-78500000</v>
      </c>
      <c r="J23" s="248">
        <v>-78867273</v>
      </c>
      <c r="K23" s="248">
        <v>-69000000</v>
      </c>
      <c r="L23" s="248">
        <v>-96995454</v>
      </c>
      <c r="M23" s="248">
        <v>-163262273</v>
      </c>
      <c r="N23" s="248">
        <v>-85705909</v>
      </c>
      <c r="O23" s="248">
        <v>71601364</v>
      </c>
    </row>
    <row r="24" spans="1:15">
      <c r="A24" s="247">
        <v>8020108</v>
      </c>
      <c r="B24" s="247" t="s">
        <v>171</v>
      </c>
      <c r="C24" s="248">
        <v>-2191932966</v>
      </c>
      <c r="D24" s="248">
        <v>-144190389</v>
      </c>
      <c r="E24" s="248">
        <v>-217421148</v>
      </c>
      <c r="F24" s="248">
        <v>-180796025</v>
      </c>
      <c r="G24" s="248">
        <v>-180838479</v>
      </c>
      <c r="H24" s="248">
        <v>-152074815</v>
      </c>
      <c r="I24" s="248">
        <v>-160770852</v>
      </c>
      <c r="J24" s="248">
        <v>-211976075</v>
      </c>
      <c r="K24" s="248">
        <v>-175821821</v>
      </c>
      <c r="L24" s="248">
        <v>-199541795</v>
      </c>
      <c r="M24" s="248">
        <v>-185318734</v>
      </c>
      <c r="N24" s="248">
        <v>-194466902</v>
      </c>
      <c r="O24" s="248">
        <v>-188715931</v>
      </c>
    </row>
    <row r="25" spans="1:15">
      <c r="A25" s="247">
        <v>8020109</v>
      </c>
      <c r="B25" s="247" t="s">
        <v>1519</v>
      </c>
      <c r="C25" s="248">
        <v>-38488125</v>
      </c>
      <c r="D25" s="248">
        <v>-1583033</v>
      </c>
      <c r="E25" s="248">
        <v>-5690481</v>
      </c>
      <c r="F25" s="248">
        <v>-1357723</v>
      </c>
      <c r="G25" s="248">
        <v>-2754410</v>
      </c>
      <c r="H25" s="248">
        <v>-890808</v>
      </c>
      <c r="I25" s="248">
        <v>-8370937</v>
      </c>
      <c r="J25" s="248">
        <v>-5248630</v>
      </c>
      <c r="K25" s="248">
        <v>-1119029</v>
      </c>
      <c r="L25" s="248">
        <v>-865090</v>
      </c>
      <c r="M25" s="248">
        <v>-795638</v>
      </c>
      <c r="N25" s="248">
        <v>-7483470</v>
      </c>
      <c r="O25" s="248">
        <v>-2328876</v>
      </c>
    </row>
    <row r="26" spans="1:15">
      <c r="A26" s="247">
        <v>8020110</v>
      </c>
      <c r="B26" s="247" t="s">
        <v>1520</v>
      </c>
      <c r="C26" s="248">
        <v>-5790336150</v>
      </c>
      <c r="D26" s="248">
        <v>-512995768</v>
      </c>
      <c r="E26" s="248">
        <v>-600823950</v>
      </c>
      <c r="F26" s="248">
        <v>-383681900</v>
      </c>
      <c r="G26" s="248">
        <v>-482327047</v>
      </c>
      <c r="H26" s="248">
        <v>-470813433</v>
      </c>
      <c r="I26" s="248">
        <v>-479779016</v>
      </c>
      <c r="J26" s="248">
        <v>-544901615</v>
      </c>
      <c r="K26" s="248">
        <v>-331032344</v>
      </c>
      <c r="L26" s="248">
        <v>-436795610</v>
      </c>
      <c r="M26" s="248">
        <v>-850368079</v>
      </c>
      <c r="N26" s="248">
        <v>-519213437</v>
      </c>
      <c r="O26" s="248">
        <v>-177603951</v>
      </c>
    </row>
    <row r="27" spans="1:15">
      <c r="A27" s="247">
        <v>8030102</v>
      </c>
      <c r="B27" s="247" t="s">
        <v>175</v>
      </c>
      <c r="C27" s="248">
        <v>-1341760749</v>
      </c>
      <c r="D27" s="248">
        <v>-123935454</v>
      </c>
      <c r="E27" s="248">
        <v>-112885972</v>
      </c>
      <c r="F27" s="248">
        <v>-162678341</v>
      </c>
      <c r="G27" s="248">
        <v>-140221658</v>
      </c>
      <c r="H27" s="248">
        <v>-140997052</v>
      </c>
      <c r="I27" s="248">
        <v>-140128005</v>
      </c>
      <c r="J27" s="248">
        <v>-59026751</v>
      </c>
      <c r="K27" s="248">
        <v>-26018363</v>
      </c>
      <c r="L27" s="248">
        <v>-13341914</v>
      </c>
      <c r="M27" s="248">
        <v>-10891410</v>
      </c>
      <c r="N27" s="248">
        <v>-204129109</v>
      </c>
      <c r="O27" s="248">
        <v>-207506720</v>
      </c>
    </row>
    <row r="28" spans="1:15">
      <c r="A28" s="247">
        <v>8030103</v>
      </c>
      <c r="B28" s="247" t="s">
        <v>176</v>
      </c>
      <c r="C28" s="248">
        <v>-345245790</v>
      </c>
      <c r="D28" s="248">
        <v>-24544926</v>
      </c>
      <c r="E28" s="248">
        <v>-15232572</v>
      </c>
      <c r="F28" s="248">
        <v>-31204861</v>
      </c>
      <c r="G28" s="248">
        <v>-27664187</v>
      </c>
      <c r="H28" s="248">
        <v>-28044581</v>
      </c>
      <c r="I28" s="248">
        <v>-23892253</v>
      </c>
      <c r="J28" s="248">
        <v>-27394092</v>
      </c>
      <c r="K28" s="248">
        <v>-27886995</v>
      </c>
      <c r="L28" s="248">
        <v>-35013573</v>
      </c>
      <c r="M28" s="248">
        <v>-27351600</v>
      </c>
      <c r="N28" s="248">
        <v>-48599707</v>
      </c>
      <c r="O28" s="248">
        <v>-28416443</v>
      </c>
    </row>
    <row r="29" spans="1:15">
      <c r="A29" s="247">
        <v>8030104</v>
      </c>
      <c r="B29" s="247" t="s">
        <v>177</v>
      </c>
      <c r="C29" s="248">
        <v>-15075646</v>
      </c>
      <c r="L29" s="248">
        <v>-1776709</v>
      </c>
      <c r="M29" s="248">
        <v>-4498000</v>
      </c>
      <c r="N29" s="248">
        <v>-8800937</v>
      </c>
    </row>
    <row r="30" spans="1:15">
      <c r="A30" s="247">
        <v>8030105</v>
      </c>
      <c r="B30" s="247" t="s">
        <v>178</v>
      </c>
      <c r="C30" s="248">
        <v>-17985606</v>
      </c>
      <c r="D30" s="248">
        <v>6214736</v>
      </c>
      <c r="E30" s="248">
        <v>-4526140</v>
      </c>
      <c r="F30" s="248">
        <v>-1368807</v>
      </c>
      <c r="M30" s="248">
        <v>-2581087</v>
      </c>
      <c r="N30" s="248">
        <v>-15724308</v>
      </c>
    </row>
    <row r="31" spans="1:15">
      <c r="A31" s="247">
        <v>8030106</v>
      </c>
      <c r="B31" s="247" t="s">
        <v>179</v>
      </c>
      <c r="C31" s="248">
        <v>-161679658</v>
      </c>
      <c r="D31" s="248">
        <v>-10254248</v>
      </c>
      <c r="E31" s="248">
        <v>-8965498</v>
      </c>
      <c r="F31" s="248">
        <v>-12655930</v>
      </c>
      <c r="G31" s="248">
        <v>-11046251</v>
      </c>
      <c r="H31" s="248">
        <v>-11791882</v>
      </c>
      <c r="I31" s="248">
        <v>-11722464</v>
      </c>
      <c r="J31" s="248">
        <v>-14482729</v>
      </c>
      <c r="K31" s="248">
        <v>-14351132</v>
      </c>
      <c r="L31" s="248">
        <v>-15488594</v>
      </c>
      <c r="M31" s="248">
        <v>-16617946</v>
      </c>
      <c r="N31" s="248">
        <v>-17010758</v>
      </c>
      <c r="O31" s="248">
        <v>-17292226</v>
      </c>
    </row>
    <row r="32" spans="1:15">
      <c r="A32" s="247">
        <v>8030107</v>
      </c>
      <c r="B32" s="247" t="s">
        <v>180</v>
      </c>
      <c r="C32" s="248">
        <v>-327330438</v>
      </c>
      <c r="D32" s="248">
        <v>-20451911</v>
      </c>
      <c r="E32" s="248">
        <v>-18782599</v>
      </c>
      <c r="F32" s="248">
        <v>-26844038</v>
      </c>
      <c r="G32" s="248">
        <v>-23136574</v>
      </c>
      <c r="H32" s="248">
        <v>-23347927</v>
      </c>
      <c r="I32" s="248">
        <v>-23210480</v>
      </c>
      <c r="J32" s="248">
        <v>-31650802</v>
      </c>
      <c r="K32" s="248">
        <v>-28415243</v>
      </c>
      <c r="L32" s="248">
        <v>-30667418</v>
      </c>
      <c r="M32" s="248">
        <v>-32903534</v>
      </c>
      <c r="N32" s="248">
        <v>-33681303</v>
      </c>
      <c r="O32" s="248">
        <v>-34238609</v>
      </c>
    </row>
    <row r="33" spans="1:15">
      <c r="A33" s="247">
        <v>8030109</v>
      </c>
      <c r="B33" s="247" t="s">
        <v>181</v>
      </c>
      <c r="C33" s="248">
        <v>3963000</v>
      </c>
      <c r="D33" s="248">
        <v>1638000</v>
      </c>
      <c r="F33" s="248">
        <v>2325000</v>
      </c>
    </row>
    <row r="34" spans="1:15">
      <c r="A34" s="247">
        <v>8030111</v>
      </c>
      <c r="B34" s="247" t="s">
        <v>183</v>
      </c>
      <c r="C34" s="248">
        <v>-3890134</v>
      </c>
      <c r="L34" s="248">
        <v>-3890134</v>
      </c>
    </row>
    <row r="35" spans="1:15">
      <c r="A35" s="247">
        <v>8030112</v>
      </c>
      <c r="B35" s="247" t="s">
        <v>184</v>
      </c>
      <c r="C35" s="248">
        <v>-8037965</v>
      </c>
      <c r="D35" s="248">
        <v>-877273</v>
      </c>
      <c r="I35" s="248">
        <v>-4682501</v>
      </c>
      <c r="K35" s="248">
        <v>-2478191</v>
      </c>
    </row>
    <row r="36" spans="1:15">
      <c r="A36" s="247">
        <v>8030114</v>
      </c>
      <c r="B36" s="247" t="s">
        <v>186</v>
      </c>
      <c r="C36" s="248">
        <v>-32466096</v>
      </c>
      <c r="D36" s="248">
        <v>-1345455</v>
      </c>
      <c r="E36" s="248">
        <v>-17869093</v>
      </c>
      <c r="F36" s="248">
        <v>-409092</v>
      </c>
      <c r="H36" s="248">
        <v>-1205650</v>
      </c>
      <c r="I36" s="248">
        <v>-5447727</v>
      </c>
      <c r="J36" s="248">
        <v>-3858753</v>
      </c>
      <c r="K36" s="248">
        <v>-4148468</v>
      </c>
      <c r="L36" s="248">
        <v>-1422727</v>
      </c>
      <c r="M36" s="248">
        <v>-2857727</v>
      </c>
      <c r="N36" s="248">
        <v>-4619395</v>
      </c>
      <c r="O36" s="248">
        <v>10717991</v>
      </c>
    </row>
    <row r="37" spans="1:15">
      <c r="A37" s="247">
        <v>8030201</v>
      </c>
      <c r="B37" s="247" t="s">
        <v>238</v>
      </c>
      <c r="C37" s="248">
        <v>-54937272</v>
      </c>
      <c r="N37" s="248">
        <v>-54937272</v>
      </c>
    </row>
    <row r="38" spans="1:15">
      <c r="A38" s="247">
        <v>8030202</v>
      </c>
      <c r="B38" s="247" t="s">
        <v>187</v>
      </c>
      <c r="C38" s="248">
        <v>-18450000</v>
      </c>
      <c r="E38" s="248">
        <v>-8050000</v>
      </c>
      <c r="F38" s="248">
        <v>-4000000</v>
      </c>
      <c r="N38" s="248">
        <v>-6400000</v>
      </c>
    </row>
    <row r="39" spans="1:15">
      <c r="A39" s="247">
        <v>8030204</v>
      </c>
      <c r="B39" s="247" t="s">
        <v>189</v>
      </c>
      <c r="C39" s="248">
        <v>-54501947</v>
      </c>
      <c r="D39" s="248">
        <v>-900000</v>
      </c>
      <c r="E39" s="248">
        <v>20371918</v>
      </c>
      <c r="F39" s="248">
        <v>-2177329</v>
      </c>
      <c r="G39" s="248">
        <v>-8250000</v>
      </c>
      <c r="H39" s="248">
        <v>-11040000</v>
      </c>
      <c r="I39" s="248">
        <v>11600000</v>
      </c>
      <c r="J39" s="248">
        <v>-13150000</v>
      </c>
      <c r="K39" s="248">
        <v>-17150000</v>
      </c>
      <c r="L39" s="248">
        <v>-9150000</v>
      </c>
      <c r="M39" s="248">
        <v>-900000</v>
      </c>
      <c r="N39" s="248">
        <v>-4536364</v>
      </c>
      <c r="O39" s="248">
        <v>-19220172</v>
      </c>
    </row>
    <row r="40" spans="1:15">
      <c r="A40" s="247">
        <v>8030205</v>
      </c>
      <c r="B40" s="247" t="s">
        <v>190</v>
      </c>
      <c r="C40" s="248">
        <v>-44630199</v>
      </c>
      <c r="E40" s="248">
        <v>-2530200</v>
      </c>
      <c r="I40" s="248">
        <v>-363636</v>
      </c>
      <c r="J40" s="248">
        <v>-4422727</v>
      </c>
      <c r="K40" s="248">
        <v>-3500000</v>
      </c>
      <c r="L40" s="248">
        <v>-727273</v>
      </c>
      <c r="M40" s="248">
        <v>-9431818</v>
      </c>
      <c r="N40" s="248">
        <v>-10250000</v>
      </c>
      <c r="O40" s="248">
        <v>-13404545</v>
      </c>
    </row>
    <row r="41" spans="1:15">
      <c r="A41" s="247">
        <v>8030206</v>
      </c>
      <c r="B41" s="247" t="s">
        <v>191</v>
      </c>
      <c r="C41" s="248">
        <v>-293674798</v>
      </c>
      <c r="D41" s="248">
        <v>-34180546</v>
      </c>
      <c r="E41" s="248">
        <v>-41583341</v>
      </c>
      <c r="F41" s="248">
        <v>-2005312</v>
      </c>
      <c r="G41" s="248">
        <v>-31440880</v>
      </c>
      <c r="H41" s="248">
        <v>-20284922</v>
      </c>
      <c r="I41" s="248">
        <v>-20284922</v>
      </c>
      <c r="J41" s="248">
        <v>-28709231</v>
      </c>
      <c r="L41" s="248">
        <v>-33707874</v>
      </c>
      <c r="M41" s="248">
        <v>-30427383</v>
      </c>
      <c r="N41" s="248">
        <v>-30427383</v>
      </c>
      <c r="O41" s="248">
        <v>-20623004</v>
      </c>
    </row>
    <row r="42" spans="1:15">
      <c r="A42" s="247">
        <v>8030207</v>
      </c>
      <c r="B42" s="247" t="s">
        <v>1633</v>
      </c>
      <c r="C42" s="248">
        <v>-1118182</v>
      </c>
      <c r="K42" s="248">
        <v>-818182</v>
      </c>
      <c r="O42" s="248">
        <v>-300000</v>
      </c>
    </row>
    <row r="43" spans="1:15">
      <c r="A43" s="247">
        <v>8030209</v>
      </c>
      <c r="B43" s="247" t="s">
        <v>239</v>
      </c>
      <c r="C43" s="248">
        <v>-16363636</v>
      </c>
      <c r="H43" s="248">
        <v>-16363636</v>
      </c>
    </row>
    <row r="44" spans="1:15">
      <c r="A44" s="247">
        <v>8030215</v>
      </c>
      <c r="B44" s="247" t="s">
        <v>192</v>
      </c>
      <c r="C44" s="248">
        <v>-2494491</v>
      </c>
      <c r="K44" s="248">
        <v>-1265455</v>
      </c>
      <c r="M44" s="248">
        <v>-1229036</v>
      </c>
    </row>
    <row r="45" spans="1:15">
      <c r="A45" s="247">
        <v>8030301</v>
      </c>
      <c r="B45" s="247" t="s">
        <v>193</v>
      </c>
      <c r="C45" s="248">
        <v>-31133353</v>
      </c>
      <c r="D45" s="248">
        <v>-1215615</v>
      </c>
      <c r="E45" s="248">
        <v>-871363</v>
      </c>
      <c r="F45" s="248">
        <v>-1115385</v>
      </c>
      <c r="G45" s="248">
        <v>-163636</v>
      </c>
      <c r="H45" s="248">
        <v>-528634</v>
      </c>
      <c r="I45" s="248">
        <v>-1778961</v>
      </c>
      <c r="J45" s="248">
        <v>-4085507</v>
      </c>
      <c r="K45" s="248">
        <v>-4756071</v>
      </c>
      <c r="L45" s="248">
        <v>-2156792</v>
      </c>
      <c r="M45" s="248">
        <v>-5045558</v>
      </c>
      <c r="N45" s="248">
        <v>-6297254</v>
      </c>
      <c r="O45" s="248">
        <v>-3118577</v>
      </c>
    </row>
    <row r="46" spans="1:15">
      <c r="A46" s="247">
        <v>8030302</v>
      </c>
      <c r="B46" s="247" t="s">
        <v>194</v>
      </c>
      <c r="C46" s="248">
        <v>-27373691</v>
      </c>
      <c r="D46" s="248">
        <v>-3346819</v>
      </c>
      <c r="E46" s="248">
        <v>-2635547</v>
      </c>
      <c r="F46" s="248">
        <v>-1915003</v>
      </c>
      <c r="H46" s="248">
        <v>-1993274</v>
      </c>
      <c r="I46" s="248">
        <v>-2858636</v>
      </c>
      <c r="J46" s="248">
        <v>-2613001</v>
      </c>
      <c r="K46" s="248">
        <v>-2026880</v>
      </c>
      <c r="L46" s="248">
        <v>-2181210</v>
      </c>
      <c r="M46" s="248">
        <v>-1844374</v>
      </c>
      <c r="N46" s="248">
        <v>-2078013</v>
      </c>
      <c r="O46" s="248">
        <v>-3880934</v>
      </c>
    </row>
    <row r="47" spans="1:15">
      <c r="A47" s="247">
        <v>8030303</v>
      </c>
      <c r="B47" s="247" t="s">
        <v>195</v>
      </c>
      <c r="C47" s="248">
        <v>-261769328</v>
      </c>
      <c r="D47" s="248">
        <v>-24032042</v>
      </c>
      <c r="E47" s="248">
        <v>-22590828</v>
      </c>
      <c r="F47" s="248">
        <v>-23016625</v>
      </c>
      <c r="G47" s="248">
        <v>-16519549</v>
      </c>
      <c r="H47" s="248">
        <v>-20558968</v>
      </c>
      <c r="I47" s="248">
        <v>-22239855</v>
      </c>
      <c r="J47" s="248">
        <v>-25798554</v>
      </c>
      <c r="K47" s="248">
        <v>-28005889</v>
      </c>
      <c r="L47" s="248">
        <v>-14210474</v>
      </c>
      <c r="M47" s="248">
        <v>-23646281</v>
      </c>
      <c r="N47" s="248">
        <v>-5592933</v>
      </c>
      <c r="O47" s="248">
        <v>-35557330</v>
      </c>
    </row>
    <row r="48" spans="1:15">
      <c r="A48" s="247">
        <v>8030305</v>
      </c>
      <c r="B48" s="247" t="s">
        <v>196</v>
      </c>
      <c r="C48" s="248">
        <v>-511231299</v>
      </c>
      <c r="D48" s="248">
        <v>-38608909</v>
      </c>
      <c r="E48" s="248">
        <v>-64932660</v>
      </c>
      <c r="F48" s="248">
        <v>-39623424</v>
      </c>
      <c r="G48" s="248">
        <v>-28823424</v>
      </c>
      <c r="H48" s="248">
        <v>-21914333</v>
      </c>
      <c r="I48" s="248">
        <v>-27914333</v>
      </c>
      <c r="J48" s="248">
        <v>-28924763</v>
      </c>
      <c r="K48" s="248">
        <v>-21914333</v>
      </c>
      <c r="L48" s="248">
        <v>-14879333</v>
      </c>
      <c r="M48" s="248">
        <v>-18402259</v>
      </c>
      <c r="N48" s="248">
        <v>-176683013</v>
      </c>
      <c r="O48" s="248">
        <v>-28610515</v>
      </c>
    </row>
    <row r="49" spans="1:15">
      <c r="A49" s="247">
        <v>8030308</v>
      </c>
      <c r="B49" s="247" t="s">
        <v>197</v>
      </c>
      <c r="C49" s="248">
        <v>-206708920</v>
      </c>
      <c r="I49" s="248">
        <v>-400000</v>
      </c>
      <c r="J49" s="248">
        <v>-1626723</v>
      </c>
      <c r="K49" s="248">
        <v>-95299</v>
      </c>
      <c r="M49" s="248">
        <v>-21128279</v>
      </c>
      <c r="N49" s="248">
        <v>-117874366</v>
      </c>
      <c r="O49" s="248">
        <v>-65584253</v>
      </c>
    </row>
    <row r="50" spans="1:15">
      <c r="A50" s="247">
        <v>8030309</v>
      </c>
      <c r="B50" s="247" t="s">
        <v>198</v>
      </c>
      <c r="C50" s="248">
        <v>-554517241</v>
      </c>
      <c r="D50" s="248">
        <v>-4765689</v>
      </c>
      <c r="F50" s="248">
        <v>-1818545</v>
      </c>
      <c r="H50" s="248">
        <v>-2727273</v>
      </c>
      <c r="I50" s="248">
        <v>-80300000</v>
      </c>
      <c r="J50" s="248">
        <v>-34993297</v>
      </c>
      <c r="K50" s="248">
        <v>-123003208</v>
      </c>
      <c r="L50" s="248">
        <v>-50768091</v>
      </c>
      <c r="M50" s="248">
        <v>-65101818</v>
      </c>
      <c r="N50" s="248">
        <v>-140734546</v>
      </c>
      <c r="O50" s="248">
        <v>-50304774</v>
      </c>
    </row>
    <row r="51" spans="1:15">
      <c r="A51" s="247">
        <v>8030401</v>
      </c>
      <c r="B51" s="247" t="s">
        <v>199</v>
      </c>
      <c r="C51" s="248">
        <v>-45738931</v>
      </c>
      <c r="D51" s="248">
        <v>-2044206</v>
      </c>
      <c r="E51" s="248">
        <v>-14545</v>
      </c>
      <c r="F51" s="248">
        <v>-436364</v>
      </c>
      <c r="H51" s="248">
        <v>-7061939</v>
      </c>
      <c r="I51" s="248">
        <v>-6652848</v>
      </c>
      <c r="J51" s="248">
        <v>-6652848</v>
      </c>
      <c r="K51" s="248">
        <v>-6995030</v>
      </c>
      <c r="L51" s="248">
        <v>-6652848</v>
      </c>
      <c r="M51" s="248">
        <v>-6971030</v>
      </c>
      <c r="N51" s="248">
        <v>-8910121</v>
      </c>
      <c r="O51" s="248">
        <v>6652848</v>
      </c>
    </row>
    <row r="52" spans="1:15">
      <c r="A52" s="247">
        <v>8030402</v>
      </c>
      <c r="B52" s="247" t="s">
        <v>326</v>
      </c>
      <c r="C52" s="248">
        <v>-37967745</v>
      </c>
      <c r="D52" s="248">
        <v>-5943229</v>
      </c>
      <c r="E52" s="248">
        <v>-2150186</v>
      </c>
      <c r="F52" s="248">
        <v>-3751688</v>
      </c>
      <c r="G52" s="248">
        <v>-1934091</v>
      </c>
      <c r="H52" s="248">
        <v>-2688455</v>
      </c>
      <c r="I52" s="248">
        <v>-2957000</v>
      </c>
      <c r="J52" s="248">
        <v>-1801818</v>
      </c>
      <c r="K52" s="248">
        <v>-2606909</v>
      </c>
      <c r="L52" s="248">
        <v>-4064938</v>
      </c>
      <c r="M52" s="248">
        <v>-3296887</v>
      </c>
      <c r="N52" s="248">
        <v>-4351544</v>
      </c>
      <c r="O52" s="248">
        <v>-2421000</v>
      </c>
    </row>
    <row r="53" spans="1:15">
      <c r="A53" s="247">
        <v>8030403</v>
      </c>
      <c r="B53" s="247" t="s">
        <v>1642</v>
      </c>
      <c r="C53" s="248">
        <v>-39545</v>
      </c>
      <c r="L53" s="248">
        <v>-39545</v>
      </c>
    </row>
    <row r="54" spans="1:15">
      <c r="A54" s="247">
        <v>8030404</v>
      </c>
      <c r="B54" s="247" t="s">
        <v>200</v>
      </c>
      <c r="C54" s="248">
        <v>-503091</v>
      </c>
      <c r="I54" s="248">
        <v>-503091</v>
      </c>
    </row>
    <row r="55" spans="1:15">
      <c r="A55" s="247">
        <v>8030405</v>
      </c>
      <c r="B55" s="247" t="s">
        <v>201</v>
      </c>
      <c r="C55" s="248">
        <v>-4218334</v>
      </c>
      <c r="M55" s="248">
        <v>-620000</v>
      </c>
      <c r="N55" s="248">
        <v>-3598334</v>
      </c>
    </row>
    <row r="56" spans="1:15">
      <c r="A56" s="247">
        <v>8030406</v>
      </c>
      <c r="B56" s="247" t="s">
        <v>202</v>
      </c>
      <c r="C56" s="248">
        <v>-24550203</v>
      </c>
      <c r="F56" s="248">
        <v>-6122877</v>
      </c>
      <c r="G56" s="248">
        <v>-14626693</v>
      </c>
      <c r="H56" s="248">
        <v>-443958</v>
      </c>
      <c r="J56" s="248">
        <v>-335766</v>
      </c>
      <c r="O56" s="248">
        <v>-3020909</v>
      </c>
    </row>
    <row r="57" spans="1:15">
      <c r="A57" s="247">
        <v>8030407</v>
      </c>
      <c r="B57" s="247" t="s">
        <v>203</v>
      </c>
      <c r="C57" s="248">
        <v>-38208565</v>
      </c>
      <c r="D57" s="248">
        <v>-3680822</v>
      </c>
      <c r="E57" s="248">
        <v>-3107468</v>
      </c>
      <c r="F57" s="248">
        <v>-3108537</v>
      </c>
      <c r="G57" s="248">
        <v>-3317544</v>
      </c>
      <c r="H57" s="248">
        <v>-3667734</v>
      </c>
      <c r="I57" s="248">
        <v>-3726917</v>
      </c>
      <c r="J57" s="248">
        <v>-4000144</v>
      </c>
      <c r="K57" s="248">
        <v>-3130882</v>
      </c>
      <c r="M57" s="248">
        <v>-3554611</v>
      </c>
      <c r="N57" s="248">
        <v>-3556608</v>
      </c>
      <c r="O57" s="248">
        <v>-3357298</v>
      </c>
    </row>
    <row r="58" spans="1:15">
      <c r="A58" s="247">
        <v>8030408</v>
      </c>
      <c r="B58" s="247" t="s">
        <v>204</v>
      </c>
      <c r="C58" s="248">
        <v>-685000</v>
      </c>
      <c r="K58" s="248">
        <v>-685000</v>
      </c>
    </row>
    <row r="59" spans="1:15">
      <c r="A59" s="247">
        <v>8030409</v>
      </c>
      <c r="B59" s="247" t="s">
        <v>205</v>
      </c>
      <c r="C59" s="248">
        <v>-3503520</v>
      </c>
      <c r="D59" s="248">
        <v>-1751760</v>
      </c>
      <c r="E59" s="248">
        <v>-1751760</v>
      </c>
    </row>
    <row r="60" spans="1:15">
      <c r="A60" s="247">
        <v>8030501</v>
      </c>
      <c r="B60" s="247" t="s">
        <v>206</v>
      </c>
      <c r="C60" s="248">
        <v>-31752885</v>
      </c>
      <c r="D60" s="248">
        <v>-2963973</v>
      </c>
      <c r="E60" s="248">
        <v>-2638098</v>
      </c>
      <c r="F60" s="248">
        <v>-3522512</v>
      </c>
      <c r="G60" s="248">
        <v>-2935678</v>
      </c>
      <c r="H60" s="248">
        <v>-3033532</v>
      </c>
      <c r="I60" s="248">
        <v>-2935678</v>
      </c>
      <c r="J60" s="248">
        <v>-3033532</v>
      </c>
      <c r="K60" s="248">
        <v>-3033532</v>
      </c>
      <c r="L60" s="248">
        <v>-1235262</v>
      </c>
      <c r="M60" s="248">
        <v>-2033746</v>
      </c>
      <c r="N60" s="248">
        <v>-2033746</v>
      </c>
      <c r="O60" s="248">
        <v>-2353596</v>
      </c>
    </row>
    <row r="61" spans="1:15">
      <c r="A61" s="247">
        <v>8030507</v>
      </c>
      <c r="B61" s="247" t="s">
        <v>208</v>
      </c>
      <c r="C61" s="248">
        <v>590857</v>
      </c>
      <c r="F61" s="248">
        <v>590857</v>
      </c>
    </row>
    <row r="62" spans="1:15">
      <c r="A62" s="247">
        <v>8030601</v>
      </c>
      <c r="B62" s="247" t="s">
        <v>327</v>
      </c>
      <c r="C62" s="248">
        <v>-1355148455</v>
      </c>
      <c r="D62" s="248">
        <v>-81862647</v>
      </c>
      <c r="E62" s="248">
        <v>-183027936</v>
      </c>
      <c r="F62" s="248">
        <v>-127362555</v>
      </c>
      <c r="G62" s="248">
        <v>-23777727</v>
      </c>
      <c r="H62" s="248">
        <v>-116254083</v>
      </c>
      <c r="I62" s="248">
        <v>-66692270</v>
      </c>
      <c r="J62" s="248">
        <v>-95282755</v>
      </c>
      <c r="K62" s="248">
        <v>-120645754</v>
      </c>
      <c r="L62" s="248">
        <v>-121047536</v>
      </c>
      <c r="M62" s="248">
        <v>-102319007</v>
      </c>
      <c r="N62" s="248">
        <v>-134572582</v>
      </c>
      <c r="O62" s="248">
        <v>-182303603</v>
      </c>
    </row>
    <row r="63" spans="1:15">
      <c r="A63" s="247">
        <v>8030602</v>
      </c>
      <c r="B63" s="247" t="s">
        <v>210</v>
      </c>
      <c r="C63" s="248">
        <v>-185456744</v>
      </c>
      <c r="D63" s="248">
        <v>-4490910</v>
      </c>
      <c r="E63" s="248">
        <v>-2645453</v>
      </c>
      <c r="F63" s="248">
        <v>-15215453</v>
      </c>
      <c r="G63" s="248">
        <v>-1322727</v>
      </c>
      <c r="I63" s="248">
        <v>-30236363</v>
      </c>
      <c r="J63" s="248">
        <v>-22569795</v>
      </c>
      <c r="K63" s="248">
        <v>-55824725</v>
      </c>
      <c r="L63" s="248">
        <v>-1138183</v>
      </c>
      <c r="M63" s="248">
        <v>-13872726</v>
      </c>
      <c r="N63" s="248">
        <v>-20192727</v>
      </c>
      <c r="O63" s="248">
        <v>-17947682</v>
      </c>
    </row>
    <row r="64" spans="1:15">
      <c r="A64" s="247">
        <v>8030603</v>
      </c>
      <c r="B64" s="247" t="s">
        <v>1521</v>
      </c>
      <c r="C64" s="248">
        <v>-89511920</v>
      </c>
      <c r="D64" s="248">
        <v>-2697500</v>
      </c>
      <c r="E64" s="248">
        <v>-2227273</v>
      </c>
      <c r="F64" s="248">
        <v>4545455</v>
      </c>
      <c r="G64" s="248">
        <v>-1272727</v>
      </c>
      <c r="H64" s="248">
        <v>-12120909</v>
      </c>
      <c r="I64" s="248">
        <v>-3772728</v>
      </c>
      <c r="J64" s="248">
        <v>-59597344</v>
      </c>
      <c r="K64" s="248">
        <v>-1136364</v>
      </c>
      <c r="L64" s="248">
        <v>-618182</v>
      </c>
      <c r="M64" s="248">
        <v>-10432530</v>
      </c>
      <c r="O64" s="248">
        <v>-181818</v>
      </c>
    </row>
    <row r="65" spans="1:15">
      <c r="A65" s="247">
        <v>8030609</v>
      </c>
      <c r="B65" s="247" t="s">
        <v>212</v>
      </c>
      <c r="C65" s="248">
        <v>-201540515</v>
      </c>
      <c r="F65" s="248">
        <v>-40106363</v>
      </c>
      <c r="G65" s="248">
        <v>-1363636</v>
      </c>
      <c r="H65" s="248">
        <v>-4000000</v>
      </c>
      <c r="J65" s="248">
        <v>-636364</v>
      </c>
      <c r="K65" s="248">
        <v>-56218182</v>
      </c>
      <c r="L65" s="248">
        <v>-16783182</v>
      </c>
      <c r="M65" s="248">
        <v>-6638191</v>
      </c>
      <c r="N65" s="248">
        <v>-51886415</v>
      </c>
      <c r="O65" s="248">
        <v>-23908182</v>
      </c>
    </row>
    <row r="66" spans="1:15">
      <c r="A66" s="247">
        <v>8070101</v>
      </c>
      <c r="B66" s="247" t="s">
        <v>174</v>
      </c>
      <c r="C66" s="248">
        <v>-843143901</v>
      </c>
      <c r="D66" s="248">
        <v>-35130996</v>
      </c>
      <c r="E66" s="248">
        <v>-35130996</v>
      </c>
      <c r="F66" s="248">
        <v>-35130996</v>
      </c>
      <c r="G66" s="248">
        <v>-35130996</v>
      </c>
      <c r="H66" s="248">
        <v>-35130996</v>
      </c>
      <c r="I66" s="248">
        <v>-35130996</v>
      </c>
      <c r="J66" s="248">
        <v>-456702945</v>
      </c>
      <c r="K66" s="248">
        <v>-35130996</v>
      </c>
      <c r="L66" s="248">
        <v>-35130996</v>
      </c>
      <c r="M66" s="248">
        <v>-35130996</v>
      </c>
      <c r="N66" s="248">
        <v>-35130996</v>
      </c>
      <c r="O66" s="248">
        <v>-35130996</v>
      </c>
    </row>
    <row r="67" spans="1:15">
      <c r="A67" s="247">
        <v>8070102</v>
      </c>
      <c r="B67" s="247" t="s">
        <v>175</v>
      </c>
      <c r="C67" s="248">
        <v>-1029564330</v>
      </c>
      <c r="D67" s="248">
        <v>-31211257</v>
      </c>
      <c r="E67" s="248">
        <v>-13764990</v>
      </c>
      <c r="F67" s="248">
        <v>-48584037</v>
      </c>
      <c r="G67" s="248">
        <v>-46187454</v>
      </c>
      <c r="H67" s="248">
        <v>-51241602</v>
      </c>
      <c r="I67" s="248">
        <v>-50091580</v>
      </c>
      <c r="J67" s="248">
        <v>-177757608</v>
      </c>
      <c r="K67" s="248">
        <v>-178402655</v>
      </c>
      <c r="L67" s="248">
        <v>-187490639</v>
      </c>
      <c r="M67" s="248">
        <v>-199882027</v>
      </c>
      <c r="N67" s="248">
        <v>-22108925</v>
      </c>
      <c r="O67" s="248">
        <v>-22841556</v>
      </c>
    </row>
    <row r="68" spans="1:15">
      <c r="A68" s="247">
        <v>8070103</v>
      </c>
      <c r="B68" s="247" t="s">
        <v>176</v>
      </c>
      <c r="C68" s="248">
        <v>-1337279017</v>
      </c>
      <c r="D68" s="248">
        <v>-15000000</v>
      </c>
      <c r="E68" s="248">
        <v>-135000000</v>
      </c>
      <c r="F68" s="248">
        <v>-105000000</v>
      </c>
      <c r="G68" s="248">
        <v>-105000000</v>
      </c>
      <c r="H68" s="248">
        <v>-108000000</v>
      </c>
      <c r="I68" s="248">
        <v>-105000000</v>
      </c>
      <c r="J68" s="248">
        <v>-182612349</v>
      </c>
      <c r="K68" s="248">
        <v>-100000000</v>
      </c>
      <c r="L68" s="248">
        <v>-110000000</v>
      </c>
      <c r="M68" s="248">
        <v>-105000000</v>
      </c>
      <c r="N68" s="248">
        <v>-105000000</v>
      </c>
      <c r="O68" s="248">
        <v>-161666668</v>
      </c>
    </row>
    <row r="69" spans="1:15">
      <c r="A69" s="247">
        <v>8070105</v>
      </c>
      <c r="B69" s="247" t="s">
        <v>178</v>
      </c>
      <c r="C69" s="248">
        <v>-10888069</v>
      </c>
      <c r="D69" s="248">
        <v>1553684</v>
      </c>
      <c r="E69" s="248">
        <v>-1131535</v>
      </c>
      <c r="F69" s="248">
        <v>-342202</v>
      </c>
      <c r="L69" s="248">
        <v>-3825000</v>
      </c>
      <c r="M69" s="248">
        <v>-645272</v>
      </c>
      <c r="N69" s="248">
        <v>-3931077</v>
      </c>
      <c r="O69" s="248">
        <v>-2566667</v>
      </c>
    </row>
    <row r="70" spans="1:15">
      <c r="A70" s="247">
        <v>8070106</v>
      </c>
      <c r="B70" s="247" t="s">
        <v>179</v>
      </c>
      <c r="C70" s="248">
        <v>-35452272</v>
      </c>
      <c r="D70" s="248">
        <v>-2600938</v>
      </c>
      <c r="E70" s="248">
        <v>-4567585</v>
      </c>
      <c r="F70" s="248">
        <v>-4125464</v>
      </c>
      <c r="G70" s="248">
        <v>-3918399</v>
      </c>
      <c r="H70" s="248">
        <v>-4233467</v>
      </c>
      <c r="I70" s="248">
        <v>-4190036</v>
      </c>
      <c r="J70" s="248">
        <v>-2235822</v>
      </c>
      <c r="K70" s="248">
        <v>-2215790</v>
      </c>
      <c r="L70" s="248">
        <v>-1838780</v>
      </c>
      <c r="M70" s="248">
        <v>-1841229</v>
      </c>
      <c r="N70" s="248">
        <v>-1842410</v>
      </c>
      <c r="O70" s="248">
        <v>-1842352</v>
      </c>
    </row>
    <row r="71" spans="1:15">
      <c r="A71" s="247">
        <v>8070107</v>
      </c>
      <c r="B71" s="247" t="s">
        <v>180</v>
      </c>
      <c r="C71" s="248">
        <v>-79132726</v>
      </c>
      <c r="D71" s="248">
        <v>-5149857</v>
      </c>
      <c r="E71" s="248">
        <v>-8906319</v>
      </c>
      <c r="F71" s="248">
        <v>-8030919</v>
      </c>
      <c r="G71" s="248">
        <v>-7620930</v>
      </c>
      <c r="H71" s="248">
        <v>-8454864</v>
      </c>
      <c r="I71" s="248">
        <v>-8296272</v>
      </c>
      <c r="J71" s="248">
        <v>-5086928</v>
      </c>
      <c r="K71" s="248">
        <v>-5415765</v>
      </c>
      <c r="L71" s="248">
        <v>-7885409</v>
      </c>
      <c r="M71" s="248">
        <v>-3722633</v>
      </c>
      <c r="N71" s="248">
        <v>-3647973</v>
      </c>
      <c r="O71" s="248">
        <v>-6914857</v>
      </c>
    </row>
    <row r="72" spans="1:15">
      <c r="A72" s="247">
        <v>8070109</v>
      </c>
      <c r="B72" s="247" t="s">
        <v>181</v>
      </c>
      <c r="C72" s="248">
        <v>-30252600</v>
      </c>
      <c r="H72" s="248">
        <v>400400</v>
      </c>
      <c r="K72" s="248">
        <v>5672333</v>
      </c>
      <c r="L72" s="248">
        <v>-20250000</v>
      </c>
      <c r="M72" s="248">
        <v>424667</v>
      </c>
      <c r="O72" s="248">
        <v>-16500000</v>
      </c>
    </row>
    <row r="73" spans="1:15">
      <c r="A73" s="247">
        <v>8070113</v>
      </c>
      <c r="B73" s="247" t="s">
        <v>185</v>
      </c>
      <c r="C73" s="248">
        <v>-322142</v>
      </c>
      <c r="D73" s="248">
        <v>-39472</v>
      </c>
      <c r="E73" s="248">
        <v>-36925</v>
      </c>
      <c r="F73" s="248">
        <v>-39472</v>
      </c>
      <c r="G73" s="248">
        <v>-38199</v>
      </c>
      <c r="H73" s="248">
        <v>-39472</v>
      </c>
      <c r="I73" s="248">
        <v>-38199</v>
      </c>
      <c r="J73" s="248">
        <v>-39472</v>
      </c>
      <c r="K73" s="248">
        <v>-39472</v>
      </c>
      <c r="L73" s="248">
        <v>-11459</v>
      </c>
    </row>
    <row r="74" spans="1:15">
      <c r="A74" s="247">
        <v>8070114</v>
      </c>
      <c r="B74" s="247" t="s">
        <v>186</v>
      </c>
      <c r="C74" s="248">
        <v>-4102744</v>
      </c>
      <c r="E74" s="248">
        <v>-1649853</v>
      </c>
      <c r="G74" s="248">
        <v>-562727</v>
      </c>
      <c r="I74" s="248">
        <v>-195108</v>
      </c>
      <c r="J74" s="248">
        <v>-136364</v>
      </c>
      <c r="K74" s="248">
        <v>-1036364</v>
      </c>
      <c r="L74" s="248">
        <v>-525001</v>
      </c>
      <c r="M74" s="248">
        <v>2673</v>
      </c>
    </row>
    <row r="75" spans="1:15">
      <c r="A75" s="247">
        <v>8070201</v>
      </c>
      <c r="B75" s="247" t="s">
        <v>238</v>
      </c>
      <c r="C75" s="248">
        <v>-225777719</v>
      </c>
      <c r="D75" s="248">
        <v>-17305143</v>
      </c>
      <c r="E75" s="248">
        <v>-27773169</v>
      </c>
      <c r="F75" s="248">
        <v>-99504381</v>
      </c>
      <c r="G75" s="248">
        <v>-6996800</v>
      </c>
      <c r="H75" s="248">
        <v>-15400480</v>
      </c>
      <c r="I75" s="248">
        <v>-28440598</v>
      </c>
      <c r="J75" s="248">
        <v>-15550701</v>
      </c>
      <c r="K75" s="248">
        <v>-15558821</v>
      </c>
      <c r="L75" s="248">
        <v>-15575964</v>
      </c>
      <c r="M75" s="248">
        <v>-10684028</v>
      </c>
      <c r="N75" s="248">
        <v>51986453</v>
      </c>
      <c r="O75" s="248">
        <v>-24974087</v>
      </c>
    </row>
    <row r="76" spans="1:15">
      <c r="A76" s="247">
        <v>8070202</v>
      </c>
      <c r="B76" s="247" t="s">
        <v>187</v>
      </c>
      <c r="C76" s="248">
        <v>-491146356</v>
      </c>
      <c r="D76" s="248">
        <v>-24161289</v>
      </c>
      <c r="E76" s="248">
        <v>-23875140</v>
      </c>
      <c r="F76" s="248">
        <v>-64573445</v>
      </c>
      <c r="I76" s="248">
        <v>-31133977</v>
      </c>
      <c r="J76" s="248">
        <v>-57443533</v>
      </c>
      <c r="K76" s="248">
        <v>-27716321</v>
      </c>
      <c r="L76" s="248">
        <v>-4184598</v>
      </c>
      <c r="M76" s="248">
        <v>-60298780</v>
      </c>
      <c r="N76" s="248">
        <v>-99562733</v>
      </c>
      <c r="O76" s="248">
        <v>-98196540</v>
      </c>
    </row>
    <row r="77" spans="1:15">
      <c r="A77" s="247">
        <v>8070204</v>
      </c>
      <c r="B77" s="247" t="s">
        <v>189</v>
      </c>
      <c r="C77" s="248">
        <v>-153633880</v>
      </c>
      <c r="D77" s="248">
        <v>-33750000</v>
      </c>
      <c r="E77" s="248">
        <v>-15250000</v>
      </c>
      <c r="F77" s="248">
        <v>-8250000</v>
      </c>
      <c r="J77" s="248">
        <v>-10000000</v>
      </c>
      <c r="K77" s="248">
        <v>-10000000</v>
      </c>
      <c r="L77" s="248">
        <v>-38083880</v>
      </c>
      <c r="M77" s="248">
        <v>-14100000</v>
      </c>
      <c r="N77" s="248">
        <v>-14100000</v>
      </c>
      <c r="O77" s="248">
        <v>-10100000</v>
      </c>
    </row>
    <row r="78" spans="1:15">
      <c r="A78" s="247">
        <v>8070205</v>
      </c>
      <c r="B78" s="247" t="s">
        <v>190</v>
      </c>
      <c r="C78" s="248">
        <v>-330043928</v>
      </c>
      <c r="E78" s="248">
        <v>-46336862</v>
      </c>
      <c r="F78" s="248">
        <v>-1954545</v>
      </c>
      <c r="G78" s="248">
        <v>-376444</v>
      </c>
      <c r="H78" s="248">
        <v>-3495645</v>
      </c>
      <c r="I78" s="248">
        <v>-166179213</v>
      </c>
      <c r="J78" s="248">
        <v>-39492483</v>
      </c>
      <c r="K78" s="248">
        <v>-30914316</v>
      </c>
      <c r="L78" s="248">
        <v>-5133986</v>
      </c>
      <c r="M78" s="248">
        <v>-14438228</v>
      </c>
      <c r="N78" s="248">
        <v>-9058657</v>
      </c>
      <c r="O78" s="248">
        <v>-12663549</v>
      </c>
    </row>
    <row r="79" spans="1:15">
      <c r="A79" s="247">
        <v>8070209</v>
      </c>
      <c r="B79" s="247" t="s">
        <v>239</v>
      </c>
      <c r="C79" s="248">
        <v>-35186400</v>
      </c>
      <c r="D79" s="248">
        <v>-2057200</v>
      </c>
      <c r="H79" s="248">
        <v>-10500000</v>
      </c>
      <c r="I79" s="248">
        <v>-10286000</v>
      </c>
      <c r="M79" s="248">
        <v>-8228800</v>
      </c>
      <c r="O79" s="248">
        <v>-4114400</v>
      </c>
    </row>
    <row r="80" spans="1:15">
      <c r="A80" s="247">
        <v>8070301</v>
      </c>
      <c r="B80" s="247" t="s">
        <v>193</v>
      </c>
      <c r="C80" s="248">
        <v>-4315272</v>
      </c>
      <c r="D80" s="248">
        <v>-123182</v>
      </c>
      <c r="H80" s="248">
        <v>-370864</v>
      </c>
      <c r="I80" s="248">
        <v>-2009880</v>
      </c>
      <c r="J80" s="248">
        <v>-343255</v>
      </c>
      <c r="K80" s="248">
        <v>-210000</v>
      </c>
      <c r="L80" s="248">
        <v>-175000</v>
      </c>
      <c r="M80" s="248">
        <v>-536364</v>
      </c>
      <c r="N80" s="248">
        <v>-347727</v>
      </c>
      <c r="O80" s="248">
        <v>-199000</v>
      </c>
    </row>
    <row r="81" spans="1:15">
      <c r="A81" s="247">
        <v>8070302</v>
      </c>
      <c r="B81" s="247" t="s">
        <v>194</v>
      </c>
      <c r="C81" s="248">
        <v>-5837205</v>
      </c>
      <c r="D81" s="248">
        <v>-664091</v>
      </c>
      <c r="H81" s="248">
        <v>-486363</v>
      </c>
      <c r="I81" s="248">
        <v>-3143635</v>
      </c>
      <c r="J81" s="248">
        <v>-274545</v>
      </c>
      <c r="M81" s="248">
        <v>-963809</v>
      </c>
      <c r="N81" s="248">
        <v>-304762</v>
      </c>
    </row>
    <row r="82" spans="1:15">
      <c r="A82" s="247">
        <v>8070303</v>
      </c>
      <c r="B82" s="247" t="s">
        <v>195</v>
      </c>
      <c r="C82" s="248">
        <v>-33668389</v>
      </c>
      <c r="D82" s="248">
        <v>-2693745</v>
      </c>
      <c r="E82" s="248">
        <v>-3733644</v>
      </c>
      <c r="F82" s="248">
        <v>-3459543</v>
      </c>
      <c r="G82" s="248">
        <v>-2752287</v>
      </c>
      <c r="H82" s="248">
        <v>-4408920</v>
      </c>
      <c r="I82" s="248">
        <v>-3553715</v>
      </c>
      <c r="J82" s="248">
        <v>-3737304</v>
      </c>
      <c r="K82" s="248">
        <v>-2418624</v>
      </c>
      <c r="L82" s="248">
        <v>-1110552</v>
      </c>
      <c r="M82" s="248">
        <v>-3458662</v>
      </c>
      <c r="N82" s="248">
        <v>-67419</v>
      </c>
      <c r="O82" s="248">
        <v>-2273974</v>
      </c>
    </row>
    <row r="83" spans="1:15">
      <c r="A83" s="247">
        <v>8070306</v>
      </c>
      <c r="B83" s="247" t="s">
        <v>240</v>
      </c>
      <c r="C83" s="248">
        <v>-58199486</v>
      </c>
      <c r="F83" s="248">
        <v>-67909</v>
      </c>
      <c r="H83" s="248">
        <v>-57573395</v>
      </c>
      <c r="M83" s="248">
        <v>-119091</v>
      </c>
      <c r="O83" s="248">
        <v>-439091</v>
      </c>
    </row>
    <row r="84" spans="1:15">
      <c r="A84" s="247">
        <v>8070401</v>
      </c>
      <c r="B84" s="247" t="s">
        <v>199</v>
      </c>
      <c r="C84" s="248">
        <v>-24285625</v>
      </c>
      <c r="D84" s="248">
        <v>-799834</v>
      </c>
      <c r="E84" s="248">
        <v>-637082</v>
      </c>
      <c r="F84" s="248">
        <v>-1034288</v>
      </c>
      <c r="G84" s="248">
        <v>-798490</v>
      </c>
      <c r="H84" s="248">
        <v>-997245</v>
      </c>
      <c r="I84" s="248">
        <v>-1187921</v>
      </c>
      <c r="J84" s="248">
        <v>-1633056</v>
      </c>
      <c r="K84" s="248">
        <v>-1226062</v>
      </c>
      <c r="L84" s="248">
        <v>-689946</v>
      </c>
      <c r="M84" s="248">
        <v>-482890</v>
      </c>
      <c r="N84" s="248">
        <v>-1066019</v>
      </c>
      <c r="O84" s="248">
        <v>-13732792</v>
      </c>
    </row>
    <row r="85" spans="1:15">
      <c r="A85" s="247">
        <v>8070402</v>
      </c>
      <c r="B85" s="247" t="s">
        <v>334</v>
      </c>
      <c r="C85" s="248">
        <v>-10974115</v>
      </c>
      <c r="D85" s="248">
        <v>-465908</v>
      </c>
      <c r="E85" s="248">
        <v>-1163272</v>
      </c>
      <c r="F85" s="248">
        <v>-880472</v>
      </c>
      <c r="G85" s="248">
        <v>-528182</v>
      </c>
      <c r="H85" s="248">
        <v>-910000</v>
      </c>
      <c r="I85" s="248">
        <v>-796909</v>
      </c>
      <c r="J85" s="248">
        <v>-1395910</v>
      </c>
      <c r="K85" s="248">
        <v>-478636</v>
      </c>
      <c r="L85" s="248">
        <v>-501819</v>
      </c>
      <c r="M85" s="248">
        <v>-251000</v>
      </c>
      <c r="N85" s="248">
        <v>-40000</v>
      </c>
      <c r="O85" s="248">
        <v>-3562007</v>
      </c>
    </row>
    <row r="86" spans="1:15">
      <c r="A86" s="247">
        <v>8070403</v>
      </c>
      <c r="B86" s="247" t="s">
        <v>1642</v>
      </c>
      <c r="C86" s="248">
        <v>-22182</v>
      </c>
      <c r="I86" s="248">
        <v>-22182</v>
      </c>
    </row>
    <row r="87" spans="1:15">
      <c r="A87" s="247">
        <v>8070405</v>
      </c>
      <c r="B87" s="247" t="s">
        <v>201</v>
      </c>
      <c r="C87" s="248">
        <v>-296635</v>
      </c>
      <c r="J87" s="248">
        <v>-232727</v>
      </c>
      <c r="N87" s="248">
        <v>-63908</v>
      </c>
    </row>
    <row r="88" spans="1:15">
      <c r="A88" s="247">
        <v>8070406</v>
      </c>
      <c r="B88" s="247" t="s">
        <v>202</v>
      </c>
      <c r="C88" s="248">
        <v>-55765901</v>
      </c>
      <c r="D88" s="248">
        <v>-4267909</v>
      </c>
      <c r="E88" s="248">
        <v>-4200000</v>
      </c>
      <c r="F88" s="248">
        <v>-4200000</v>
      </c>
      <c r="G88" s="248">
        <v>16800000</v>
      </c>
      <c r="H88" s="248">
        <v>-4200000</v>
      </c>
      <c r="I88" s="248">
        <v>-4200000</v>
      </c>
      <c r="J88" s="248">
        <v>-30497992</v>
      </c>
      <c r="K88" s="248">
        <v>-4200000</v>
      </c>
      <c r="L88" s="248">
        <v>-4200000</v>
      </c>
      <c r="M88" s="248">
        <v>-4200000</v>
      </c>
      <c r="N88" s="248">
        <v>-4200000</v>
      </c>
      <c r="O88" s="248">
        <v>-4200000</v>
      </c>
    </row>
    <row r="89" spans="1:15">
      <c r="A89" s="247">
        <v>8070407</v>
      </c>
      <c r="B89" s="247" t="s">
        <v>203</v>
      </c>
      <c r="C89" s="248">
        <v>-16796546</v>
      </c>
      <c r="D89" s="248">
        <v>-1426619</v>
      </c>
      <c r="E89" s="248">
        <v>-1426619</v>
      </c>
      <c r="F89" s="248">
        <v>-1426618</v>
      </c>
      <c r="G89" s="248">
        <v>-1224581</v>
      </c>
      <c r="H89" s="248">
        <v>-1444381</v>
      </c>
      <c r="I89" s="248">
        <v>-1485927</v>
      </c>
      <c r="J89" s="248">
        <v>-1455767</v>
      </c>
      <c r="K89" s="248">
        <v>-2535399</v>
      </c>
      <c r="M89" s="248">
        <v>-1363636</v>
      </c>
      <c r="N89" s="248">
        <v>-1363636</v>
      </c>
      <c r="O89" s="248">
        <v>-1643363</v>
      </c>
    </row>
    <row r="90" spans="1:15">
      <c r="A90" s="247">
        <v>8070408</v>
      </c>
      <c r="B90" s="247" t="s">
        <v>204</v>
      </c>
      <c r="C90" s="248">
        <v>-313889808</v>
      </c>
      <c r="D90" s="248">
        <v>-25132454</v>
      </c>
      <c r="E90" s="248">
        <v>-25114089</v>
      </c>
      <c r="F90" s="248">
        <v>-25380432</v>
      </c>
      <c r="G90" s="248">
        <v>-24984190</v>
      </c>
      <c r="H90" s="248">
        <v>-25416314</v>
      </c>
      <c r="I90" s="248">
        <v>-25951656</v>
      </c>
      <c r="J90" s="248">
        <v>-26765315</v>
      </c>
      <c r="K90" s="248">
        <v>-26885243</v>
      </c>
      <c r="L90" s="248">
        <v>-26893905</v>
      </c>
      <c r="M90" s="248">
        <v>-27056799</v>
      </c>
      <c r="N90" s="248">
        <v>-27135610</v>
      </c>
      <c r="O90" s="248">
        <v>-27173801</v>
      </c>
    </row>
    <row r="91" spans="1:15">
      <c r="A91" s="247">
        <v>8070409</v>
      </c>
      <c r="B91" s="247" t="s">
        <v>205</v>
      </c>
      <c r="C91" s="248">
        <v>-6440834</v>
      </c>
      <c r="D91" s="248">
        <v>-303991</v>
      </c>
      <c r="E91" s="248">
        <v>-303991</v>
      </c>
      <c r="O91" s="248">
        <v>-5832852</v>
      </c>
    </row>
    <row r="92" spans="1:15">
      <c r="A92" s="247">
        <v>8070507</v>
      </c>
      <c r="B92" s="247" t="s">
        <v>208</v>
      </c>
      <c r="C92" s="248">
        <v>-6112676</v>
      </c>
      <c r="D92" s="248">
        <v>-436472</v>
      </c>
      <c r="E92" s="248">
        <v>-408311</v>
      </c>
      <c r="F92" s="248">
        <v>-436472</v>
      </c>
      <c r="G92" s="248">
        <v>-422391</v>
      </c>
      <c r="H92" s="248">
        <v>-436472</v>
      </c>
      <c r="I92" s="248">
        <v>-422391</v>
      </c>
      <c r="J92" s="248">
        <v>-436472</v>
      </c>
      <c r="K92" s="248">
        <v>-436472</v>
      </c>
      <c r="L92" s="248">
        <v>-648026</v>
      </c>
      <c r="M92" s="248">
        <v>-668966</v>
      </c>
      <c r="N92" s="248">
        <v>-668966</v>
      </c>
      <c r="O92" s="248">
        <v>-691265</v>
      </c>
    </row>
    <row r="93" spans="1:15">
      <c r="A93" s="247">
        <v>8070601</v>
      </c>
      <c r="B93" s="247" t="s">
        <v>209</v>
      </c>
      <c r="C93" s="248">
        <v>-3751818</v>
      </c>
      <c r="H93" s="248">
        <v>-3740909</v>
      </c>
      <c r="O93" s="248">
        <v>-10909</v>
      </c>
    </row>
    <row r="94" spans="1:15">
      <c r="A94" s="247">
        <v>8070602</v>
      </c>
      <c r="B94" s="247" t="s">
        <v>210</v>
      </c>
      <c r="C94" s="248">
        <v>-1061818</v>
      </c>
      <c r="J94" s="248">
        <v>-166363</v>
      </c>
      <c r="K94" s="248">
        <v>-681818</v>
      </c>
      <c r="L94" s="248">
        <v>-31818</v>
      </c>
      <c r="M94" s="248">
        <v>-181819</v>
      </c>
    </row>
    <row r="95" spans="1:15">
      <c r="A95" s="247">
        <v>8070603</v>
      </c>
      <c r="B95" s="247" t="s">
        <v>1521</v>
      </c>
      <c r="C95" s="248">
        <v>-2716632</v>
      </c>
      <c r="H95" s="248">
        <v>-449359</v>
      </c>
      <c r="I95" s="248">
        <v>-2267273</v>
      </c>
    </row>
    <row r="96" spans="1:15">
      <c r="A96" s="247">
        <v>8040101</v>
      </c>
      <c r="B96" s="247" t="s">
        <v>329</v>
      </c>
      <c r="C96" s="248">
        <v>-15947678</v>
      </c>
      <c r="D96" s="248">
        <v>-1476637</v>
      </c>
      <c r="E96" s="248">
        <v>-1476637</v>
      </c>
      <c r="F96" s="248">
        <v>-1476637</v>
      </c>
      <c r="G96" s="248">
        <v>-1476637</v>
      </c>
      <c r="H96" s="248">
        <v>-1476637</v>
      </c>
      <c r="I96" s="248">
        <v>-590655</v>
      </c>
      <c r="J96" s="248">
        <v>-1328973</v>
      </c>
      <c r="K96" s="248">
        <v>-1328973</v>
      </c>
      <c r="L96" s="248">
        <v>-1328973</v>
      </c>
      <c r="M96" s="248">
        <v>-1328973</v>
      </c>
      <c r="N96" s="248">
        <v>-1328973</v>
      </c>
      <c r="O96" s="248">
        <v>-1328973</v>
      </c>
    </row>
    <row r="97" spans="1:15">
      <c r="A97" s="247">
        <v>8040103</v>
      </c>
      <c r="B97" s="247" t="s">
        <v>213</v>
      </c>
      <c r="C97" s="248">
        <v>-134727616</v>
      </c>
      <c r="D97" s="248">
        <v>-11227298</v>
      </c>
      <c r="E97" s="248">
        <v>-11227298</v>
      </c>
      <c r="F97" s="248">
        <v>-11227298</v>
      </c>
      <c r="G97" s="248">
        <v>-11227298</v>
      </c>
      <c r="H97" s="248">
        <v>-11227298</v>
      </c>
      <c r="I97" s="248">
        <v>-12828294</v>
      </c>
      <c r="J97" s="248">
        <v>-12828294</v>
      </c>
      <c r="K97" s="248">
        <v>-12828294</v>
      </c>
      <c r="L97" s="248">
        <v>-12828294</v>
      </c>
      <c r="M97" s="248">
        <v>-12828294</v>
      </c>
      <c r="N97" s="248">
        <v>-12828294</v>
      </c>
      <c r="O97" s="248">
        <v>-1621362</v>
      </c>
    </row>
    <row r="98" spans="1:15">
      <c r="A98" s="247">
        <v>8040104</v>
      </c>
      <c r="B98" s="247" t="s">
        <v>214</v>
      </c>
      <c r="C98" s="248">
        <v>-211850945</v>
      </c>
      <c r="D98" s="248">
        <v>-12893107</v>
      </c>
      <c r="E98" s="248">
        <v>-9833197</v>
      </c>
      <c r="F98" s="248">
        <v>-10393410</v>
      </c>
      <c r="G98" s="248">
        <v>-8697848</v>
      </c>
      <c r="H98" s="248">
        <v>-8714348</v>
      </c>
      <c r="I98" s="248">
        <v>-10886944</v>
      </c>
      <c r="J98" s="248">
        <v>-16799034</v>
      </c>
      <c r="K98" s="248">
        <v>-55980020</v>
      </c>
      <c r="L98" s="248">
        <v>-42333463</v>
      </c>
      <c r="M98" s="248">
        <v>-10693864</v>
      </c>
      <c r="N98" s="248">
        <v>-9726081</v>
      </c>
      <c r="O98" s="248">
        <v>-14899629</v>
      </c>
    </row>
    <row r="99" spans="1:15">
      <c r="A99" s="247">
        <v>8040105</v>
      </c>
      <c r="B99" s="247" t="s">
        <v>215</v>
      </c>
      <c r="C99" s="248">
        <v>-2370561424</v>
      </c>
      <c r="D99" s="248">
        <v>-149559664</v>
      </c>
      <c r="E99" s="248">
        <v>-207274548</v>
      </c>
      <c r="F99" s="248">
        <v>-203739072</v>
      </c>
      <c r="G99" s="248">
        <v>-189039893</v>
      </c>
      <c r="H99" s="248">
        <v>-255395622</v>
      </c>
      <c r="I99" s="248">
        <v>-146937270</v>
      </c>
      <c r="J99" s="248">
        <v>-216345214</v>
      </c>
      <c r="K99" s="248">
        <v>-222756630</v>
      </c>
      <c r="L99" s="248">
        <v>-106945435</v>
      </c>
      <c r="M99" s="248">
        <v>-158445437</v>
      </c>
      <c r="O99" s="248">
        <v>-514122639</v>
      </c>
    </row>
    <row r="100" spans="1:15">
      <c r="A100" s="247">
        <v>8040107</v>
      </c>
      <c r="B100" s="247" t="s">
        <v>217</v>
      </c>
      <c r="C100" s="248">
        <v>-7154928</v>
      </c>
      <c r="H100" s="248">
        <v>-1251128</v>
      </c>
      <c r="J100" s="248">
        <v>-5903800</v>
      </c>
    </row>
    <row r="101" spans="1:15">
      <c r="A101" s="247">
        <v>8040109</v>
      </c>
      <c r="B101" s="247" t="s">
        <v>218</v>
      </c>
      <c r="C101" s="248">
        <v>-37882012</v>
      </c>
      <c r="D101" s="248">
        <v>-3507594</v>
      </c>
      <c r="E101" s="248">
        <v>-3507594</v>
      </c>
      <c r="F101" s="248">
        <v>-3507594</v>
      </c>
      <c r="G101" s="248">
        <v>-3507594</v>
      </c>
      <c r="H101" s="248">
        <v>-3507594</v>
      </c>
      <c r="I101" s="248">
        <v>-1403038</v>
      </c>
      <c r="J101" s="248">
        <v>-3156834</v>
      </c>
      <c r="K101" s="248">
        <v>-3156834</v>
      </c>
      <c r="L101" s="248">
        <v>-3156834</v>
      </c>
      <c r="M101" s="248">
        <v>-3156834</v>
      </c>
      <c r="N101" s="248">
        <v>-3156834</v>
      </c>
      <c r="O101" s="248">
        <v>-3156834</v>
      </c>
    </row>
    <row r="102" spans="1:15">
      <c r="A102" s="247">
        <v>8040110</v>
      </c>
      <c r="B102" s="247" t="s">
        <v>330</v>
      </c>
      <c r="C102" s="248">
        <v>-212991120</v>
      </c>
      <c r="D102" s="248">
        <v>-22186575</v>
      </c>
      <c r="E102" s="248">
        <v>-22186575</v>
      </c>
      <c r="F102" s="248">
        <v>-22186575</v>
      </c>
      <c r="G102" s="248">
        <v>-22186575</v>
      </c>
      <c r="H102" s="248">
        <v>-22186575</v>
      </c>
      <c r="I102" s="248">
        <v>4437315</v>
      </c>
      <c r="J102" s="248">
        <v>-17749260</v>
      </c>
      <c r="K102" s="248">
        <v>-17749260</v>
      </c>
      <c r="L102" s="248">
        <v>-17749260</v>
      </c>
      <c r="M102" s="248">
        <v>-17749260</v>
      </c>
      <c r="N102" s="248">
        <v>-17749260</v>
      </c>
      <c r="O102" s="248">
        <v>-17749260</v>
      </c>
    </row>
    <row r="103" spans="1:15">
      <c r="A103" s="247">
        <v>8040112</v>
      </c>
      <c r="B103" s="247" t="s">
        <v>331</v>
      </c>
      <c r="C103" s="248">
        <v>-7985947</v>
      </c>
      <c r="D103" s="248">
        <v>-739439</v>
      </c>
      <c r="E103" s="248">
        <v>-739439</v>
      </c>
      <c r="F103" s="248">
        <v>-739439</v>
      </c>
      <c r="G103" s="248">
        <v>-739439</v>
      </c>
      <c r="H103" s="248">
        <v>-739439</v>
      </c>
      <c r="I103" s="248">
        <v>-295776</v>
      </c>
      <c r="J103" s="248">
        <v>-665496</v>
      </c>
      <c r="K103" s="248">
        <v>-665496</v>
      </c>
      <c r="L103" s="248">
        <v>-665496</v>
      </c>
      <c r="M103" s="248">
        <v>-665496</v>
      </c>
      <c r="N103" s="248">
        <v>-665496</v>
      </c>
      <c r="O103" s="248">
        <v>-665496</v>
      </c>
    </row>
    <row r="104" spans="1:15">
      <c r="A104" s="247">
        <v>8040113</v>
      </c>
      <c r="B104" s="247" t="s">
        <v>1522</v>
      </c>
      <c r="C104" s="248">
        <v>-2721840</v>
      </c>
      <c r="D104" s="248">
        <v>-226820</v>
      </c>
      <c r="E104" s="248">
        <v>-226820</v>
      </c>
      <c r="F104" s="248">
        <v>-226820</v>
      </c>
      <c r="G104" s="248">
        <v>-226820</v>
      </c>
      <c r="H104" s="248">
        <v>-226820</v>
      </c>
      <c r="I104" s="248">
        <v>-226820</v>
      </c>
      <c r="J104" s="248">
        <v>-226820</v>
      </c>
      <c r="K104" s="248">
        <v>-226820</v>
      </c>
      <c r="L104" s="248">
        <v>-226820</v>
      </c>
      <c r="M104" s="248">
        <v>-226820</v>
      </c>
      <c r="N104" s="248">
        <v>-226820</v>
      </c>
      <c r="O104" s="248">
        <v>-226820</v>
      </c>
    </row>
    <row r="105" spans="1:15">
      <c r="A105" s="247">
        <v>8040114</v>
      </c>
      <c r="B105" s="247" t="s">
        <v>219</v>
      </c>
      <c r="C105" s="248">
        <v>-4110080841</v>
      </c>
      <c r="D105" s="248">
        <v>-502933356</v>
      </c>
      <c r="E105" s="248">
        <v>-502933356</v>
      </c>
      <c r="F105" s="248">
        <v>-502933356</v>
      </c>
      <c r="G105" s="248">
        <v>-502933356</v>
      </c>
      <c r="H105" s="248">
        <v>-502933356</v>
      </c>
      <c r="I105" s="248">
        <v>459626355</v>
      </c>
      <c r="J105" s="248">
        <v>-342506736</v>
      </c>
      <c r="K105" s="248">
        <v>-342506736</v>
      </c>
      <c r="L105" s="248">
        <v>-342506736</v>
      </c>
      <c r="M105" s="248">
        <v>-342506736</v>
      </c>
      <c r="N105" s="248">
        <v>-342506736</v>
      </c>
      <c r="O105" s="248">
        <v>-342506736</v>
      </c>
    </row>
    <row r="106" spans="1:15">
      <c r="A106" s="247">
        <v>8040115</v>
      </c>
      <c r="B106" s="247" t="s">
        <v>220</v>
      </c>
      <c r="C106" s="248">
        <v>-2186226697</v>
      </c>
      <c r="D106" s="248">
        <v>-223752648</v>
      </c>
      <c r="E106" s="248">
        <v>-223752648</v>
      </c>
      <c r="F106" s="248">
        <v>-223752648</v>
      </c>
      <c r="G106" s="248">
        <v>-223752648</v>
      </c>
      <c r="H106" s="248">
        <v>-223752648</v>
      </c>
      <c r="I106" s="248">
        <v>25649897</v>
      </c>
      <c r="J106" s="248">
        <v>-182185559</v>
      </c>
      <c r="K106" s="248">
        <v>-182185559</v>
      </c>
      <c r="L106" s="248">
        <v>-182185559</v>
      </c>
      <c r="M106" s="248">
        <v>-182185559</v>
      </c>
      <c r="N106" s="248">
        <v>-182185559</v>
      </c>
      <c r="O106" s="248">
        <v>-182185559</v>
      </c>
    </row>
    <row r="107" spans="1:15">
      <c r="A107" s="247">
        <v>8040116</v>
      </c>
      <c r="B107" s="247" t="s">
        <v>221</v>
      </c>
      <c r="C107" s="248">
        <v>-749957534</v>
      </c>
      <c r="D107" s="248">
        <v>-85849402</v>
      </c>
      <c r="E107" s="248">
        <v>-85849402</v>
      </c>
      <c r="F107" s="248">
        <v>-85849402</v>
      </c>
      <c r="G107" s="248">
        <v>-85849402</v>
      </c>
      <c r="H107" s="248">
        <v>-85849402</v>
      </c>
      <c r="I107" s="248">
        <v>54268242</v>
      </c>
      <c r="J107" s="248">
        <v>-62496461</v>
      </c>
      <c r="K107" s="248">
        <v>-62496461</v>
      </c>
      <c r="L107" s="248">
        <v>-62496461</v>
      </c>
      <c r="M107" s="248">
        <v>-62496461</v>
      </c>
      <c r="N107" s="248">
        <v>-62496461</v>
      </c>
      <c r="O107" s="248">
        <v>-62496461</v>
      </c>
    </row>
    <row r="108" spans="1:15">
      <c r="A108" s="247">
        <v>8040117</v>
      </c>
      <c r="B108" s="247" t="s">
        <v>222</v>
      </c>
      <c r="C108" s="248">
        <v>-1098868880</v>
      </c>
      <c r="D108" s="248">
        <v>-127594105</v>
      </c>
      <c r="E108" s="248">
        <v>-127594105</v>
      </c>
      <c r="F108" s="248">
        <v>-127594105</v>
      </c>
      <c r="G108" s="248">
        <v>-127594105</v>
      </c>
      <c r="H108" s="248">
        <v>-127594105</v>
      </c>
      <c r="I108" s="248">
        <v>88536087</v>
      </c>
      <c r="J108" s="248">
        <v>-91572407</v>
      </c>
      <c r="K108" s="248">
        <v>-91572407</v>
      </c>
      <c r="L108" s="248">
        <v>-91572407</v>
      </c>
      <c r="M108" s="248">
        <v>-91572407</v>
      </c>
      <c r="N108" s="248">
        <v>-91572407</v>
      </c>
      <c r="O108" s="248">
        <v>-91572407</v>
      </c>
    </row>
    <row r="109" spans="1:15">
      <c r="A109" s="247">
        <v>8040118</v>
      </c>
      <c r="B109" s="247" t="s">
        <v>223</v>
      </c>
      <c r="C109" s="248">
        <v>-231003092</v>
      </c>
      <c r="D109" s="248">
        <v>-26748154</v>
      </c>
      <c r="E109" s="248">
        <v>-26748154</v>
      </c>
      <c r="F109" s="248">
        <v>-26748154</v>
      </c>
      <c r="G109" s="248">
        <v>-26748154</v>
      </c>
      <c r="H109" s="248">
        <v>-26748154</v>
      </c>
      <c r="I109" s="248">
        <v>18239226</v>
      </c>
      <c r="J109" s="248">
        <v>-19250258</v>
      </c>
      <c r="K109" s="248">
        <v>-19250258</v>
      </c>
      <c r="L109" s="248">
        <v>-19250258</v>
      </c>
      <c r="M109" s="248">
        <v>-19250258</v>
      </c>
      <c r="N109" s="248">
        <v>-19250258</v>
      </c>
      <c r="O109" s="248">
        <v>-19250258</v>
      </c>
    </row>
    <row r="110" spans="1:15">
      <c r="A110" s="247">
        <v>8040119</v>
      </c>
      <c r="B110" s="247" t="s">
        <v>224</v>
      </c>
      <c r="C110" s="248">
        <v>-59243028</v>
      </c>
      <c r="D110" s="248">
        <v>-6265065</v>
      </c>
      <c r="E110" s="248">
        <v>-6265065</v>
      </c>
      <c r="F110" s="248">
        <v>-6265065</v>
      </c>
      <c r="G110" s="248">
        <v>-6265065</v>
      </c>
      <c r="H110" s="248">
        <v>-6265065</v>
      </c>
      <c r="I110" s="248">
        <v>1703811</v>
      </c>
      <c r="J110" s="248">
        <v>-4936919</v>
      </c>
      <c r="K110" s="248">
        <v>-4936919</v>
      </c>
      <c r="L110" s="248">
        <v>-4936919</v>
      </c>
      <c r="M110" s="248">
        <v>-4936919</v>
      </c>
      <c r="N110" s="248">
        <v>-4936919</v>
      </c>
      <c r="O110" s="248">
        <v>-4936919</v>
      </c>
    </row>
    <row r="111" spans="1:15">
      <c r="A111" s="247">
        <v>8040120</v>
      </c>
      <c r="B111" s="247" t="s">
        <v>225</v>
      </c>
      <c r="C111" s="248">
        <v>-6394952036</v>
      </c>
      <c r="D111" s="248">
        <v>-544367208</v>
      </c>
      <c r="E111" s="248">
        <v>-531871348</v>
      </c>
      <c r="F111" s="248">
        <v>-531871348</v>
      </c>
      <c r="G111" s="248">
        <v>-531871348</v>
      </c>
      <c r="H111" s="248">
        <v>-531871348</v>
      </c>
      <c r="I111" s="248">
        <v>-531871348</v>
      </c>
      <c r="J111" s="248">
        <v>-531871348</v>
      </c>
      <c r="K111" s="248">
        <v>-531871348</v>
      </c>
      <c r="L111" s="248">
        <v>-531871348</v>
      </c>
      <c r="M111" s="248">
        <v>-531871348</v>
      </c>
      <c r="N111" s="248">
        <v>-531871348</v>
      </c>
      <c r="O111" s="248">
        <v>-531871348</v>
      </c>
    </row>
    <row r="112" spans="1:15">
      <c r="A112" s="247">
        <v>8040121</v>
      </c>
      <c r="B112" s="247" t="s">
        <v>226</v>
      </c>
      <c r="C112" s="248">
        <v>-50421684</v>
      </c>
      <c r="D112" s="248">
        <v>-4201807</v>
      </c>
      <c r="E112" s="248">
        <v>-4201807</v>
      </c>
      <c r="F112" s="248">
        <v>-4201807</v>
      </c>
      <c r="G112" s="248">
        <v>-4201807</v>
      </c>
      <c r="H112" s="248">
        <v>-4201807</v>
      </c>
      <c r="I112" s="248">
        <v>-4201807</v>
      </c>
      <c r="J112" s="248">
        <v>-4201807</v>
      </c>
      <c r="K112" s="248">
        <v>-4201807</v>
      </c>
      <c r="L112" s="248">
        <v>-4201807</v>
      </c>
      <c r="M112" s="248">
        <v>-4201807</v>
      </c>
      <c r="N112" s="248">
        <v>-4201807</v>
      </c>
      <c r="O112" s="248">
        <v>-4201807</v>
      </c>
    </row>
    <row r="113" spans="1:15">
      <c r="A113" s="247">
        <v>8040122</v>
      </c>
      <c r="B113" s="247" t="s">
        <v>227</v>
      </c>
      <c r="C113" s="248">
        <v>-142679843</v>
      </c>
      <c r="D113" s="248">
        <v>-14325260</v>
      </c>
      <c r="E113" s="248">
        <v>-14325260</v>
      </c>
      <c r="F113" s="248">
        <v>-14325260</v>
      </c>
      <c r="G113" s="248">
        <v>-14325260</v>
      </c>
      <c r="H113" s="248">
        <v>-14325260</v>
      </c>
      <c r="I113" s="248">
        <v>286379</v>
      </c>
      <c r="J113" s="248">
        <v>-11889987</v>
      </c>
      <c r="K113" s="248">
        <v>-11889987</v>
      </c>
      <c r="L113" s="248">
        <v>-11889987</v>
      </c>
      <c r="M113" s="248">
        <v>-11889987</v>
      </c>
      <c r="N113" s="248">
        <v>-11889987</v>
      </c>
      <c r="O113" s="248">
        <v>-11889987</v>
      </c>
    </row>
    <row r="114" spans="1:15">
      <c r="A114" s="247">
        <v>8050101</v>
      </c>
      <c r="B114" s="247" t="s">
        <v>229</v>
      </c>
      <c r="C114" s="248">
        <v>-9731888533</v>
      </c>
      <c r="D114" s="248">
        <v>-207749818</v>
      </c>
      <c r="E114" s="248">
        <v>-863723023</v>
      </c>
      <c r="F114" s="248">
        <v>-821512767</v>
      </c>
      <c r="G114" s="248">
        <v>-1080341790</v>
      </c>
      <c r="H114" s="248">
        <v>-525425675</v>
      </c>
      <c r="I114" s="248">
        <v>-1091409214</v>
      </c>
      <c r="J114" s="248">
        <v>-963942658</v>
      </c>
      <c r="K114" s="248">
        <v>-791477479</v>
      </c>
      <c r="L114" s="248">
        <v>-814896888</v>
      </c>
      <c r="M114" s="248">
        <v>-834953048</v>
      </c>
      <c r="N114" s="248">
        <v>-814896888</v>
      </c>
      <c r="O114" s="248">
        <v>-921559285</v>
      </c>
    </row>
    <row r="115" spans="1:15">
      <c r="A115" s="247">
        <v>8050102</v>
      </c>
      <c r="B115" s="247" t="s">
        <v>230</v>
      </c>
      <c r="C115" s="248">
        <v>-8948248</v>
      </c>
      <c r="H115" s="248">
        <v>-876712</v>
      </c>
      <c r="J115" s="248">
        <v>-8071536</v>
      </c>
    </row>
    <row r="116" spans="1:15">
      <c r="A116" s="247">
        <v>8050103</v>
      </c>
      <c r="B116" s="247" t="s">
        <v>231</v>
      </c>
      <c r="C116" s="248">
        <v>-41467179</v>
      </c>
      <c r="J116" s="248">
        <v>-40263365</v>
      </c>
      <c r="K116" s="248">
        <v>-1203814</v>
      </c>
    </row>
    <row r="117" spans="1:15">
      <c r="A117" s="247">
        <v>8050104</v>
      </c>
      <c r="B117" s="247" t="s">
        <v>232</v>
      </c>
      <c r="C117" s="248">
        <v>-966104696</v>
      </c>
      <c r="D117" s="248">
        <v>-207256766</v>
      </c>
      <c r="E117" s="248">
        <v>-73808025</v>
      </c>
      <c r="F117" s="248">
        <v>-41100015</v>
      </c>
      <c r="G117" s="248">
        <v>-77942271</v>
      </c>
      <c r="H117" s="248">
        <v>-588969</v>
      </c>
      <c r="I117" s="248">
        <v>-76263614</v>
      </c>
      <c r="J117" s="248">
        <v>-4930039</v>
      </c>
      <c r="K117" s="248">
        <v>-939633</v>
      </c>
      <c r="L117" s="248">
        <v>-34842028</v>
      </c>
      <c r="M117" s="248">
        <v>-183099225</v>
      </c>
      <c r="N117" s="248">
        <v>-159213423</v>
      </c>
      <c r="O117" s="248">
        <v>-106120688</v>
      </c>
    </row>
    <row r="118" spans="1:15">
      <c r="A118" s="247">
        <v>8050105</v>
      </c>
      <c r="B118" s="247" t="s">
        <v>1523</v>
      </c>
      <c r="C118" s="248">
        <v>55158099</v>
      </c>
      <c r="D118" s="248">
        <v>121181375</v>
      </c>
      <c r="E118" s="248">
        <v>-13382497</v>
      </c>
      <c r="F118" s="248">
        <v>954507</v>
      </c>
      <c r="G118" s="248">
        <v>-5912482</v>
      </c>
      <c r="H118" s="248">
        <v>24187591</v>
      </c>
      <c r="I118" s="248">
        <v>-113388</v>
      </c>
      <c r="J118" s="248">
        <v>-15216024</v>
      </c>
      <c r="K118" s="248">
        <v>-272947</v>
      </c>
      <c r="L118" s="248">
        <v>22759495</v>
      </c>
      <c r="M118" s="248">
        <v>-4534626</v>
      </c>
      <c r="N118" s="248">
        <v>-66415125</v>
      </c>
      <c r="O118" s="248">
        <v>-8077780</v>
      </c>
    </row>
    <row r="119" spans="1:15">
      <c r="A119" s="247">
        <v>8050107</v>
      </c>
      <c r="B119" s="247" t="s">
        <v>332</v>
      </c>
      <c r="C119" s="248">
        <v>-1859191551</v>
      </c>
      <c r="D119" s="248">
        <v>-246793605</v>
      </c>
      <c r="E119" s="248">
        <v>85881035</v>
      </c>
      <c r="F119" s="248">
        <v>-218718701</v>
      </c>
      <c r="G119" s="248">
        <v>-3129063</v>
      </c>
      <c r="H119" s="248">
        <v>-267712587</v>
      </c>
      <c r="I119" s="248">
        <v>-643000662</v>
      </c>
      <c r="J119" s="248">
        <v>-277051127</v>
      </c>
      <c r="K119" s="248">
        <v>45824652</v>
      </c>
      <c r="L119" s="248">
        <v>-41581560</v>
      </c>
      <c r="M119" s="248">
        <v>-265739708</v>
      </c>
      <c r="N119" s="248">
        <v>-56999787</v>
      </c>
      <c r="O119" s="248">
        <v>29829562</v>
      </c>
    </row>
    <row r="120" spans="1:15">
      <c r="A120" s="247">
        <v>8060101</v>
      </c>
      <c r="B120" s="247" t="s">
        <v>234</v>
      </c>
      <c r="C120" s="248">
        <v>-16096332</v>
      </c>
      <c r="K120" s="248">
        <v>-16096332</v>
      </c>
    </row>
    <row r="121" spans="1:15">
      <c r="A121" s="247">
        <v>8060103</v>
      </c>
      <c r="B121" s="247" t="s">
        <v>235</v>
      </c>
      <c r="C121" s="248">
        <v>-308105168</v>
      </c>
      <c r="H121" s="248">
        <v>-307366686</v>
      </c>
      <c r="I121" s="248">
        <v>-738482</v>
      </c>
    </row>
    <row r="122" spans="1:15">
      <c r="A122" s="247">
        <v>8060105</v>
      </c>
      <c r="B122" s="247" t="s">
        <v>236</v>
      </c>
      <c r="C122" s="248">
        <v>6136934</v>
      </c>
      <c r="D122" s="248">
        <v>30196</v>
      </c>
      <c r="E122" s="248">
        <v>-9134</v>
      </c>
      <c r="F122" s="248">
        <v>-58161</v>
      </c>
      <c r="G122" s="248">
        <v>-1622</v>
      </c>
      <c r="H122" s="248">
        <v>-1150</v>
      </c>
      <c r="I122" s="248">
        <v>-27239</v>
      </c>
      <c r="J122" s="248">
        <v>1362134</v>
      </c>
      <c r="K122" s="248">
        <v>964869</v>
      </c>
      <c r="L122" s="248">
        <v>-405</v>
      </c>
      <c r="M122" s="248">
        <v>1279449</v>
      </c>
      <c r="N122" s="248">
        <v>1587860</v>
      </c>
      <c r="O122" s="248">
        <v>1010137</v>
      </c>
    </row>
    <row r="125" spans="1:15">
      <c r="B125" s="413" t="s">
        <v>3225</v>
      </c>
      <c r="C125" s="390">
        <f>SUM(C2:C124)</f>
        <v>2038380596</v>
      </c>
      <c r="D125" s="390">
        <f t="shared" ref="D125:O125" si="0">SUM(D2:D124)</f>
        <v>1273829960</v>
      </c>
      <c r="E125" s="390">
        <f t="shared" si="0"/>
        <v>900261907</v>
      </c>
      <c r="F125" s="390">
        <f t="shared" si="0"/>
        <v>-479543180</v>
      </c>
      <c r="G125" s="390">
        <f t="shared" si="0"/>
        <v>-1273988500</v>
      </c>
      <c r="H125" s="390">
        <f t="shared" si="0"/>
        <v>2405462406</v>
      </c>
      <c r="I125" s="390">
        <f t="shared" si="0"/>
        <v>-2409245638</v>
      </c>
      <c r="J125" s="390">
        <f t="shared" si="0"/>
        <v>-3836379766</v>
      </c>
      <c r="K125" s="390">
        <f t="shared" si="0"/>
        <v>1323898690</v>
      </c>
      <c r="L125" s="390">
        <f t="shared" si="0"/>
        <v>2489003262</v>
      </c>
      <c r="M125" s="390">
        <f t="shared" si="0"/>
        <v>-129505608</v>
      </c>
      <c r="N125" s="390">
        <f t="shared" si="0"/>
        <v>-545549879</v>
      </c>
      <c r="O125" s="390">
        <f t="shared" si="0"/>
        <v>2320136942</v>
      </c>
    </row>
    <row r="127" spans="1:15">
      <c r="C127" s="248">
        <f>+C125-'Armado EERR'!C39</f>
        <v>-770007096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AC00-CB7A-4D72-BA43-07E0ABA1C024}">
  <dimension ref="B5:K20"/>
  <sheetViews>
    <sheetView showGridLines="0" tabSelected="1" zoomScaleNormal="100" zoomScaleSheetLayoutView="80" workbookViewId="0">
      <selection activeCell="J13" sqref="J13"/>
    </sheetView>
  </sheetViews>
  <sheetFormatPr baseColWidth="10" defaultColWidth="9.140625" defaultRowHeight="15"/>
  <cols>
    <col min="4" max="4" width="24.7109375" customWidth="1"/>
  </cols>
  <sheetData>
    <row r="5" spans="2:11">
      <c r="B5" s="1051" t="s">
        <v>3712</v>
      </c>
      <c r="C5" s="1051"/>
      <c r="D5" s="1051"/>
      <c r="E5" s="1051"/>
      <c r="F5" s="1051"/>
      <c r="G5" s="1051"/>
      <c r="H5" s="1051"/>
      <c r="I5" s="1051"/>
      <c r="J5" s="1051"/>
      <c r="K5" s="1051"/>
    </row>
    <row r="6" spans="2:11">
      <c r="D6" t="s">
        <v>3713</v>
      </c>
    </row>
    <row r="10" spans="2:11">
      <c r="B10" t="s">
        <v>3714</v>
      </c>
    </row>
    <row r="19" spans="5:6">
      <c r="E19" s="1188" t="s">
        <v>3719</v>
      </c>
      <c r="F19" s="1188"/>
    </row>
    <row r="20" spans="5:6">
      <c r="E20" s="1188" t="s">
        <v>3720</v>
      </c>
      <c r="F20" s="1188"/>
    </row>
  </sheetData>
  <mergeCells count="1">
    <mergeCell ref="B5:K5"/>
  </mergeCells>
  <pageMargins left="0.7" right="0.7" top="0.75" bottom="0.75" header="0.3" footer="0.3"/>
  <pageSetup paperSize="9" orientation="portrait" horizontalDpi="30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4E14-3969-44A9-8C05-721DA832C867}">
  <sheetPr codeName="Hoja19"/>
  <dimension ref="A1:I76"/>
  <sheetViews>
    <sheetView showGridLines="0" view="pageBreakPreview" topLeftCell="A43" zoomScale="70" zoomScaleNormal="100" zoomScaleSheetLayoutView="70" workbookViewId="0">
      <selection activeCell="F62" sqref="F62"/>
    </sheetView>
  </sheetViews>
  <sheetFormatPr baseColWidth="10" defaultColWidth="11.28515625" defaultRowHeight="11.25"/>
  <cols>
    <col min="1" max="1" width="2.140625" style="452" customWidth="1"/>
    <col min="2" max="2" width="2" style="452" customWidth="1"/>
    <col min="3" max="3" width="2.28515625" style="452" customWidth="1"/>
    <col min="4" max="4" width="84.28515625" style="452" customWidth="1"/>
    <col min="5" max="5" width="10.28515625" style="455" customWidth="1"/>
    <col min="6" max="7" width="23" style="452" bestFit="1" customWidth="1"/>
    <col min="8" max="8" width="14" style="452" bestFit="1" customWidth="1"/>
    <col min="9" max="9" width="13.85546875" style="452" bestFit="1" customWidth="1"/>
    <col min="10" max="16384" width="11.28515625" style="452"/>
  </cols>
  <sheetData>
    <row r="1" spans="1:7" ht="15">
      <c r="D1" s="1052" t="str">
        <f>[106]Indice!C1</f>
        <v>IMPERIAL COMPAÑÍA DISTRIBUIDORA DE PETRÓLEO Y DERIVADOS S.A.E</v>
      </c>
      <c r="E1" s="454" t="s">
        <v>3297</v>
      </c>
    </row>
    <row r="2" spans="1:7">
      <c r="D2" s="1052"/>
    </row>
    <row r="3" spans="1:7">
      <c r="F3" s="456"/>
    </row>
    <row r="6" spans="1:7">
      <c r="G6" s="457"/>
    </row>
    <row r="7" spans="1:7" ht="12.75">
      <c r="A7" s="1059" t="s">
        <v>3298</v>
      </c>
      <c r="B7" s="1059"/>
      <c r="C7" s="1059"/>
      <c r="D7" s="1059"/>
      <c r="E7" s="1059"/>
      <c r="F7" s="1059"/>
      <c r="G7" s="1059"/>
    </row>
    <row r="8" spans="1:7" ht="15" customHeight="1">
      <c r="A8" s="1059" t="s">
        <v>3335</v>
      </c>
      <c r="B8" s="1059"/>
      <c r="C8" s="1059"/>
      <c r="D8" s="1059"/>
      <c r="E8" s="1059"/>
      <c r="F8" s="1059"/>
      <c r="G8" s="1059"/>
    </row>
    <row r="9" spans="1:7" ht="12.75">
      <c r="A9" s="1060" t="s">
        <v>3299</v>
      </c>
      <c r="B9" s="1060"/>
      <c r="C9" s="1060"/>
      <c r="D9" s="1060"/>
      <c r="E9" s="1060"/>
      <c r="F9" s="1060"/>
      <c r="G9" s="1060"/>
    </row>
    <row r="10" spans="1:7" ht="12">
      <c r="A10" s="458"/>
      <c r="B10" s="458"/>
      <c r="C10" s="458"/>
      <c r="D10" s="458"/>
      <c r="E10" s="459"/>
      <c r="F10" s="458"/>
      <c r="G10" s="458"/>
    </row>
    <row r="11" spans="1:7" ht="15">
      <c r="A11" s="458"/>
      <c r="B11" s="460"/>
      <c r="C11" s="1061"/>
      <c r="D11" s="1061"/>
      <c r="E11" s="461" t="s">
        <v>142</v>
      </c>
      <c r="F11" s="462">
        <v>44166</v>
      </c>
      <c r="G11" s="462">
        <v>43800</v>
      </c>
    </row>
    <row r="12" spans="1:7" ht="15">
      <c r="B12" s="1062" t="s">
        <v>3300</v>
      </c>
      <c r="C12" s="1062"/>
      <c r="D12" s="1062"/>
      <c r="E12" s="463"/>
    </row>
    <row r="13" spans="1:7" ht="12.75">
      <c r="A13" s="458"/>
      <c r="B13" s="464" t="s">
        <v>3301</v>
      </c>
      <c r="C13" s="430"/>
      <c r="D13" s="430"/>
      <c r="E13" s="465"/>
      <c r="F13" s="430"/>
      <c r="G13" s="466"/>
    </row>
    <row r="14" spans="1:7" ht="15">
      <c r="A14" s="458"/>
      <c r="B14" s="430"/>
      <c r="C14" s="1053" t="s">
        <v>3252</v>
      </c>
      <c r="D14" s="1053"/>
      <c r="E14" s="467">
        <v>3</v>
      </c>
      <c r="F14" s="954">
        <f>'Nota 3'!D17</f>
        <v>7442659504</v>
      </c>
      <c r="G14" s="954">
        <v>7058969833</v>
      </c>
    </row>
    <row r="15" spans="1:7" ht="15">
      <c r="A15" s="458"/>
      <c r="B15" s="430"/>
      <c r="C15" s="1053" t="s">
        <v>3254</v>
      </c>
      <c r="D15" s="1053"/>
      <c r="E15" s="987">
        <v>4</v>
      </c>
      <c r="F15" s="954">
        <f>+'Nota 4'!D18</f>
        <v>68234158439</v>
      </c>
      <c r="G15" s="954">
        <v>81628859752</v>
      </c>
    </row>
    <row r="16" spans="1:7" ht="15">
      <c r="A16" s="469"/>
      <c r="B16" s="430"/>
      <c r="C16" s="1053" t="s">
        <v>393</v>
      </c>
      <c r="D16" s="1053"/>
      <c r="E16" s="987">
        <v>5</v>
      </c>
      <c r="F16" s="954">
        <f>'Nota 5'!C21</f>
        <v>3892681347</v>
      </c>
      <c r="G16" s="954">
        <v>3040931717</v>
      </c>
    </row>
    <row r="17" spans="1:8" ht="15">
      <c r="A17" s="458"/>
      <c r="B17" s="430"/>
      <c r="C17" s="1053" t="s">
        <v>3257</v>
      </c>
      <c r="D17" s="1053"/>
      <c r="E17" s="987">
        <v>6</v>
      </c>
      <c r="F17" s="954">
        <f>'Nota 6'!C13</f>
        <v>1116318293</v>
      </c>
      <c r="G17" s="954">
        <v>1280071941</v>
      </c>
    </row>
    <row r="18" spans="1:8" ht="12.75">
      <c r="A18" s="458"/>
      <c r="B18" s="430"/>
      <c r="C18" s="464" t="s">
        <v>3302</v>
      </c>
      <c r="D18" s="430"/>
      <c r="E18" s="465"/>
      <c r="F18" s="955">
        <f>SUM(F14:F17)</f>
        <v>80685817583</v>
      </c>
      <c r="G18" s="955">
        <v>93008833243</v>
      </c>
    </row>
    <row r="19" spans="1:8" ht="12.75">
      <c r="A19" s="458"/>
      <c r="B19" s="464" t="s">
        <v>3303</v>
      </c>
      <c r="C19" s="430"/>
      <c r="D19" s="430"/>
      <c r="E19" s="465"/>
      <c r="F19" s="878"/>
      <c r="G19" s="954"/>
    </row>
    <row r="20" spans="1:8" ht="15">
      <c r="A20" s="458"/>
      <c r="B20" s="430"/>
      <c r="C20" s="1053" t="s">
        <v>3304</v>
      </c>
      <c r="D20" s="1053"/>
      <c r="E20" s="987">
        <v>5</v>
      </c>
      <c r="F20" s="954">
        <f>'Nota 5'!C29</f>
        <v>83976245</v>
      </c>
      <c r="G20" s="956">
        <v>1582228562</v>
      </c>
    </row>
    <row r="21" spans="1:8" ht="15">
      <c r="A21" s="458"/>
      <c r="B21" s="430"/>
      <c r="C21" s="420" t="s">
        <v>3254</v>
      </c>
      <c r="D21" s="420"/>
      <c r="E21" s="987">
        <v>4</v>
      </c>
      <c r="F21" s="954">
        <f>+'Nota 4'!D27</f>
        <v>311720400</v>
      </c>
      <c r="G21" s="956">
        <v>308652000</v>
      </c>
    </row>
    <row r="22" spans="1:8" ht="15">
      <c r="A22" s="458"/>
      <c r="B22" s="430"/>
      <c r="C22" s="1053" t="s">
        <v>3305</v>
      </c>
      <c r="D22" s="1053"/>
      <c r="E22" s="987">
        <v>7</v>
      </c>
      <c r="F22" s="954">
        <f>+'Nota 7'!M20</f>
        <v>91894931126</v>
      </c>
      <c r="G22" s="954">
        <v>92471278207</v>
      </c>
      <c r="H22" s="877"/>
    </row>
    <row r="23" spans="1:8" ht="15">
      <c r="A23" s="458"/>
      <c r="B23" s="430"/>
      <c r="C23" s="1053" t="s">
        <v>3261</v>
      </c>
      <c r="D23" s="1053"/>
      <c r="E23" s="987">
        <v>8</v>
      </c>
      <c r="F23" s="954">
        <f>'Nota 8'!C13</f>
        <v>29002779016</v>
      </c>
      <c r="G23" s="954">
        <v>32873130279</v>
      </c>
    </row>
    <row r="24" spans="1:8" ht="14.25">
      <c r="A24" s="458"/>
      <c r="B24" s="430"/>
      <c r="C24" s="1063" t="s">
        <v>3306</v>
      </c>
      <c r="D24" s="1063"/>
      <c r="E24" s="465"/>
      <c r="F24" s="955">
        <f>SUM(F20:F23)</f>
        <v>121293406787</v>
      </c>
      <c r="G24" s="955">
        <v>127235289048</v>
      </c>
      <c r="H24" s="879"/>
    </row>
    <row r="25" spans="1:8" ht="16.149999999999999" customHeight="1">
      <c r="A25" s="458"/>
      <c r="B25" s="1061" t="s">
        <v>3307</v>
      </c>
      <c r="C25" s="1061"/>
      <c r="D25" s="1061"/>
      <c r="E25" s="471"/>
      <c r="F25" s="957">
        <f>+F18+F24</f>
        <v>201979224370</v>
      </c>
      <c r="G25" s="958">
        <v>220244122291</v>
      </c>
      <c r="H25" s="935">
        <f>+F25-'Armado BG'!C27</f>
        <v>-1</v>
      </c>
    </row>
    <row r="26" spans="1:8" ht="17.25">
      <c r="B26" s="1055" t="s">
        <v>3308</v>
      </c>
      <c r="C26" s="1055"/>
      <c r="D26" s="1055"/>
      <c r="E26" s="463"/>
      <c r="F26" s="959"/>
      <c r="G26" s="960"/>
    </row>
    <row r="27" spans="1:8" ht="12.75">
      <c r="A27" s="458"/>
      <c r="B27" s="464" t="s">
        <v>3309</v>
      </c>
      <c r="C27" s="430"/>
      <c r="D27" s="430"/>
      <c r="E27" s="465"/>
      <c r="F27" s="961">
        <v>-1</v>
      </c>
      <c r="G27" s="954"/>
    </row>
    <row r="28" spans="1:8" ht="15">
      <c r="A28" s="458"/>
      <c r="B28" s="430"/>
      <c r="C28" s="1053" t="s">
        <v>3263</v>
      </c>
      <c r="D28" s="1053"/>
      <c r="E28" s="987">
        <v>9</v>
      </c>
      <c r="F28" s="954">
        <f>'Nota 9'!E15</f>
        <v>48552177223</v>
      </c>
      <c r="G28" s="954">
        <v>64419701105</v>
      </c>
    </row>
    <row r="29" spans="1:8" ht="15">
      <c r="A29" s="458"/>
      <c r="B29" s="430"/>
      <c r="C29" s="1056" t="s">
        <v>3310</v>
      </c>
      <c r="D29" s="1056"/>
      <c r="E29" s="987">
        <v>10</v>
      </c>
      <c r="F29" s="962">
        <f>+'Nota 10'!F22</f>
        <v>37373772546</v>
      </c>
      <c r="G29" s="954">
        <v>33393699057</v>
      </c>
    </row>
    <row r="30" spans="1:8" ht="15">
      <c r="A30" s="458"/>
      <c r="B30" s="430"/>
      <c r="C30" s="1053" t="s">
        <v>3267</v>
      </c>
      <c r="D30" s="1053"/>
      <c r="E30" s="987">
        <v>11</v>
      </c>
      <c r="F30" s="954">
        <f>'Nota 11'!C12</f>
        <v>173324415</v>
      </c>
      <c r="G30" s="954">
        <v>114234801</v>
      </c>
    </row>
    <row r="31" spans="1:8" ht="15">
      <c r="A31" s="458"/>
      <c r="B31" s="430"/>
      <c r="C31" s="1053" t="s">
        <v>3269</v>
      </c>
      <c r="D31" s="1053"/>
      <c r="E31" s="987">
        <v>12</v>
      </c>
      <c r="F31" s="954">
        <f>'Nota 12'!C12</f>
        <v>402484267</v>
      </c>
      <c r="G31" s="954">
        <v>468720786</v>
      </c>
    </row>
    <row r="32" spans="1:8" ht="15">
      <c r="A32" s="458"/>
      <c r="B32" s="430"/>
      <c r="C32" s="1053" t="s">
        <v>412</v>
      </c>
      <c r="D32" s="1053"/>
      <c r="E32" s="987">
        <v>13</v>
      </c>
      <c r="F32" s="954">
        <f>'Nota 13'!C12</f>
        <v>148700745</v>
      </c>
      <c r="G32" s="954">
        <v>276189200</v>
      </c>
    </row>
    <row r="33" spans="1:9" ht="13.7" customHeight="1">
      <c r="A33" s="458"/>
      <c r="B33" s="430"/>
      <c r="C33" s="464" t="s">
        <v>3311</v>
      </c>
      <c r="D33" s="430"/>
      <c r="E33" s="465"/>
      <c r="F33" s="955">
        <f>SUM(F28:F32)</f>
        <v>86650459196</v>
      </c>
      <c r="G33" s="955">
        <f>SUM(G28:G32)</f>
        <v>98672544949</v>
      </c>
      <c r="H33" s="877">
        <f>+F33-'Armado BG'!C38</f>
        <v>0</v>
      </c>
    </row>
    <row r="34" spans="1:9" ht="12.75">
      <c r="A34" s="458"/>
      <c r="B34" s="464" t="s">
        <v>3312</v>
      </c>
      <c r="C34" s="430"/>
      <c r="D34" s="430"/>
      <c r="E34" s="465"/>
      <c r="F34" s="878"/>
      <c r="G34" s="878"/>
    </row>
    <row r="35" spans="1:9" ht="15">
      <c r="A35" s="458"/>
      <c r="B35" s="430"/>
      <c r="C35" s="1053" t="s">
        <v>3313</v>
      </c>
      <c r="D35" s="1053"/>
      <c r="E35" s="987">
        <v>10</v>
      </c>
      <c r="F35" s="954">
        <f>'Nota 10'!F32</f>
        <v>68610666530</v>
      </c>
      <c r="G35" s="954">
        <v>77651866390</v>
      </c>
    </row>
    <row r="36" spans="1:9" ht="15">
      <c r="A36" s="458"/>
      <c r="B36" s="430"/>
      <c r="C36" s="1053" t="s">
        <v>3314</v>
      </c>
      <c r="D36" s="1053"/>
      <c r="E36" s="987">
        <v>13</v>
      </c>
      <c r="F36" s="954">
        <f>+'Nota 13'!C19</f>
        <v>10000000</v>
      </c>
      <c r="G36" s="954">
        <v>20000000</v>
      </c>
    </row>
    <row r="37" spans="1:9" ht="12.75">
      <c r="A37" s="458"/>
      <c r="B37" s="430"/>
      <c r="C37" s="464" t="s">
        <v>3315</v>
      </c>
      <c r="D37" s="430"/>
      <c r="E37" s="465"/>
      <c r="F37" s="955">
        <f>SUM(F35:F36)</f>
        <v>68620666530</v>
      </c>
      <c r="G37" s="955">
        <v>77671866390</v>
      </c>
    </row>
    <row r="38" spans="1:9" ht="6" customHeight="1">
      <c r="A38" s="458"/>
      <c r="B38" s="430"/>
      <c r="C38" s="430"/>
      <c r="D38" s="470"/>
      <c r="E38" s="472"/>
      <c r="F38" s="878"/>
      <c r="G38" s="954"/>
    </row>
    <row r="39" spans="1:9" ht="15">
      <c r="A39" s="458"/>
      <c r="B39" s="1055" t="s">
        <v>3316</v>
      </c>
      <c r="C39" s="1055"/>
      <c r="D39" s="1055"/>
      <c r="E39" s="473"/>
      <c r="F39" s="957">
        <f>+F33+F37</f>
        <v>155271125726</v>
      </c>
      <c r="G39" s="957">
        <v>176344411339</v>
      </c>
    </row>
    <row r="40" spans="1:9" ht="15">
      <c r="B40" s="1055" t="s">
        <v>365</v>
      </c>
      <c r="C40" s="1055"/>
      <c r="D40" s="1055"/>
      <c r="E40" s="463"/>
      <c r="F40" s="963"/>
      <c r="G40" s="963"/>
    </row>
    <row r="41" spans="1:9" ht="15">
      <c r="A41" s="458"/>
      <c r="B41" s="430"/>
      <c r="C41" s="1053" t="s">
        <v>3273</v>
      </c>
      <c r="D41" s="1053"/>
      <c r="E41" s="987">
        <v>14</v>
      </c>
      <c r="F41" s="954">
        <f>'Nota 14'!C15</f>
        <v>40000000000</v>
      </c>
      <c r="G41" s="954">
        <v>40000000000</v>
      </c>
    </row>
    <row r="42" spans="1:9" ht="15">
      <c r="A42" s="458"/>
      <c r="B42" s="430"/>
      <c r="C42" s="1053" t="s">
        <v>136</v>
      </c>
      <c r="D42" s="1053"/>
      <c r="E42" s="988">
        <v>15</v>
      </c>
      <c r="F42" s="954">
        <f>'Nota 15'!C10</f>
        <v>1857280709</v>
      </c>
      <c r="G42" s="954">
        <v>1857280709</v>
      </c>
    </row>
    <row r="43" spans="1:9" ht="15">
      <c r="A43" s="469"/>
      <c r="B43" s="430"/>
      <c r="C43" s="1053" t="s">
        <v>368</v>
      </c>
      <c r="D43" s="1053"/>
      <c r="E43" s="988">
        <v>15</v>
      </c>
      <c r="F43" s="954">
        <f>'Nota 15'!C14</f>
        <v>102121512</v>
      </c>
      <c r="G43" s="954">
        <v>102121512</v>
      </c>
    </row>
    <row r="44" spans="1:9" ht="15">
      <c r="A44" s="458"/>
      <c r="B44" s="430"/>
      <c r="C44" s="1053" t="s">
        <v>370</v>
      </c>
      <c r="D44" s="1053"/>
      <c r="E44" s="987">
        <v>16</v>
      </c>
      <c r="F44" s="954">
        <f>'Nota 16'!C12</f>
        <v>4748696423</v>
      </c>
      <c r="G44" s="954">
        <v>1940308731</v>
      </c>
      <c r="H44" s="457"/>
    </row>
    <row r="45" spans="1:9" ht="12.75">
      <c r="A45" s="458"/>
      <c r="B45" s="430"/>
      <c r="C45" s="1054" t="s">
        <v>3317</v>
      </c>
      <c r="D45" s="1054"/>
      <c r="E45" s="465"/>
      <c r="F45" s="954">
        <f>SUM(F41:F44)</f>
        <v>46708098644</v>
      </c>
      <c r="G45" s="954">
        <v>43899710952</v>
      </c>
      <c r="H45" s="457"/>
    </row>
    <row r="46" spans="1:9" ht="15">
      <c r="A46" s="458"/>
      <c r="B46" s="430"/>
      <c r="C46" s="1053" t="s">
        <v>3277</v>
      </c>
      <c r="D46" s="1053"/>
      <c r="E46" s="467"/>
      <c r="F46" s="954">
        <f>'[106]Nota 24'!C10</f>
        <v>0</v>
      </c>
      <c r="G46" s="954">
        <v>0</v>
      </c>
    </row>
    <row r="47" spans="1:9" ht="15">
      <c r="A47" s="458"/>
      <c r="B47" s="1055" t="s">
        <v>3318</v>
      </c>
      <c r="C47" s="1055"/>
      <c r="D47" s="1055"/>
      <c r="E47" s="473"/>
      <c r="F47" s="964">
        <f>F45</f>
        <v>46708098644</v>
      </c>
      <c r="G47" s="964">
        <v>43899710952</v>
      </c>
      <c r="I47" s="468"/>
    </row>
    <row r="48" spans="1:9" ht="15">
      <c r="A48" s="458"/>
      <c r="B48" s="1055" t="s">
        <v>3319</v>
      </c>
      <c r="C48" s="1055"/>
      <c r="D48" s="1055"/>
      <c r="E48" s="474"/>
      <c r="F48" s="964">
        <f>+F39+F47</f>
        <v>201979224370</v>
      </c>
      <c r="G48" s="964">
        <v>220244122291</v>
      </c>
      <c r="H48" s="878">
        <f>+F48-F25</f>
        <v>0</v>
      </c>
      <c r="I48" s="878">
        <f>+G48-G25</f>
        <v>0</v>
      </c>
    </row>
    <row r="49" spans="1:7" ht="12.75">
      <c r="A49" s="458"/>
      <c r="B49" s="464"/>
      <c r="C49" s="430"/>
      <c r="D49" s="430"/>
      <c r="E49" s="465"/>
      <c r="F49" s="965"/>
      <c r="G49" s="878"/>
    </row>
    <row r="50" spans="1:7" ht="12">
      <c r="B50" s="458" t="s">
        <v>3320</v>
      </c>
      <c r="C50" s="458"/>
      <c r="D50" s="458"/>
      <c r="E50" s="475"/>
      <c r="F50" s="469"/>
      <c r="G50" s="469"/>
    </row>
    <row r="51" spans="1:7" ht="12">
      <c r="A51" s="458"/>
      <c r="B51" s="476"/>
      <c r="C51" s="458"/>
      <c r="D51" s="458"/>
      <c r="E51" s="475"/>
      <c r="F51" s="458"/>
      <c r="G51" s="477"/>
    </row>
    <row r="52" spans="1:7" ht="12">
      <c r="A52" s="458"/>
      <c r="B52" s="476"/>
      <c r="C52" s="458"/>
      <c r="D52" s="458"/>
      <c r="E52" s="475"/>
      <c r="F52" s="458"/>
      <c r="G52" s="477"/>
    </row>
    <row r="53" spans="1:7" ht="12">
      <c r="A53" s="458"/>
      <c r="B53" s="476"/>
      <c r="C53" s="458"/>
      <c r="D53" s="458"/>
      <c r="E53" s="475"/>
      <c r="F53" s="458"/>
      <c r="G53" s="477"/>
    </row>
    <row r="54" spans="1:7" ht="12">
      <c r="A54" s="458"/>
      <c r="B54" s="476"/>
      <c r="C54" s="458"/>
      <c r="D54" s="458"/>
      <c r="E54" s="475"/>
      <c r="F54" s="458"/>
      <c r="G54" s="477"/>
    </row>
    <row r="55" spans="1:7" ht="12">
      <c r="A55" s="458"/>
      <c r="B55" s="476"/>
      <c r="C55" s="458"/>
      <c r="D55" s="458"/>
      <c r="E55" s="475"/>
      <c r="F55" s="458"/>
      <c r="G55" s="477"/>
    </row>
    <row r="56" spans="1:7" ht="12">
      <c r="A56" s="458"/>
      <c r="B56" s="476"/>
      <c r="C56" s="458"/>
      <c r="D56" s="458"/>
      <c r="E56" s="475"/>
      <c r="F56" s="458"/>
      <c r="G56" s="477"/>
    </row>
    <row r="57" spans="1:7" s="478" customFormat="1" ht="15">
      <c r="D57" s="927"/>
      <c r="E57" s="481"/>
      <c r="F57" s="1058"/>
      <c r="G57" s="1058"/>
    </row>
    <row r="58" spans="1:7" s="478" customFormat="1" ht="15">
      <c r="D58" s="927"/>
      <c r="E58" s="481"/>
      <c r="F58" s="1016"/>
      <c r="G58" s="1016"/>
    </row>
    <row r="59" spans="1:7" s="478" customFormat="1" ht="15.75">
      <c r="A59" s="506" t="s">
        <v>3322</v>
      </c>
      <c r="B59" s="506"/>
      <c r="C59" s="506"/>
      <c r="D59" s="506"/>
      <c r="E59" s="480"/>
      <c r="F59" s="1057" t="s">
        <v>3323</v>
      </c>
      <c r="G59" s="1057"/>
    </row>
    <row r="60" spans="1:7" s="479" customFormat="1" ht="15.75">
      <c r="A60" s="926" t="s">
        <v>3533</v>
      </c>
      <c r="B60" s="926"/>
      <c r="C60" s="926"/>
      <c r="D60" s="926"/>
      <c r="E60" s="480"/>
      <c r="F60" s="1057" t="s">
        <v>3532</v>
      </c>
      <c r="G60" s="1057"/>
    </row>
    <row r="61" spans="1:7" ht="12.75">
      <c r="A61" s="430"/>
      <c r="B61" s="430"/>
      <c r="C61" s="466"/>
      <c r="D61" s="432"/>
      <c r="E61" s="465"/>
      <c r="F61" s="432"/>
      <c r="G61" s="430"/>
    </row>
    <row r="62" spans="1:7">
      <c r="C62" s="482"/>
      <c r="D62" s="483"/>
      <c r="E62" s="484"/>
      <c r="F62" s="483"/>
    </row>
    <row r="63" spans="1:7">
      <c r="C63" s="482"/>
      <c r="D63" s="483"/>
      <c r="E63" s="484"/>
      <c r="F63" s="483"/>
    </row>
    <row r="64" spans="1:7">
      <c r="C64" s="482"/>
      <c r="D64" s="483"/>
      <c r="E64" s="484"/>
      <c r="F64" s="483"/>
    </row>
    <row r="65" spans="1:7">
      <c r="C65" s="482"/>
      <c r="D65" s="483"/>
      <c r="E65" s="484"/>
      <c r="F65" s="483"/>
    </row>
    <row r="66" spans="1:7">
      <c r="D66" s="485"/>
      <c r="E66" s="486"/>
      <c r="F66" s="485"/>
    </row>
    <row r="67" spans="1:7">
      <c r="D67" s="485"/>
      <c r="E67" s="486"/>
      <c r="F67" s="485"/>
    </row>
    <row r="68" spans="1:7">
      <c r="D68" s="485"/>
      <c r="E68" s="486"/>
      <c r="F68" s="485"/>
    </row>
    <row r="69" spans="1:7">
      <c r="D69" s="485"/>
      <c r="E69" s="486"/>
      <c r="F69" s="485"/>
    </row>
    <row r="70" spans="1:7" ht="15.75">
      <c r="A70" s="506" t="s">
        <v>3580</v>
      </c>
      <c r="B70" s="506"/>
      <c r="C70" s="506"/>
      <c r="D70" s="506"/>
      <c r="E70" s="486"/>
      <c r="F70" s="485"/>
      <c r="G70" s="485"/>
    </row>
    <row r="71" spans="1:7" ht="15.75">
      <c r="A71" s="926" t="s">
        <v>3581</v>
      </c>
      <c r="B71" s="926"/>
      <c r="C71" s="926"/>
      <c r="D71" s="926"/>
      <c r="E71" s="486"/>
      <c r="F71" s="485"/>
      <c r="G71" s="485"/>
    </row>
    <row r="72" spans="1:7">
      <c r="D72" s="485"/>
      <c r="E72" s="486"/>
      <c r="F72" s="485"/>
    </row>
    <row r="73" spans="1:7">
      <c r="E73" s="487"/>
    </row>
    <row r="74" spans="1:7">
      <c r="C74" s="488"/>
      <c r="E74" s="487"/>
    </row>
    <row r="75" spans="1:7">
      <c r="C75" s="482"/>
      <c r="D75" s="483"/>
      <c r="E75" s="484"/>
      <c r="F75" s="483"/>
    </row>
    <row r="76" spans="1:7">
      <c r="D76" s="483"/>
      <c r="E76" s="489"/>
      <c r="F76" s="483"/>
    </row>
  </sheetData>
  <mergeCells count="36">
    <mergeCell ref="C22:D22"/>
    <mergeCell ref="C23:D23"/>
    <mergeCell ref="C24:D24"/>
    <mergeCell ref="B25:D25"/>
    <mergeCell ref="C14:D14"/>
    <mergeCell ref="C15:D15"/>
    <mergeCell ref="C16:D16"/>
    <mergeCell ref="C17:D17"/>
    <mergeCell ref="C20:D20"/>
    <mergeCell ref="A7:G7"/>
    <mergeCell ref="A8:G8"/>
    <mergeCell ref="A9:G9"/>
    <mergeCell ref="C11:D11"/>
    <mergeCell ref="B12:D12"/>
    <mergeCell ref="C43:D43"/>
    <mergeCell ref="F60:G60"/>
    <mergeCell ref="C31:D31"/>
    <mergeCell ref="F57:G57"/>
    <mergeCell ref="F59:G59"/>
    <mergeCell ref="B48:D48"/>
    <mergeCell ref="D1:D2"/>
    <mergeCell ref="C44:D44"/>
    <mergeCell ref="C45:D45"/>
    <mergeCell ref="C46:D46"/>
    <mergeCell ref="B47:D47"/>
    <mergeCell ref="C32:D32"/>
    <mergeCell ref="C35:D35"/>
    <mergeCell ref="C36:D36"/>
    <mergeCell ref="B39:D39"/>
    <mergeCell ref="B40:D40"/>
    <mergeCell ref="B26:D26"/>
    <mergeCell ref="C28:D28"/>
    <mergeCell ref="C29:D29"/>
    <mergeCell ref="C30:D30"/>
    <mergeCell ref="C41:D41"/>
    <mergeCell ref="C42:D42"/>
  </mergeCells>
  <hyperlinks>
    <hyperlink ref="E14" location="'Nota 3'!A1" display="'Nota 3'!A1" xr:uid="{CFBC3AE1-0B3C-478C-BE16-86D12072E7D3}"/>
    <hyperlink ref="E15" location="'Nota 4'!A1" display="'Nota 4'!A1" xr:uid="{35B74E2E-3035-4910-89ED-E0123E7C89D8}"/>
    <hyperlink ref="E16" location="'Nota 5'!A1" display="'Nota 5'!A1" xr:uid="{2C0BCFFD-07D1-4E2E-92F7-FE215BD76389}"/>
    <hyperlink ref="E17" location="'Nota 6'!A1" display="'Nota 6'!A1" xr:uid="{6BC6F179-4613-459B-BD8D-6ED49A442DE2}"/>
    <hyperlink ref="E20" location="'Nota 5'!A1" display="'Nota 5'!A1" xr:uid="{6508C925-2540-45F5-A8D4-94EAA5C0318B}"/>
    <hyperlink ref="E23" location="'Nota 8'!A1" display="'Nota 8'!A1" xr:uid="{75678170-850B-4063-8B84-A4D6FF3CAA19}"/>
    <hyperlink ref="E28" location="'Nota 9'!A1" display="'Nota 9'!A1" xr:uid="{ED7F6D89-50C4-4C5B-8FF7-13D056527237}"/>
    <hyperlink ref="E29" location="'Nota 10'!A1" display="'Nota 10'!A1" xr:uid="{B0A0495D-4CDF-4A59-A665-135F42FCE54C}"/>
    <hyperlink ref="E35" location="'Nota 10'!A1" display="'Nota 10'!A1" xr:uid="{D2C3AE77-07CA-4EF4-A0B6-BFB2CA5D67D2}"/>
    <hyperlink ref="E30" location="'Nota 11'!A1" display="'Nota 11'!A1" xr:uid="{CB7F358D-B66D-4A57-BA57-9B86878A4B95}"/>
    <hyperlink ref="E31" location="'Nota 12'!A1" display="'Nota 12'!A1" xr:uid="{F3A02E7A-968E-4726-A77A-11C759C693BD}"/>
    <hyperlink ref="E32" location="'Nota 13'!A1" display="'Nota 13'!A1" xr:uid="{EEEE76B9-918D-4C72-B03D-2F7881CF8AAA}"/>
    <hyperlink ref="E36" location="'Nota 13'!A1" display="'Nota 13'!A1" xr:uid="{8B91B9FC-99CE-4CF0-A6CF-42167516BF85}"/>
    <hyperlink ref="E41" location="'Nota 14'!A1" display="'Nota 14'!A1" xr:uid="{4BBE9CE6-E721-416D-B3FF-630A9D0CA3B7}"/>
    <hyperlink ref="E42" location="'Nota 15'!A1" display="'Nota 15'!A1" xr:uid="{991AD918-6484-4B1C-863C-94EC8CB28B3C}"/>
    <hyperlink ref="E43" location="'Nota 15'!A1" display="'Nota 15'!A1" xr:uid="{12CE285E-50DC-4126-9CC5-CC1393288BE1}"/>
    <hyperlink ref="E44" location="'Nota 16'!A1" display="'Nota 16'!A1" xr:uid="{C7182820-E7EB-459C-B989-FC0A6F82636A}"/>
    <hyperlink ref="E1" location="Indice!A1" display="Indice" xr:uid="{26275725-B407-4B53-9635-47EDD4728B67}"/>
    <hyperlink ref="E21" location="'Nota 4'!A1" display="'Nota 4'!A1" xr:uid="{E796D10E-8377-4AC3-A79A-85643A7C0181}"/>
    <hyperlink ref="E22" location="'Nota 7'!A1" display="'Nota 7'!A1" xr:uid="{A5F5F1E6-6415-4A78-A316-C3DB9FC6E65D}"/>
  </hyperlinks>
  <printOptions horizontalCentered="1"/>
  <pageMargins left="0.70866141732283472" right="0.70866141732283472" top="0.74803149606299213" bottom="0.74803149606299213" header="0.31496062992125984" footer="0.31496062992125984"/>
  <pageSetup paperSize="9" scale="59"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761C-D418-4C5F-AC21-AB32B2BEF190}">
  <sheetPr codeName="Hoja20"/>
  <dimension ref="B1:I48"/>
  <sheetViews>
    <sheetView showGridLines="0" view="pageBreakPreview" topLeftCell="A10" zoomScaleNormal="100" zoomScaleSheetLayoutView="100" workbookViewId="0">
      <selection activeCell="C22" sqref="C22"/>
    </sheetView>
  </sheetViews>
  <sheetFormatPr baseColWidth="10" defaultColWidth="11.28515625" defaultRowHeight="12.75"/>
  <cols>
    <col min="1" max="1" width="2.42578125" style="430" customWidth="1"/>
    <col min="2" max="2" width="67.5703125" style="430" customWidth="1"/>
    <col min="3" max="3" width="12.7109375" style="465" customWidth="1"/>
    <col min="4" max="4" width="22.28515625" style="491" customWidth="1"/>
    <col min="5" max="5" width="19.85546875" style="491" customWidth="1"/>
    <col min="6" max="6" width="11.28515625" style="430"/>
    <col min="7" max="7" width="14.42578125" style="430" bestFit="1" customWidth="1"/>
    <col min="8" max="8" width="11.85546875" style="430" bestFit="1" customWidth="1"/>
    <col min="9" max="16384" width="11.28515625" style="430"/>
  </cols>
  <sheetData>
    <row r="1" spans="2:7" ht="15">
      <c r="B1" s="490" t="str">
        <f>[106]Indice!C1</f>
        <v>IMPERIAL COMPAÑÍA DISTRIBUIDORA DE PETRÓLEO Y DERIVADOS S.A.E</v>
      </c>
      <c r="C1" s="454" t="s">
        <v>3297</v>
      </c>
      <c r="E1" s="491" t="str">
        <f>ER!B4</f>
        <v xml:space="preserve"> </v>
      </c>
    </row>
    <row r="4" spans="2:7">
      <c r="B4" s="430" t="s">
        <v>3324</v>
      </c>
    </row>
    <row r="6" spans="2:7">
      <c r="B6" s="1059" t="s">
        <v>116</v>
      </c>
      <c r="C6" s="1059"/>
      <c r="D6" s="1059"/>
      <c r="E6" s="1059"/>
    </row>
    <row r="7" spans="2:7">
      <c r="B7" s="1059" t="s">
        <v>3366</v>
      </c>
      <c r="C7" s="1059"/>
      <c r="D7" s="1059"/>
      <c r="E7" s="1059"/>
    </row>
    <row r="8" spans="2:7">
      <c r="B8" s="1065" t="s">
        <v>3325</v>
      </c>
      <c r="C8" s="1065"/>
      <c r="D8" s="1065"/>
      <c r="E8" s="1065"/>
    </row>
    <row r="9" spans="2:7">
      <c r="B9" s="1065" t="s">
        <v>3326</v>
      </c>
      <c r="C9" s="1065"/>
      <c r="D9" s="1065"/>
      <c r="E9" s="1065"/>
    </row>
    <row r="10" spans="2:7">
      <c r="B10" s="492"/>
      <c r="C10" s="493"/>
      <c r="D10" s="494"/>
    </row>
    <row r="11" spans="2:7" ht="15">
      <c r="B11" s="495"/>
      <c r="C11" s="496" t="s">
        <v>142</v>
      </c>
      <c r="D11" s="462">
        <v>44166</v>
      </c>
      <c r="E11" s="462">
        <v>43800</v>
      </c>
    </row>
    <row r="12" spans="2:7" ht="15">
      <c r="B12" s="420" t="s">
        <v>3280</v>
      </c>
      <c r="C12" s="989">
        <v>17</v>
      </c>
      <c r="D12" s="852">
        <f>+'Nota 17'!C16</f>
        <v>787773101322</v>
      </c>
      <c r="E12" s="498">
        <f>+'Nota 17'!D16</f>
        <v>841613237169</v>
      </c>
    </row>
    <row r="13" spans="2:7" ht="15">
      <c r="B13" s="420" t="s">
        <v>146</v>
      </c>
      <c r="C13" s="989">
        <v>18</v>
      </c>
      <c r="D13" s="498">
        <f>-'Nota 18'!C15</f>
        <v>-744507884682</v>
      </c>
      <c r="E13" s="498">
        <f>-'Nota 18'!D15</f>
        <v>-797605445827</v>
      </c>
      <c r="G13" s="490"/>
    </row>
    <row r="14" spans="2:7">
      <c r="B14" s="464" t="s">
        <v>3327</v>
      </c>
      <c r="C14" s="499"/>
      <c r="D14" s="500">
        <f>D12+D13</f>
        <v>43265216640</v>
      </c>
      <c r="E14" s="500">
        <f>E12+E13</f>
        <v>44007791342</v>
      </c>
    </row>
    <row r="15" spans="2:7">
      <c r="B15" s="464"/>
      <c r="C15" s="499"/>
      <c r="D15" s="500"/>
      <c r="E15" s="500"/>
    </row>
    <row r="16" spans="2:7" ht="15">
      <c r="B16" s="420" t="s">
        <v>3283</v>
      </c>
      <c r="C16" s="989">
        <v>19</v>
      </c>
      <c r="D16" s="498">
        <f>-'Nota 19'!C37</f>
        <v>-8287474007</v>
      </c>
      <c r="E16" s="498">
        <f>-'Nota 19'!F37</f>
        <v>-8237126870</v>
      </c>
      <c r="G16" s="501"/>
    </row>
    <row r="17" spans="2:8" ht="15">
      <c r="B17" s="420" t="s">
        <v>3328</v>
      </c>
      <c r="C17" s="989">
        <v>19</v>
      </c>
      <c r="D17" s="498">
        <f>-'Nota 19'!D37</f>
        <v>-21590188352</v>
      </c>
      <c r="E17" s="498">
        <f>-'Nota 19'!G37</f>
        <v>-23750580589</v>
      </c>
    </row>
    <row r="18" spans="2:8" ht="15">
      <c r="B18" s="420" t="s">
        <v>3329</v>
      </c>
      <c r="C18" s="989">
        <v>20</v>
      </c>
      <c r="D18" s="502">
        <f>+'Nota 20'!C16+'Nota 20'!G16</f>
        <v>1662130124</v>
      </c>
      <c r="E18" s="502">
        <f>+'Nota 20'!D16+'Nota 20'!H16</f>
        <v>2100323198</v>
      </c>
      <c r="G18" s="501"/>
    </row>
    <row r="19" spans="2:8" ht="15">
      <c r="B19" s="420"/>
      <c r="C19" s="497"/>
      <c r="D19" s="502"/>
      <c r="E19" s="502"/>
    </row>
    <row r="20" spans="2:8">
      <c r="B20" s="464" t="s">
        <v>3330</v>
      </c>
      <c r="C20" s="499"/>
      <c r="D20" s="500">
        <f>SUM(D14:D18)</f>
        <v>15049684405</v>
      </c>
      <c r="E20" s="500">
        <f>SUM(E14:E18)</f>
        <v>14120407081</v>
      </c>
    </row>
    <row r="21" spans="2:8">
      <c r="B21" s="464"/>
      <c r="C21" s="499"/>
      <c r="D21" s="502"/>
      <c r="E21" s="502"/>
    </row>
    <row r="22" spans="2:8" ht="15">
      <c r="B22" s="420" t="s">
        <v>3331</v>
      </c>
      <c r="C22" s="989">
        <v>21</v>
      </c>
      <c r="D22" s="502">
        <f>+'Nota 21'!C14</f>
        <v>-11853540530</v>
      </c>
      <c r="E22" s="502">
        <f>+'Nota 21'!D14</f>
        <v>-11772433759</v>
      </c>
    </row>
    <row r="23" spans="2:8" ht="15">
      <c r="B23" s="420"/>
      <c r="C23" s="467"/>
      <c r="D23" s="502"/>
      <c r="E23" s="502"/>
    </row>
    <row r="24" spans="2:8">
      <c r="B24" s="503" t="s">
        <v>3332</v>
      </c>
      <c r="C24" s="473"/>
      <c r="D24" s="500">
        <f>+D20+D22</f>
        <v>3196143875</v>
      </c>
      <c r="E24" s="500">
        <f>+E20+E22</f>
        <v>2347973322</v>
      </c>
    </row>
    <row r="25" spans="2:8">
      <c r="B25" s="503"/>
      <c r="C25" s="473"/>
      <c r="D25" s="500"/>
      <c r="E25" s="500"/>
    </row>
    <row r="26" spans="2:8" ht="15">
      <c r="B26" s="430" t="s">
        <v>160</v>
      </c>
      <c r="C26" s="454">
        <v>22</v>
      </c>
      <c r="D26" s="502">
        <f>+'Nota 22'!C11</f>
        <v>-387756183</v>
      </c>
      <c r="E26" s="502">
        <f>+'Nota 22'!D10</f>
        <v>-305543079</v>
      </c>
    </row>
    <row r="27" spans="2:8" ht="15">
      <c r="B27" s="430" t="s">
        <v>3333</v>
      </c>
      <c r="C27" s="454">
        <v>15</v>
      </c>
      <c r="D27" s="502">
        <v>0</v>
      </c>
      <c r="E27" s="502">
        <f>-'Nota 15'!D14</f>
        <v>-102121512</v>
      </c>
    </row>
    <row r="28" spans="2:8" ht="15">
      <c r="C28" s="454"/>
      <c r="D28" s="502"/>
      <c r="E28" s="502"/>
    </row>
    <row r="29" spans="2:8" ht="15">
      <c r="B29" s="420"/>
      <c r="C29" s="467"/>
      <c r="D29" s="502"/>
      <c r="E29" s="502"/>
    </row>
    <row r="30" spans="2:8" ht="15">
      <c r="B30" s="504" t="s">
        <v>3334</v>
      </c>
      <c r="C30" s="467">
        <v>23</v>
      </c>
      <c r="D30" s="500">
        <f>+D24+D26+D27</f>
        <v>2808387692</v>
      </c>
      <c r="E30" s="500">
        <f>+E24+E26+E27</f>
        <v>1940308731</v>
      </c>
      <c r="G30" s="501">
        <f>+E30-BG!G44</f>
        <v>0</v>
      </c>
      <c r="H30" s="501"/>
    </row>
    <row r="31" spans="2:8" ht="15">
      <c r="B31" s="504"/>
      <c r="C31" s="420"/>
      <c r="D31" s="500"/>
      <c r="E31" s="500"/>
      <c r="G31" s="501">
        <f>+D30-'Armado EERR'!C39</f>
        <v>0</v>
      </c>
    </row>
    <row r="32" spans="2:8" ht="15">
      <c r="B32" s="504" t="s">
        <v>3288</v>
      </c>
      <c r="C32" s="467">
        <v>23</v>
      </c>
      <c r="D32" s="502">
        <f>+D30/4000</f>
        <v>702096.92299999995</v>
      </c>
      <c r="E32" s="502">
        <f>+E30/4000</f>
        <v>485077.18274999998</v>
      </c>
    </row>
    <row r="34" spans="2:9">
      <c r="B34" s="464"/>
      <c r="C34" s="473"/>
      <c r="D34" s="505"/>
      <c r="E34" s="505"/>
    </row>
    <row r="35" spans="2:9">
      <c r="B35" s="430" t="s">
        <v>3320</v>
      </c>
    </row>
    <row r="38" spans="2:9" ht="15.75">
      <c r="B38" s="506" t="s">
        <v>3322</v>
      </c>
      <c r="C38" s="506"/>
      <c r="D38" s="1057" t="s">
        <v>3323</v>
      </c>
      <c r="E38" s="1057"/>
      <c r="F38" s="1057"/>
    </row>
    <row r="39" spans="2:9" ht="15.75">
      <c r="B39" s="926" t="s">
        <v>3533</v>
      </c>
      <c r="C39" s="926"/>
      <c r="D39" s="1057" t="s">
        <v>3532</v>
      </c>
      <c r="E39" s="1057"/>
      <c r="F39" s="1057"/>
    </row>
    <row r="40" spans="2:9">
      <c r="C40" s="430"/>
      <c r="D40" s="466"/>
      <c r="E40" s="906"/>
      <c r="F40" s="465"/>
      <c r="G40" s="906"/>
      <c r="I40" s="452"/>
    </row>
    <row r="41" spans="2:9">
      <c r="C41" s="430"/>
      <c r="D41" s="466"/>
      <c r="E41" s="906"/>
      <c r="F41" s="465"/>
      <c r="G41" s="906"/>
      <c r="I41" s="452"/>
    </row>
    <row r="42" spans="2:9">
      <c r="B42" s="452"/>
      <c r="C42" s="452"/>
      <c r="D42" s="482"/>
      <c r="E42" s="483"/>
      <c r="F42" s="484"/>
      <c r="G42" s="483"/>
      <c r="H42" s="452"/>
      <c r="I42" s="452"/>
    </row>
    <row r="43" spans="2:9" ht="15.75">
      <c r="B43" s="506" t="s">
        <v>3580</v>
      </c>
      <c r="C43" s="506"/>
      <c r="D43" s="483"/>
      <c r="E43" s="483"/>
      <c r="F43" s="483"/>
      <c r="G43" s="485"/>
      <c r="H43" s="452"/>
      <c r="I43" s="452"/>
    </row>
    <row r="44" spans="2:9" ht="15.75">
      <c r="B44" s="926" t="s">
        <v>3581</v>
      </c>
      <c r="C44" s="452"/>
      <c r="D44" s="483"/>
      <c r="E44" s="483"/>
      <c r="F44" s="483"/>
      <c r="G44" s="485"/>
      <c r="H44" s="452"/>
      <c r="I44" s="452"/>
    </row>
    <row r="45" spans="2:9" ht="15.75">
      <c r="C45" s="506"/>
      <c r="D45" s="506"/>
      <c r="E45" s="506"/>
      <c r="F45" s="486"/>
    </row>
    <row r="46" spans="2:9" ht="15.75">
      <c r="C46" s="926"/>
      <c r="D46" s="926"/>
      <c r="E46" s="926"/>
      <c r="F46" s="486"/>
    </row>
    <row r="47" spans="2:9">
      <c r="B47" s="452"/>
      <c r="C47" s="452"/>
      <c r="D47" s="452"/>
      <c r="E47" s="485"/>
      <c r="F47" s="486"/>
      <c r="G47" s="485"/>
      <c r="H47" s="452"/>
      <c r="I47" s="452"/>
    </row>
    <row r="48" spans="2:9">
      <c r="B48" s="907"/>
      <c r="D48" s="1064"/>
      <c r="E48" s="1064"/>
    </row>
  </sheetData>
  <mergeCells count="7">
    <mergeCell ref="D38:F38"/>
    <mergeCell ref="D48:E48"/>
    <mergeCell ref="B6:E6"/>
    <mergeCell ref="B7:E7"/>
    <mergeCell ref="B8:E8"/>
    <mergeCell ref="B9:E9"/>
    <mergeCell ref="D39:F39"/>
  </mergeCells>
  <hyperlinks>
    <hyperlink ref="C12" location="'Nota 17'!A1" display="'Nota 17'!A1" xr:uid="{F2CAE8FE-19D7-4AD8-89DB-E6766CDB3D5C}"/>
    <hyperlink ref="C13" location="'Nota 18'!A1" display="'Nota 18'!A1" xr:uid="{384B27AA-972B-4A6A-A591-8C5419494E61}"/>
    <hyperlink ref="C16" location="'Nota 19'!A1" display="'Nota 19'!A1" xr:uid="{8697CB34-157D-4AFF-8E2A-4F01B2FAC385}"/>
    <hyperlink ref="C18" location="'Nota 20'!A1" display="'Nota 20'!A1" xr:uid="{8174849E-F9AB-470C-B183-E8DEBC93ACB0}"/>
    <hyperlink ref="C22" location="'Nota 21'!A1" display="'Nota 21'!A1" xr:uid="{208DFED4-2AA0-42F2-ACFA-EFB4024EE3E4}"/>
    <hyperlink ref="C26" location="'Nota 32'!A1" display="'Nota 32'!A1" xr:uid="{3759D6D1-3620-406C-A1FB-AA700E70C5B6}"/>
    <hyperlink ref="C32" location="'Nota 35'!A1" display="'Nota 35'!A1" xr:uid="{95564E57-5721-4C79-91DC-E896FA8D0C43}"/>
    <hyperlink ref="C1" location="Indice!A1" display="Indice" xr:uid="{4F231261-C756-4416-A703-714507B6696B}"/>
    <hyperlink ref="C27" location="'Nota 32'!A1" display="'Nota 32'!A1" xr:uid="{40F40FE7-7FC9-4CCA-A9B2-E06207507769}"/>
    <hyperlink ref="C30" location="'Nota 35'!A1" display="'Nota 35'!A1" xr:uid="{20C51BFB-58C0-4877-A596-723A15169404}"/>
    <hyperlink ref="C17" location="'Nota 19'!A1" display="'Nota 19'!A1" xr:uid="{0E773920-B140-45B0-A0F4-DF9EA1D44E2E}"/>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A131-12B9-4020-BAF7-50C6F6382408}">
  <sheetPr codeName="Hoja49"/>
  <dimension ref="A1:I56"/>
  <sheetViews>
    <sheetView showGridLines="0" view="pageBreakPreview" topLeftCell="A32" zoomScale="89" zoomScaleNormal="100" zoomScaleSheetLayoutView="89" workbookViewId="0">
      <selection activeCell="B2" sqref="B2"/>
    </sheetView>
  </sheetViews>
  <sheetFormatPr baseColWidth="10" defaultColWidth="11.42578125" defaultRowHeight="15" outlineLevelRow="1"/>
  <cols>
    <col min="1" max="1" width="2.7109375" style="511" customWidth="1"/>
    <col min="2" max="2" width="66.140625" style="511" customWidth="1"/>
    <col min="3" max="3" width="3" style="511" customWidth="1"/>
    <col min="4" max="4" width="20.28515625" style="511" customWidth="1"/>
    <col min="5" max="5" width="1.85546875" style="511" customWidth="1"/>
    <col min="6" max="6" width="20.140625" style="510" bestFit="1" customWidth="1"/>
    <col min="7" max="7" width="18.5703125" style="511" bestFit="1" customWidth="1"/>
    <col min="8" max="8" width="15.28515625" style="511" bestFit="1" customWidth="1"/>
    <col min="9" max="9" width="16.42578125" style="511" hidden="1" customWidth="1"/>
    <col min="10" max="10" width="11" style="511" bestFit="1" customWidth="1"/>
    <col min="11" max="16384" width="11.42578125" style="511"/>
  </cols>
  <sheetData>
    <row r="1" spans="2:9">
      <c r="B1" s="453" t="str">
        <f>+[106]ER!B1</f>
        <v>IMPERIAL COMPAÑÍA DISTRIBUIDORA DE PETRÓLEO Y DERIVADOS S.A.E</v>
      </c>
      <c r="C1" s="507"/>
      <c r="D1" s="508"/>
      <c r="E1" s="509"/>
    </row>
    <row r="2" spans="2:9">
      <c r="B2" s="512"/>
      <c r="C2" s="512"/>
      <c r="D2" s="513"/>
      <c r="E2" s="514"/>
    </row>
    <row r="3" spans="2:9">
      <c r="B3" s="512"/>
      <c r="C3" s="512"/>
      <c r="D3" s="513"/>
      <c r="E3" s="514"/>
    </row>
    <row r="4" spans="2:9">
      <c r="B4" s="515"/>
      <c r="C4" s="515"/>
      <c r="D4" s="516"/>
      <c r="E4" s="517"/>
      <c r="F4" s="518"/>
    </row>
    <row r="5" spans="2:9">
      <c r="B5" s="1066" t="s">
        <v>3336</v>
      </c>
      <c r="C5" s="1066"/>
      <c r="D5" s="1066"/>
      <c r="E5" s="1066"/>
      <c r="F5" s="1066"/>
    </row>
    <row r="6" spans="2:9">
      <c r="B6" s="1066" t="s">
        <v>3367</v>
      </c>
      <c r="C6" s="1066"/>
      <c r="D6" s="1066"/>
      <c r="E6" s="1066"/>
      <c r="F6" s="1066"/>
    </row>
    <row r="7" spans="2:9">
      <c r="B7" s="1067" t="s">
        <v>3337</v>
      </c>
      <c r="C7" s="1067"/>
      <c r="D7" s="1067"/>
      <c r="E7" s="1067"/>
      <c r="F7" s="1067"/>
    </row>
    <row r="8" spans="2:9">
      <c r="B8" s="1067" t="s">
        <v>3299</v>
      </c>
      <c r="C8" s="1067"/>
      <c r="D8" s="1067"/>
      <c r="E8" s="1067"/>
      <c r="F8" s="1067"/>
    </row>
    <row r="9" spans="2:9" ht="15.75" thickBot="1"/>
    <row r="10" spans="2:9">
      <c r="B10" s="519"/>
      <c r="C10" s="519"/>
      <c r="D10" s="520" t="s">
        <v>3534</v>
      </c>
      <c r="F10" s="520" t="s">
        <v>290</v>
      </c>
    </row>
    <row r="11" spans="2:9" ht="15.75" thickBot="1">
      <c r="B11" s="519"/>
      <c r="C11" s="519"/>
      <c r="D11" s="521" t="s">
        <v>143</v>
      </c>
      <c r="F11" s="521" t="s">
        <v>143</v>
      </c>
    </row>
    <row r="12" spans="2:9">
      <c r="B12" s="519"/>
      <c r="C12" s="519"/>
      <c r="D12" s="519"/>
      <c r="E12" s="519"/>
    </row>
    <row r="13" spans="2:9" ht="15.75" thickBot="1">
      <c r="B13" s="519"/>
      <c r="C13" s="519"/>
      <c r="D13" s="519"/>
      <c r="E13" s="519"/>
    </row>
    <row r="14" spans="2:9" ht="15.75" thickBot="1">
      <c r="B14" s="522" t="s">
        <v>270</v>
      </c>
      <c r="C14" s="523"/>
      <c r="D14" s="524"/>
      <c r="E14" s="524"/>
    </row>
    <row r="15" spans="2:9">
      <c r="B15" s="524"/>
      <c r="C15" s="524"/>
      <c r="D15" s="524"/>
      <c r="E15" s="524"/>
      <c r="F15" s="525"/>
      <c r="G15" s="526"/>
    </row>
    <row r="16" spans="2:9">
      <c r="B16" s="519" t="s">
        <v>271</v>
      </c>
      <c r="C16" s="519"/>
      <c r="D16" s="525">
        <f>+'EFE12'!B7</f>
        <v>802110601141</v>
      </c>
      <c r="E16" s="519"/>
      <c r="F16" s="525">
        <f>+'EFE12'!D7</f>
        <v>841084750086</v>
      </c>
      <c r="H16" s="527"/>
      <c r="I16" s="528"/>
    </row>
    <row r="17" spans="2:9">
      <c r="B17" s="519" t="s">
        <v>272</v>
      </c>
      <c r="C17" s="519"/>
      <c r="D17" s="525">
        <f>+'EFE12'!B8</f>
        <v>-774974386553</v>
      </c>
      <c r="E17" s="519"/>
      <c r="F17" s="525">
        <f>+'EFE12'!D8</f>
        <v>-850850439492.66663</v>
      </c>
      <c r="G17" s="529"/>
      <c r="H17" s="527"/>
      <c r="I17" s="528"/>
    </row>
    <row r="18" spans="2:9">
      <c r="B18" s="519" t="s">
        <v>273</v>
      </c>
      <c r="C18" s="519"/>
      <c r="D18" s="525">
        <f>+'EFE12'!B9</f>
        <v>-1931030392</v>
      </c>
      <c r="E18" s="519"/>
      <c r="F18" s="525">
        <f>+'EFE12'!D9</f>
        <v>-3260335661</v>
      </c>
      <c r="H18" s="527"/>
      <c r="I18" s="528"/>
    </row>
    <row r="19" spans="2:9">
      <c r="B19" s="519" t="s">
        <v>274</v>
      </c>
      <c r="C19" s="519"/>
      <c r="D19" s="525">
        <f>+'EFE12'!B10-24795544</f>
        <v>3132518497</v>
      </c>
      <c r="E19" s="519"/>
      <c r="F19" s="525">
        <f>+'EFE12'!D10</f>
        <v>2072542453</v>
      </c>
      <c r="H19" s="527"/>
      <c r="I19" s="528"/>
    </row>
    <row r="20" spans="2:9" ht="15.75" thickBot="1">
      <c r="B20" s="519" t="s">
        <v>275</v>
      </c>
      <c r="C20" s="519"/>
      <c r="D20" s="525">
        <f>+'EFE12'!B11</f>
        <v>-2078022201</v>
      </c>
      <c r="E20" s="519"/>
      <c r="F20" s="525">
        <f>+'EFE12'!D11</f>
        <v>-1472450837</v>
      </c>
      <c r="H20" s="527"/>
      <c r="I20" s="528"/>
    </row>
    <row r="21" spans="2:9" ht="15.75" thickBot="1">
      <c r="B21" s="522" t="s">
        <v>276</v>
      </c>
      <c r="C21" s="523"/>
      <c r="D21" s="530">
        <f>SUM(D16:D20)</f>
        <v>26259680492</v>
      </c>
      <c r="E21" s="523"/>
      <c r="F21" s="531">
        <f>SUM(F16:F20)</f>
        <v>-12425933451.666626</v>
      </c>
      <c r="I21" s="528"/>
    </row>
    <row r="22" spans="2:9">
      <c r="B22" s="519"/>
      <c r="C22" s="519"/>
      <c r="D22" s="519"/>
      <c r="E22" s="519"/>
      <c r="I22" s="528"/>
    </row>
    <row r="23" spans="2:9">
      <c r="B23" s="524" t="s">
        <v>277</v>
      </c>
      <c r="C23" s="524"/>
      <c r="D23" s="524"/>
      <c r="E23" s="524"/>
      <c r="I23" s="528"/>
    </row>
    <row r="24" spans="2:9">
      <c r="B24" s="524"/>
      <c r="C24" s="524"/>
      <c r="D24" s="524"/>
      <c r="E24" s="524"/>
      <c r="I24" s="528"/>
    </row>
    <row r="25" spans="2:9" hidden="1">
      <c r="B25" s="519" t="s">
        <v>278</v>
      </c>
      <c r="C25" s="519"/>
      <c r="D25" s="519"/>
      <c r="E25" s="519"/>
      <c r="F25" s="532">
        <v>0</v>
      </c>
      <c r="I25" s="528"/>
    </row>
    <row r="26" spans="2:9">
      <c r="B26" s="519" t="s">
        <v>279</v>
      </c>
      <c r="C26" s="519"/>
      <c r="D26" s="525">
        <f>+'EFE12'!B17+24795544</f>
        <v>-8524595316</v>
      </c>
      <c r="E26" s="519"/>
      <c r="F26" s="525">
        <f>+'EFE12'!D17</f>
        <v>-28615695940</v>
      </c>
      <c r="I26" s="528"/>
    </row>
    <row r="27" spans="2:9" ht="15.75" thickBot="1">
      <c r="B27" s="519" t="s">
        <v>280</v>
      </c>
      <c r="C27" s="519"/>
      <c r="D27" s="525">
        <f>+'EFE12'!B18</f>
        <v>-436728604</v>
      </c>
      <c r="E27" s="519"/>
      <c r="F27" s="525">
        <f>+'EFE12'!D18</f>
        <v>-12245365812</v>
      </c>
      <c r="I27" s="528"/>
    </row>
    <row r="28" spans="2:9" ht="15.75" thickBot="1">
      <c r="B28" s="522" t="s">
        <v>281</v>
      </c>
      <c r="C28" s="519"/>
      <c r="D28" s="533">
        <f>SUM(D25:D27)</f>
        <v>-8961323920</v>
      </c>
      <c r="E28" s="523"/>
      <c r="F28" s="533">
        <f>SUM(F25:F27)</f>
        <v>-40861061752</v>
      </c>
      <c r="H28" s="527"/>
      <c r="I28" s="528"/>
    </row>
    <row r="29" spans="2:9">
      <c r="B29" s="524"/>
      <c r="C29" s="524"/>
      <c r="D29" s="524"/>
      <c r="E29" s="524"/>
      <c r="I29" s="528"/>
    </row>
    <row r="30" spans="2:9">
      <c r="B30" s="524" t="s">
        <v>282</v>
      </c>
      <c r="C30" s="524"/>
      <c r="D30" s="524"/>
      <c r="E30" s="524"/>
      <c r="I30" s="528"/>
    </row>
    <row r="31" spans="2:9">
      <c r="B31" s="519"/>
      <c r="C31" s="519"/>
      <c r="D31" s="519"/>
      <c r="E31" s="519"/>
      <c r="F31" s="534"/>
      <c r="G31" s="535"/>
      <c r="I31" s="528"/>
    </row>
    <row r="32" spans="2:9">
      <c r="B32" s="519" t="s">
        <v>3716</v>
      </c>
      <c r="C32" s="519"/>
      <c r="D32" s="525">
        <f>+'EFE12'!B23</f>
        <v>-5061126371</v>
      </c>
      <c r="E32" s="524"/>
      <c r="F32" s="525">
        <f>+'EFE12'!D23</f>
        <v>60127636429.666672</v>
      </c>
      <c r="H32" s="529"/>
      <c r="I32" s="536"/>
    </row>
    <row r="33" spans="1:9" ht="15.75" thickBot="1">
      <c r="B33" s="519" t="s">
        <v>397</v>
      </c>
      <c r="C33" s="519"/>
      <c r="D33" s="525">
        <f>+'EFE12'!B25</f>
        <v>-9782303960</v>
      </c>
      <c r="E33" s="519"/>
      <c r="F33" s="525">
        <f>+'EFE12'!D25</f>
        <v>-4310115814</v>
      </c>
      <c r="I33" s="528"/>
    </row>
    <row r="34" spans="1:9" ht="15.75" thickBot="1">
      <c r="B34" s="522" t="s">
        <v>3717</v>
      </c>
      <c r="C34" s="519"/>
      <c r="D34" s="531">
        <f>+SUM(D32:D33)</f>
        <v>-14843430331</v>
      </c>
      <c r="E34" s="524"/>
      <c r="F34" s="531">
        <f>+SUM(F32:F33)</f>
        <v>55817520615.666672</v>
      </c>
      <c r="H34" s="529"/>
      <c r="I34" s="528"/>
    </row>
    <row r="35" spans="1:9" ht="15.75" thickBot="1">
      <c r="B35" s="524"/>
      <c r="C35" s="524"/>
      <c r="D35" s="524"/>
      <c r="E35" s="524"/>
      <c r="I35" s="528"/>
    </row>
    <row r="36" spans="1:9" ht="15.75" thickBot="1">
      <c r="B36" s="522" t="s">
        <v>285</v>
      </c>
      <c r="C36" s="524"/>
      <c r="D36" s="531">
        <f>+'EFE12'!B28</f>
        <v>-2071236570</v>
      </c>
      <c r="E36" s="524"/>
      <c r="F36" s="531">
        <f>+'EFE12'!D28</f>
        <v>-3559484352</v>
      </c>
      <c r="I36" s="528"/>
    </row>
    <row r="37" spans="1:9" hidden="1">
      <c r="B37" s="524" t="s">
        <v>286</v>
      </c>
      <c r="C37" s="524"/>
      <c r="D37" s="524"/>
      <c r="E37" s="524"/>
      <c r="F37" s="534"/>
      <c r="G37" s="535"/>
      <c r="I37" s="528"/>
    </row>
    <row r="38" spans="1:9" ht="15.75" thickBot="1">
      <c r="B38" s="524"/>
      <c r="C38" s="524"/>
      <c r="D38" s="537"/>
      <c r="E38" s="524"/>
      <c r="F38" s="537"/>
      <c r="I38" s="528"/>
    </row>
    <row r="39" spans="1:9" ht="15.75" thickBot="1">
      <c r="B39" s="522" t="s">
        <v>287</v>
      </c>
      <c r="C39" s="524"/>
      <c r="D39" s="531">
        <f>+D21+D28+D34+D36+D37</f>
        <v>383689671</v>
      </c>
      <c r="E39" s="524"/>
      <c r="F39" s="531">
        <f>+F21+F28+F34+F36+F37</f>
        <v>-1028958939.9999542</v>
      </c>
      <c r="G39" s="529"/>
      <c r="H39" s="527"/>
      <c r="I39" s="528"/>
    </row>
    <row r="40" spans="1:9" ht="15.75" thickBot="1">
      <c r="B40" s="524"/>
      <c r="C40" s="524"/>
      <c r="D40" s="524"/>
      <c r="E40" s="524"/>
      <c r="H40" s="538"/>
      <c r="I40" s="528"/>
    </row>
    <row r="41" spans="1:9" ht="15.75" thickBot="1">
      <c r="B41" s="522" t="s">
        <v>288</v>
      </c>
      <c r="C41" s="524"/>
      <c r="D41" s="539">
        <f>+F43</f>
        <v>7058969833.0000458</v>
      </c>
      <c r="E41" s="524"/>
      <c r="F41" s="539">
        <f>+'EFE12'!D33</f>
        <v>8087928773</v>
      </c>
      <c r="I41" s="528"/>
    </row>
    <row r="42" spans="1:9" ht="15.75" thickBot="1">
      <c r="B42" s="524"/>
      <c r="C42" s="524"/>
      <c r="D42" s="540"/>
      <c r="E42" s="524"/>
      <c r="F42" s="540"/>
      <c r="I42" s="528"/>
    </row>
    <row r="43" spans="1:9" ht="15.75" thickBot="1">
      <c r="B43" s="522" t="s">
        <v>289</v>
      </c>
      <c r="C43" s="524"/>
      <c r="D43" s="531">
        <f>+D39+D41</f>
        <v>7442659504.0000458</v>
      </c>
      <c r="E43" s="524"/>
      <c r="F43" s="531">
        <f>+F39+F41</f>
        <v>7058969833.0000458</v>
      </c>
      <c r="G43" s="529">
        <f>+D43-'Armado BG'!C10</f>
        <v>4.57763671875E-5</v>
      </c>
      <c r="I43" s="528"/>
    </row>
    <row r="44" spans="1:9">
      <c r="D44" s="510"/>
      <c r="I44" s="528"/>
    </row>
    <row r="45" spans="1:9">
      <c r="D45" s="510"/>
      <c r="I45" s="528"/>
    </row>
    <row r="46" spans="1:9" hidden="1" outlineLevel="1">
      <c r="D46" s="510">
        <f>+D43-[106]BG!F14</f>
        <v>-301307088.99995422</v>
      </c>
      <c r="E46" s="541"/>
      <c r="F46" s="510" t="e">
        <f>+#REF!-F43</f>
        <v>#REF!</v>
      </c>
      <c r="I46" s="528"/>
    </row>
    <row r="47" spans="1:9" collapsed="1"/>
    <row r="48" spans="1:9" ht="15.75">
      <c r="A48" s="506" t="s">
        <v>3322</v>
      </c>
      <c r="B48" s="506"/>
      <c r="C48" s="1057" t="s">
        <v>3323</v>
      </c>
      <c r="D48" s="1057"/>
      <c r="E48" s="1057"/>
    </row>
    <row r="49" spans="1:8" ht="15.75">
      <c r="A49" s="926" t="s">
        <v>3533</v>
      </c>
      <c r="B49" s="926"/>
      <c r="C49" s="1057" t="s">
        <v>3532</v>
      </c>
      <c r="D49" s="1057"/>
      <c r="E49" s="1057"/>
    </row>
    <row r="50" spans="1:8">
      <c r="A50" s="430"/>
      <c r="B50" s="430"/>
      <c r="C50" s="466"/>
      <c r="D50" s="906"/>
      <c r="E50" s="465"/>
      <c r="F50" s="906"/>
      <c r="G50" s="430"/>
      <c r="H50" s="452"/>
    </row>
    <row r="51" spans="1:8">
      <c r="A51" s="452"/>
      <c r="B51" s="452"/>
      <c r="F51" s="483"/>
      <c r="G51" s="452"/>
      <c r="H51" s="452"/>
    </row>
    <row r="52" spans="1:8" ht="15.75">
      <c r="A52" s="506" t="s">
        <v>3580</v>
      </c>
      <c r="B52" s="452"/>
      <c r="F52" s="485"/>
      <c r="G52" s="452"/>
      <c r="H52" s="452"/>
    </row>
    <row r="53" spans="1:8" ht="15.75">
      <c r="A53" s="926" t="s">
        <v>3581</v>
      </c>
      <c r="B53" s="452"/>
      <c r="F53" s="485"/>
      <c r="G53" s="452"/>
      <c r="H53" s="452"/>
    </row>
    <row r="54" spans="1:8" ht="15.75">
      <c r="B54" s="506"/>
      <c r="C54" s="506"/>
      <c r="D54" s="506"/>
      <c r="E54" s="486"/>
    </row>
    <row r="55" spans="1:8" ht="15.75">
      <c r="B55" s="926"/>
      <c r="C55" s="926"/>
      <c r="D55" s="926"/>
      <c r="E55" s="486"/>
    </row>
    <row r="56" spans="1:8">
      <c r="A56" s="452"/>
      <c r="B56" s="452"/>
      <c r="C56" s="452"/>
      <c r="D56" s="485"/>
      <c r="E56" s="486"/>
      <c r="F56" s="485"/>
      <c r="G56" s="452"/>
      <c r="H56" s="452"/>
    </row>
  </sheetData>
  <mergeCells count="6">
    <mergeCell ref="C49:E49"/>
    <mergeCell ref="B5:F5"/>
    <mergeCell ref="B6:F6"/>
    <mergeCell ref="B7:F7"/>
    <mergeCell ref="B8:F8"/>
    <mergeCell ref="C48:E48"/>
  </mergeCells>
  <pageMargins left="0.7" right="0.7" top="0.75" bottom="0.75" header="0.3" footer="0.3"/>
  <pageSetup paperSize="9" scale="7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7D4D-0B15-4CD4-A129-0EA5632587A7}">
  <sheetPr codeName="Hoja21">
    <pageSetUpPr fitToPage="1"/>
  </sheetPr>
  <dimension ref="A1:V40"/>
  <sheetViews>
    <sheetView showGridLines="0" view="pageBreakPreview" zoomScale="60" zoomScaleNormal="90" workbookViewId="0">
      <selection activeCell="B19" sqref="B19"/>
    </sheetView>
  </sheetViews>
  <sheetFormatPr baseColWidth="10" defaultColWidth="11.28515625" defaultRowHeight="12.75"/>
  <cols>
    <col min="1" max="1" width="3.140625" style="543" customWidth="1"/>
    <col min="2" max="2" width="40.7109375" style="543" customWidth="1"/>
    <col min="3" max="3" width="0.85546875" style="543" customWidth="1"/>
    <col min="4" max="4" width="29.42578125" style="544" customWidth="1"/>
    <col min="5" max="5" width="2.7109375" style="544" hidden="1" customWidth="1"/>
    <col min="6" max="6" width="1" style="545" customWidth="1"/>
    <col min="7" max="7" width="18.140625" style="544" customWidth="1"/>
    <col min="8" max="8" width="0.85546875" style="545" customWidth="1"/>
    <col min="9" max="9" width="18.85546875" style="544" customWidth="1"/>
    <col min="10" max="10" width="1" style="545" customWidth="1"/>
    <col min="11" max="11" width="20" style="544" customWidth="1"/>
    <col min="12" max="12" width="0.7109375" style="545" customWidth="1"/>
    <col min="13" max="13" width="18.28515625" style="544" customWidth="1"/>
    <col min="14" max="14" width="0.7109375" style="545" customWidth="1"/>
    <col min="15" max="15" width="29.28515625" style="544" customWidth="1"/>
    <col min="16" max="16" width="1.140625" style="545" customWidth="1"/>
    <col min="17" max="17" width="28.42578125" style="544" bestFit="1" customWidth="1"/>
    <col min="18" max="18" width="22.5703125" style="547" bestFit="1" customWidth="1"/>
    <col min="19" max="19" width="0.28515625" style="543" customWidth="1"/>
    <col min="20" max="20" width="20.85546875" style="543" bestFit="1" customWidth="1"/>
    <col min="21" max="21" width="16.28515625" style="548" customWidth="1"/>
    <col min="22" max="22" width="12.28515625" style="543" bestFit="1" customWidth="1"/>
    <col min="23" max="16384" width="11.28515625" style="543"/>
  </cols>
  <sheetData>
    <row r="1" spans="2:21" ht="15">
      <c r="B1" s="542" t="str">
        <f>[106]Indice!C1</f>
        <v>IMPERIAL COMPAÑÍA DISTRIBUIDORA DE PETRÓLEO Y DERIVADOS S.A.E</v>
      </c>
      <c r="I1" s="546" t="s">
        <v>3297</v>
      </c>
    </row>
    <row r="3" spans="2:21" ht="15">
      <c r="O3" s="549"/>
      <c r="S3" s="550"/>
    </row>
    <row r="4" spans="2:21" ht="15">
      <c r="C4" s="549"/>
      <c r="D4" s="549"/>
      <c r="E4" s="549"/>
      <c r="F4" s="549"/>
      <c r="G4" s="549" t="s">
        <v>3338</v>
      </c>
      <c r="H4" s="549"/>
      <c r="I4" s="549"/>
      <c r="J4" s="549"/>
      <c r="K4" s="549"/>
      <c r="L4" s="549"/>
      <c r="M4" s="549"/>
      <c r="N4" s="549"/>
      <c r="O4" s="549"/>
      <c r="P4" s="549"/>
      <c r="Q4" s="549"/>
      <c r="S4" s="550"/>
    </row>
    <row r="5" spans="2:21" ht="15">
      <c r="B5" s="549"/>
      <c r="C5" s="549"/>
      <c r="D5" s="549"/>
      <c r="E5" s="549"/>
      <c r="F5" s="549"/>
      <c r="G5" s="549"/>
      <c r="H5" s="549"/>
      <c r="I5" s="549" t="s">
        <v>3366</v>
      </c>
      <c r="J5" s="549"/>
      <c r="K5" s="549"/>
      <c r="L5" s="549"/>
      <c r="M5" s="549"/>
      <c r="N5" s="549"/>
      <c r="O5" s="549"/>
      <c r="P5" s="549"/>
      <c r="Q5" s="549"/>
      <c r="S5" s="550"/>
    </row>
    <row r="6" spans="2:21" ht="14.25">
      <c r="B6" s="1071" t="s">
        <v>3337</v>
      </c>
      <c r="C6" s="1071"/>
      <c r="D6" s="1071"/>
      <c r="E6" s="1071"/>
      <c r="F6" s="1071"/>
      <c r="G6" s="1071"/>
      <c r="H6" s="1071"/>
      <c r="I6" s="1071"/>
      <c r="J6" s="1071"/>
      <c r="K6" s="1071"/>
      <c r="L6" s="1071"/>
      <c r="M6" s="1071"/>
      <c r="N6" s="1071"/>
      <c r="O6" s="1071"/>
      <c r="P6" s="1071"/>
      <c r="Q6" s="1071"/>
      <c r="S6" s="550"/>
    </row>
    <row r="7" spans="2:21" ht="14.25">
      <c r="B7" s="1071" t="s">
        <v>3299</v>
      </c>
      <c r="C7" s="1071"/>
      <c r="D7" s="1071"/>
      <c r="E7" s="1071"/>
      <c r="F7" s="1071"/>
      <c r="G7" s="1071"/>
      <c r="H7" s="1071"/>
      <c r="I7" s="1071"/>
      <c r="J7" s="1071"/>
      <c r="K7" s="1071"/>
      <c r="L7" s="1071"/>
      <c r="M7" s="1071"/>
      <c r="N7" s="1071"/>
      <c r="O7" s="1071"/>
      <c r="P7" s="1071"/>
      <c r="Q7" s="1071"/>
      <c r="S7" s="550"/>
    </row>
    <row r="8" spans="2:21" ht="14.25">
      <c r="B8" s="551"/>
      <c r="C8" s="551"/>
      <c r="D8" s="551"/>
      <c r="E8" s="551"/>
      <c r="F8" s="551"/>
      <c r="G8" s="551"/>
      <c r="H8" s="551"/>
      <c r="I8" s="551"/>
      <c r="J8" s="551"/>
      <c r="K8" s="551"/>
      <c r="L8" s="551"/>
      <c r="M8" s="551"/>
      <c r="N8" s="551"/>
      <c r="O8" s="551"/>
      <c r="P8" s="551"/>
      <c r="Q8" s="551"/>
      <c r="S8" s="550"/>
    </row>
    <row r="9" spans="2:21" ht="14.25">
      <c r="B9" s="551"/>
      <c r="C9" s="551"/>
      <c r="D9" s="551"/>
      <c r="E9" s="551"/>
      <c r="F9" s="551"/>
      <c r="G9" s="551"/>
      <c r="H9" s="551"/>
      <c r="I9" s="551"/>
      <c r="J9" s="551"/>
      <c r="K9" s="551"/>
      <c r="L9" s="551"/>
      <c r="M9" s="551"/>
      <c r="N9" s="551"/>
      <c r="O9" s="551"/>
      <c r="P9" s="551"/>
      <c r="Q9" s="551"/>
      <c r="S9" s="550"/>
    </row>
    <row r="10" spans="2:21" ht="25.5" customHeight="1">
      <c r="B10" s="552"/>
      <c r="C10" s="552"/>
      <c r="D10" s="1072" t="s">
        <v>3339</v>
      </c>
      <c r="E10" s="1072"/>
      <c r="F10" s="1072"/>
      <c r="G10" s="1072"/>
      <c r="H10" s="552"/>
      <c r="I10" s="1072" t="s">
        <v>105</v>
      </c>
      <c r="J10" s="1072"/>
      <c r="K10" s="1072"/>
      <c r="L10" s="552"/>
      <c r="M10" s="1072" t="s">
        <v>3340</v>
      </c>
      <c r="N10" s="1072"/>
      <c r="O10" s="1072"/>
      <c r="P10" s="1072"/>
      <c r="Q10" s="1072"/>
      <c r="R10" s="1072"/>
      <c r="S10" s="547"/>
      <c r="T10" s="1068" t="s">
        <v>259</v>
      </c>
    </row>
    <row r="11" spans="2:21" ht="15" customHeight="1">
      <c r="B11" s="1073"/>
      <c r="D11" s="1068" t="s">
        <v>3341</v>
      </c>
      <c r="E11" s="553" t="s">
        <v>3342</v>
      </c>
      <c r="F11" s="553"/>
      <c r="G11" s="1068" t="s">
        <v>3343</v>
      </c>
      <c r="H11" s="553"/>
      <c r="I11" s="1068" t="s">
        <v>136</v>
      </c>
      <c r="J11" s="553"/>
      <c r="K11" s="1068" t="s">
        <v>3344</v>
      </c>
      <c r="L11" s="553"/>
      <c r="M11" s="1068" t="s">
        <v>368</v>
      </c>
      <c r="N11" s="553"/>
      <c r="O11" s="1068" t="s">
        <v>3345</v>
      </c>
      <c r="P11" s="553"/>
      <c r="Q11" s="1068" t="s">
        <v>370</v>
      </c>
      <c r="R11" s="1068" t="s">
        <v>3346</v>
      </c>
      <c r="S11" s="547"/>
      <c r="T11" s="1068"/>
    </row>
    <row r="12" spans="2:21" ht="21.75" customHeight="1">
      <c r="B12" s="1073"/>
      <c r="D12" s="1069"/>
      <c r="E12" s="553" t="s">
        <v>3347</v>
      </c>
      <c r="F12" s="553"/>
      <c r="G12" s="1069"/>
      <c r="H12" s="553"/>
      <c r="I12" s="1069"/>
      <c r="J12" s="553"/>
      <c r="K12" s="1069"/>
      <c r="L12" s="553"/>
      <c r="M12" s="1069"/>
      <c r="N12" s="553"/>
      <c r="O12" s="1069"/>
      <c r="P12" s="553"/>
      <c r="Q12" s="1069" t="s">
        <v>259</v>
      </c>
      <c r="R12" s="1069" t="s">
        <v>259</v>
      </c>
      <c r="S12" s="547"/>
      <c r="T12" s="1069"/>
    </row>
    <row r="13" spans="2:21" ht="6.75" customHeight="1">
      <c r="F13" s="544"/>
      <c r="H13" s="544"/>
      <c r="J13" s="544"/>
      <c r="L13" s="544"/>
      <c r="N13" s="544"/>
      <c r="P13" s="544"/>
      <c r="R13" s="544"/>
      <c r="S13" s="547"/>
    </row>
    <row r="14" spans="2:21">
      <c r="B14" s="554" t="s">
        <v>3348</v>
      </c>
      <c r="C14" s="555"/>
      <c r="D14" s="556">
        <v>16000000000</v>
      </c>
      <c r="E14" s="556">
        <v>0</v>
      </c>
      <c r="F14" s="556"/>
      <c r="G14" s="556">
        <v>252077045</v>
      </c>
      <c r="H14" s="556">
        <v>0</v>
      </c>
      <c r="I14" s="556">
        <v>5930005258</v>
      </c>
      <c r="J14" s="556"/>
      <c r="K14" s="556">
        <v>0</v>
      </c>
      <c r="L14" s="556"/>
      <c r="M14" s="556">
        <v>1273659918</v>
      </c>
      <c r="N14" s="556"/>
      <c r="O14" s="556">
        <v>0</v>
      </c>
      <c r="P14" s="556"/>
      <c r="Q14" s="556">
        <v>19332338743</v>
      </c>
      <c r="R14" s="556">
        <v>-6690914556</v>
      </c>
      <c r="S14" s="556">
        <v>0</v>
      </c>
      <c r="T14" s="556">
        <v>36097166408</v>
      </c>
      <c r="U14" s="557"/>
    </row>
    <row r="15" spans="2:21" s="561" customFormat="1" ht="25.5">
      <c r="B15" s="558" t="s">
        <v>3349</v>
      </c>
      <c r="C15" s="543"/>
      <c r="D15" s="544">
        <v>20097166408</v>
      </c>
      <c r="E15" s="544"/>
      <c r="F15" s="544"/>
      <c r="G15" s="544">
        <v>-252077045</v>
      </c>
      <c r="H15" s="544"/>
      <c r="I15" s="544">
        <v>-5930005258</v>
      </c>
      <c r="J15" s="544"/>
      <c r="K15" s="544">
        <v>0</v>
      </c>
      <c r="L15" s="544"/>
      <c r="M15" s="544">
        <v>-1273659918</v>
      </c>
      <c r="N15" s="544"/>
      <c r="O15" s="544">
        <v>0</v>
      </c>
      <c r="P15" s="544"/>
      <c r="Q15" s="544">
        <v>-12641424187</v>
      </c>
      <c r="R15" s="544">
        <v>0</v>
      </c>
      <c r="S15" s="547"/>
      <c r="T15" s="559">
        <f t="shared" ref="T15:T21" si="0">SUM(D15:R15)</f>
        <v>0</v>
      </c>
      <c r="U15" s="560"/>
    </row>
    <row r="16" spans="2:21" s="561" customFormat="1">
      <c r="B16" s="558" t="s">
        <v>3350</v>
      </c>
      <c r="C16" s="543"/>
      <c r="D16" s="544">
        <v>0</v>
      </c>
      <c r="E16" s="544"/>
      <c r="F16" s="544"/>
      <c r="G16" s="544">
        <v>0</v>
      </c>
      <c r="H16" s="544"/>
      <c r="I16" s="544">
        <v>0</v>
      </c>
      <c r="J16" s="544"/>
      <c r="K16" s="544">
        <v>0</v>
      </c>
      <c r="L16" s="544"/>
      <c r="M16" s="544">
        <v>0</v>
      </c>
      <c r="N16" s="544"/>
      <c r="O16" s="562">
        <v>0</v>
      </c>
      <c r="P16" s="544"/>
      <c r="Q16" s="544">
        <v>-6690914556</v>
      </c>
      <c r="R16" s="544">
        <v>6690914556</v>
      </c>
      <c r="S16" s="547"/>
      <c r="T16" s="559">
        <f t="shared" si="0"/>
        <v>0</v>
      </c>
      <c r="U16" s="560"/>
    </row>
    <row r="17" spans="2:22" s="561" customFormat="1">
      <c r="B17" s="563" t="s">
        <v>3351</v>
      </c>
      <c r="D17" s="559">
        <v>3902833592</v>
      </c>
      <c r="E17" s="559"/>
      <c r="F17" s="559"/>
      <c r="G17" s="559">
        <v>0</v>
      </c>
      <c r="H17" s="559"/>
      <c r="I17" s="559">
        <v>0</v>
      </c>
      <c r="J17" s="559"/>
      <c r="K17" s="559">
        <v>0</v>
      </c>
      <c r="L17" s="559"/>
      <c r="M17" s="559">
        <v>0</v>
      </c>
      <c r="N17" s="559"/>
      <c r="O17" s="559">
        <v>0</v>
      </c>
      <c r="P17" s="559"/>
      <c r="Q17" s="559">
        <v>0</v>
      </c>
      <c r="R17" s="559">
        <v>0</v>
      </c>
      <c r="S17" s="559"/>
      <c r="T17" s="559">
        <f t="shared" si="0"/>
        <v>3902833592</v>
      </c>
      <c r="U17" s="560"/>
    </row>
    <row r="18" spans="2:22" s="561" customFormat="1">
      <c r="B18" s="563" t="s">
        <v>3638</v>
      </c>
      <c r="C18" s="564"/>
      <c r="D18" s="559">
        <v>0</v>
      </c>
      <c r="E18" s="559"/>
      <c r="F18" s="559"/>
      <c r="G18" s="559">
        <v>0</v>
      </c>
      <c r="H18" s="559"/>
      <c r="I18" s="559">
        <v>0</v>
      </c>
      <c r="J18" s="559"/>
      <c r="K18" s="559">
        <v>0</v>
      </c>
      <c r="L18" s="559"/>
      <c r="M18" s="559">
        <v>102121512</v>
      </c>
      <c r="N18" s="559"/>
      <c r="O18" s="562">
        <v>0</v>
      </c>
      <c r="P18" s="559"/>
      <c r="Q18" s="559">
        <v>0</v>
      </c>
      <c r="R18" s="559">
        <v>0</v>
      </c>
      <c r="S18" s="559"/>
      <c r="T18" s="559">
        <f t="shared" si="0"/>
        <v>102121512</v>
      </c>
      <c r="U18" s="560"/>
    </row>
    <row r="19" spans="2:22" s="561" customFormat="1">
      <c r="B19" s="563" t="s">
        <v>3352</v>
      </c>
      <c r="C19" s="564"/>
      <c r="D19" s="559">
        <v>0</v>
      </c>
      <c r="E19" s="559"/>
      <c r="F19" s="559"/>
      <c r="G19" s="559">
        <v>0</v>
      </c>
      <c r="H19" s="559"/>
      <c r="I19" s="559">
        <v>1857280709</v>
      </c>
      <c r="J19" s="559"/>
      <c r="K19" s="559"/>
      <c r="L19" s="559"/>
      <c r="M19" s="559"/>
      <c r="N19" s="559"/>
      <c r="O19" s="562"/>
      <c r="P19" s="559"/>
      <c r="Q19" s="559"/>
      <c r="R19" s="559"/>
      <c r="S19" s="559"/>
      <c r="T19" s="559">
        <f t="shared" si="0"/>
        <v>1857280709</v>
      </c>
      <c r="U19" s="560"/>
    </row>
    <row r="20" spans="2:22" s="561" customFormat="1">
      <c r="B20" s="564" t="s">
        <v>3353</v>
      </c>
      <c r="C20" s="564"/>
      <c r="D20" s="559">
        <v>0</v>
      </c>
      <c r="E20" s="559"/>
      <c r="F20" s="559"/>
      <c r="G20" s="559">
        <v>0</v>
      </c>
      <c r="H20" s="559"/>
      <c r="I20" s="559">
        <v>0</v>
      </c>
      <c r="J20" s="559"/>
      <c r="K20" s="559">
        <v>0</v>
      </c>
      <c r="L20" s="559"/>
      <c r="M20" s="559">
        <v>0</v>
      </c>
      <c r="N20" s="559"/>
      <c r="O20" s="562">
        <v>0</v>
      </c>
      <c r="P20" s="559"/>
      <c r="Q20" s="559">
        <v>0</v>
      </c>
      <c r="R20" s="559">
        <v>0</v>
      </c>
      <c r="S20" s="559"/>
      <c r="T20" s="559">
        <f t="shared" si="0"/>
        <v>0</v>
      </c>
      <c r="U20" s="560"/>
    </row>
    <row r="21" spans="2:22" s="561" customFormat="1">
      <c r="B21" s="563" t="s">
        <v>3354</v>
      </c>
      <c r="D21" s="559">
        <v>0</v>
      </c>
      <c r="E21" s="559"/>
      <c r="F21" s="559"/>
      <c r="G21" s="559">
        <v>0</v>
      </c>
      <c r="H21" s="559"/>
      <c r="I21" s="559">
        <v>0</v>
      </c>
      <c r="J21" s="559"/>
      <c r="K21" s="559">
        <v>0</v>
      </c>
      <c r="L21" s="559"/>
      <c r="M21" s="559">
        <v>0</v>
      </c>
      <c r="N21" s="559"/>
      <c r="O21" s="559">
        <v>0</v>
      </c>
      <c r="P21" s="559"/>
      <c r="Q21" s="559">
        <v>0</v>
      </c>
      <c r="R21" s="559">
        <v>1940308731</v>
      </c>
      <c r="S21" s="559"/>
      <c r="T21" s="559">
        <f t="shared" si="0"/>
        <v>1940308731</v>
      </c>
      <c r="U21" s="560"/>
    </row>
    <row r="22" spans="2:22" ht="6" customHeight="1">
      <c r="B22" s="565"/>
      <c r="C22" s="566"/>
      <c r="D22" s="567"/>
      <c r="E22" s="567"/>
      <c r="F22" s="567"/>
      <c r="G22" s="567"/>
      <c r="H22" s="567"/>
      <c r="I22" s="567"/>
      <c r="J22" s="567"/>
      <c r="K22" s="567"/>
      <c r="L22" s="567"/>
      <c r="M22" s="567"/>
      <c r="N22" s="567"/>
      <c r="O22" s="567"/>
      <c r="P22" s="567"/>
      <c r="Q22" s="567"/>
      <c r="R22" s="567"/>
      <c r="S22" s="567"/>
      <c r="T22" s="567"/>
      <c r="U22" s="557"/>
    </row>
    <row r="23" spans="2:22">
      <c r="B23" s="554" t="s">
        <v>3355</v>
      </c>
      <c r="C23" s="555"/>
      <c r="D23" s="556">
        <f>SUM(D14:D22)</f>
        <v>40000000000</v>
      </c>
      <c r="E23" s="556">
        <v>0</v>
      </c>
      <c r="F23" s="556">
        <f>SUM(F14:F22)</f>
        <v>0</v>
      </c>
      <c r="G23" s="556">
        <f>SUM(G14:G22)</f>
        <v>0</v>
      </c>
      <c r="H23" s="556">
        <v>0</v>
      </c>
      <c r="I23" s="556">
        <f>SUM(I14:I22)</f>
        <v>1857280709</v>
      </c>
      <c r="J23" s="556"/>
      <c r="K23" s="556">
        <f>SUM(K15:K22)</f>
        <v>0</v>
      </c>
      <c r="L23" s="556"/>
      <c r="M23" s="556">
        <f>SUM(M14:M22)</f>
        <v>102121512</v>
      </c>
      <c r="N23" s="556"/>
      <c r="O23" s="556">
        <f>SUM(O15:O22)</f>
        <v>0</v>
      </c>
      <c r="P23" s="556"/>
      <c r="Q23" s="556">
        <f>SUM(Q14:Q22)</f>
        <v>0</v>
      </c>
      <c r="R23" s="556">
        <f>SUM(R14:R22)</f>
        <v>1940308731</v>
      </c>
      <c r="S23" s="556">
        <f>SUM(S15:S22)</f>
        <v>0</v>
      </c>
      <c r="T23" s="556">
        <f>SUM(T14:T22)</f>
        <v>43899710952</v>
      </c>
      <c r="U23" s="560"/>
      <c r="V23" s="568"/>
    </row>
    <row r="24" spans="2:22">
      <c r="B24" s="565"/>
      <c r="C24" s="566"/>
      <c r="D24" s="569"/>
      <c r="E24" s="569"/>
      <c r="F24" s="569"/>
      <c r="G24" s="569"/>
      <c r="H24" s="569"/>
      <c r="I24" s="569"/>
      <c r="J24" s="569"/>
      <c r="K24" s="569"/>
      <c r="L24" s="569"/>
      <c r="M24" s="569"/>
      <c r="N24" s="569"/>
      <c r="O24" s="569"/>
      <c r="P24" s="569"/>
      <c r="Q24" s="569"/>
      <c r="R24" s="569"/>
      <c r="S24" s="569"/>
      <c r="T24" s="569"/>
      <c r="U24" s="557"/>
    </row>
    <row r="25" spans="2:22">
      <c r="B25" s="554" t="s">
        <v>3356</v>
      </c>
      <c r="C25" s="555"/>
      <c r="D25" s="556">
        <f>+D23</f>
        <v>40000000000</v>
      </c>
      <c r="E25" s="556"/>
      <c r="F25" s="556"/>
      <c r="G25" s="556">
        <f>+G23</f>
        <v>0</v>
      </c>
      <c r="H25" s="556"/>
      <c r="I25" s="556">
        <f>+I23</f>
        <v>1857280709</v>
      </c>
      <c r="J25" s="556"/>
      <c r="K25" s="556">
        <f>+K23</f>
        <v>0</v>
      </c>
      <c r="L25" s="556"/>
      <c r="M25" s="556">
        <f>+M23</f>
        <v>102121512</v>
      </c>
      <c r="N25" s="556"/>
      <c r="O25" s="556">
        <f>+O23</f>
        <v>0</v>
      </c>
      <c r="P25" s="556"/>
      <c r="Q25" s="556">
        <f>+Q23</f>
        <v>0</v>
      </c>
      <c r="R25" s="556">
        <f>+R23</f>
        <v>1940308731</v>
      </c>
      <c r="S25" s="556"/>
      <c r="T25" s="556">
        <f>+T23</f>
        <v>43899710952</v>
      </c>
      <c r="U25" s="557"/>
      <c r="V25" s="570">
        <f>+T25-BG!G47</f>
        <v>0</v>
      </c>
    </row>
    <row r="26" spans="2:22" ht="15" customHeight="1">
      <c r="B26" s="558" t="s">
        <v>3350</v>
      </c>
      <c r="D26" s="544">
        <v>0</v>
      </c>
      <c r="F26" s="544"/>
      <c r="G26" s="544">
        <v>0</v>
      </c>
      <c r="H26" s="544"/>
      <c r="I26" s="544">
        <v>0</v>
      </c>
      <c r="J26" s="544"/>
      <c r="K26" s="544">
        <v>0</v>
      </c>
      <c r="L26" s="544"/>
      <c r="M26" s="544">
        <v>0</v>
      </c>
      <c r="N26" s="544"/>
      <c r="O26" s="562">
        <v>0</v>
      </c>
      <c r="P26" s="544"/>
      <c r="Q26" s="544">
        <f>+R21</f>
        <v>1940308731</v>
      </c>
      <c r="R26" s="544">
        <v>-1940308731</v>
      </c>
      <c r="S26" s="547"/>
      <c r="T26" s="559">
        <f t="shared" ref="T26:T27" si="1">SUM(D26:R26)</f>
        <v>0</v>
      </c>
    </row>
    <row r="27" spans="2:22" s="561" customFormat="1">
      <c r="B27" s="563" t="s">
        <v>3357</v>
      </c>
      <c r="D27" s="559">
        <v>0</v>
      </c>
      <c r="E27" s="559"/>
      <c r="F27" s="559"/>
      <c r="G27" s="559">
        <v>0</v>
      </c>
      <c r="H27" s="559"/>
      <c r="I27" s="559">
        <v>0</v>
      </c>
      <c r="J27" s="559"/>
      <c r="K27" s="559">
        <v>0</v>
      </c>
      <c r="L27" s="559"/>
      <c r="M27" s="559">
        <v>0</v>
      </c>
      <c r="N27" s="559"/>
      <c r="O27" s="559">
        <v>0</v>
      </c>
      <c r="P27" s="559"/>
      <c r="Q27" s="559">
        <v>0</v>
      </c>
      <c r="R27" s="559">
        <f>+'Armado EERR'!C39</f>
        <v>2808387692</v>
      </c>
      <c r="S27" s="559"/>
      <c r="T27" s="559">
        <f t="shared" si="1"/>
        <v>2808387692</v>
      </c>
      <c r="U27" s="560"/>
    </row>
    <row r="28" spans="2:22" ht="4.5" customHeight="1">
      <c r="B28" s="565"/>
      <c r="C28" s="566"/>
      <c r="D28" s="567"/>
      <c r="E28" s="567"/>
      <c r="F28" s="567"/>
      <c r="G28" s="567"/>
      <c r="H28" s="567"/>
      <c r="I28" s="567"/>
      <c r="J28" s="567"/>
      <c r="K28" s="567"/>
      <c r="L28" s="567"/>
      <c r="M28" s="567"/>
      <c r="N28" s="567"/>
      <c r="O28" s="567"/>
      <c r="P28" s="567"/>
      <c r="Q28" s="567"/>
      <c r="R28" s="567"/>
      <c r="S28" s="567"/>
      <c r="T28" s="567"/>
      <c r="U28" s="557"/>
    </row>
    <row r="29" spans="2:22">
      <c r="B29" s="554" t="s">
        <v>3522</v>
      </c>
      <c r="C29" s="555"/>
      <c r="D29" s="556">
        <f>SUM(D25:D28)</f>
        <v>40000000000</v>
      </c>
      <c r="E29" s="556">
        <v>0</v>
      </c>
      <c r="F29" s="556">
        <f t="shared" ref="F29:T29" si="2">SUM(F25:F28)</f>
        <v>0</v>
      </c>
      <c r="G29" s="556">
        <f t="shared" si="2"/>
        <v>0</v>
      </c>
      <c r="H29" s="556">
        <f t="shared" si="2"/>
        <v>0</v>
      </c>
      <c r="I29" s="556">
        <f t="shared" si="2"/>
        <v>1857280709</v>
      </c>
      <c r="J29" s="556">
        <f t="shared" si="2"/>
        <v>0</v>
      </c>
      <c r="K29" s="556">
        <f t="shared" si="2"/>
        <v>0</v>
      </c>
      <c r="L29" s="556">
        <f t="shared" si="2"/>
        <v>0</v>
      </c>
      <c r="M29" s="556">
        <f t="shared" si="2"/>
        <v>102121512</v>
      </c>
      <c r="N29" s="556">
        <f t="shared" si="2"/>
        <v>0</v>
      </c>
      <c r="O29" s="556">
        <f t="shared" si="2"/>
        <v>0</v>
      </c>
      <c r="P29" s="556">
        <f t="shared" si="2"/>
        <v>0</v>
      </c>
      <c r="Q29" s="556">
        <f t="shared" si="2"/>
        <v>1940308731</v>
      </c>
      <c r="R29" s="556">
        <f t="shared" si="2"/>
        <v>2808387692</v>
      </c>
      <c r="S29" s="556">
        <f t="shared" si="2"/>
        <v>0</v>
      </c>
      <c r="T29" s="556">
        <f t="shared" si="2"/>
        <v>46708098644</v>
      </c>
      <c r="U29" s="557"/>
      <c r="V29" s="570">
        <f>+T29-BG!F47</f>
        <v>0</v>
      </c>
    </row>
    <row r="30" spans="2:22">
      <c r="B30" s="565"/>
      <c r="C30" s="566"/>
      <c r="D30" s="569"/>
      <c r="E30" s="569"/>
      <c r="F30" s="569"/>
      <c r="G30" s="569"/>
      <c r="H30" s="569"/>
      <c r="I30" s="569"/>
      <c r="J30" s="569"/>
      <c r="K30" s="569"/>
      <c r="L30" s="569"/>
      <c r="M30" s="569"/>
      <c r="N30" s="569"/>
      <c r="O30" s="569"/>
      <c r="P30" s="569"/>
      <c r="Q30" s="569"/>
      <c r="R30" s="569"/>
      <c r="S30" s="569"/>
      <c r="T30" s="569"/>
      <c r="U30" s="557"/>
    </row>
    <row r="31" spans="2:22">
      <c r="B31" s="990" t="s">
        <v>3637</v>
      </c>
      <c r="C31" s="566"/>
      <c r="D31" s="569"/>
      <c r="E31" s="569"/>
      <c r="F31" s="569"/>
      <c r="G31" s="569"/>
      <c r="H31" s="569"/>
      <c r="I31" s="569"/>
      <c r="J31" s="569"/>
      <c r="K31" s="569"/>
      <c r="L31" s="569"/>
      <c r="M31" s="569"/>
      <c r="N31" s="569"/>
      <c r="O31" s="569"/>
      <c r="P31" s="569"/>
      <c r="Q31" s="569"/>
      <c r="R31" s="569"/>
      <c r="S31" s="569"/>
      <c r="T31" s="569"/>
      <c r="U31" s="557"/>
    </row>
    <row r="32" spans="2:22">
      <c r="B32" s="543" t="s">
        <v>3358</v>
      </c>
      <c r="D32" s="571"/>
      <c r="E32" s="571"/>
      <c r="F32" s="571"/>
      <c r="G32" s="571"/>
      <c r="H32" s="571"/>
      <c r="I32" s="543"/>
      <c r="J32" s="543"/>
      <c r="L32" s="571"/>
      <c r="M32" s="571"/>
      <c r="N32" s="571"/>
      <c r="O32" s="571"/>
      <c r="P32" s="571"/>
      <c r="Q32" s="571"/>
      <c r="R32" s="571"/>
      <c r="S32" s="547"/>
      <c r="T32" s="570"/>
    </row>
    <row r="33" spans="1:20">
      <c r="T33" s="570"/>
    </row>
    <row r="34" spans="1:20">
      <c r="T34" s="570"/>
    </row>
    <row r="35" spans="1:20" ht="15.75">
      <c r="A35" s="506" t="s">
        <v>3322</v>
      </c>
      <c r="B35" s="506"/>
      <c r="N35" s="1057" t="s">
        <v>3323</v>
      </c>
      <c r="O35" s="1057"/>
      <c r="P35" s="1057"/>
      <c r="R35" s="1070"/>
      <c r="S35" s="1070"/>
      <c r="T35" s="1070"/>
    </row>
    <row r="36" spans="1:20" ht="15.75">
      <c r="A36" s="926" t="s">
        <v>3533</v>
      </c>
      <c r="B36" s="926"/>
      <c r="N36" s="1057" t="s">
        <v>3532</v>
      </c>
      <c r="O36" s="1057"/>
      <c r="P36" s="1057"/>
      <c r="R36" s="1070"/>
      <c r="S36" s="1070"/>
      <c r="T36" s="1070"/>
    </row>
    <row r="37" spans="1:20">
      <c r="A37" s="430"/>
      <c r="B37" s="430"/>
      <c r="C37" s="466"/>
      <c r="D37" s="906"/>
      <c r="E37" s="465"/>
    </row>
    <row r="38" spans="1:20" ht="15">
      <c r="A38" s="452"/>
      <c r="B38" s="452"/>
      <c r="C38" s="511"/>
      <c r="D38" s="511"/>
      <c r="E38" s="511"/>
    </row>
    <row r="39" spans="1:20" ht="15.75">
      <c r="A39" s="506" t="s">
        <v>3580</v>
      </c>
      <c r="B39" s="452"/>
      <c r="N39" s="544"/>
      <c r="P39" s="544"/>
    </row>
    <row r="40" spans="1:20" ht="15.75">
      <c r="A40" s="926" t="s">
        <v>3581</v>
      </c>
      <c r="B40" s="452"/>
      <c r="N40" s="544"/>
      <c r="P40" s="544"/>
    </row>
  </sheetData>
  <mergeCells count="19">
    <mergeCell ref="M11:M12"/>
    <mergeCell ref="B11:B12"/>
    <mergeCell ref="D11:D12"/>
    <mergeCell ref="G11:G12"/>
    <mergeCell ref="I11:I12"/>
    <mergeCell ref="K11:K12"/>
    <mergeCell ref="B6:Q6"/>
    <mergeCell ref="B7:Q7"/>
    <mergeCell ref="D10:G10"/>
    <mergeCell ref="I10:K10"/>
    <mergeCell ref="M10:R10"/>
    <mergeCell ref="N35:P35"/>
    <mergeCell ref="N36:P36"/>
    <mergeCell ref="O11:O12"/>
    <mergeCell ref="Q11:Q12"/>
    <mergeCell ref="R11:R12"/>
    <mergeCell ref="R36:T36"/>
    <mergeCell ref="R35:T35"/>
    <mergeCell ref="T10:T12"/>
  </mergeCells>
  <hyperlinks>
    <hyperlink ref="I1" location="Indice!A1" display="Indice" xr:uid="{3B139D9D-07DE-4ED2-924C-613250253591}"/>
  </hyperlinks>
  <pageMargins left="0.70866141732283472" right="0.70866141732283472" top="0.74803149606299213" bottom="0.74803149606299213" header="0.31496062992125984" footer="0.31496062992125984"/>
  <pageSetup paperSize="9" scale="5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EA19-C868-450C-9FAE-190BB9EEFEB4}">
  <sheetPr codeName="Hoja22">
    <pageSetUpPr fitToPage="1"/>
  </sheetPr>
  <dimension ref="B1:K27"/>
  <sheetViews>
    <sheetView showGridLines="0" topLeftCell="A19" workbookViewId="0">
      <selection activeCell="I4" sqref="I4"/>
    </sheetView>
  </sheetViews>
  <sheetFormatPr baseColWidth="10" defaultColWidth="11.42578125" defaultRowHeight="12.75"/>
  <cols>
    <col min="1" max="1" width="5.5703125" style="543" customWidth="1"/>
    <col min="2" max="2" width="18.5703125" style="543" customWidth="1"/>
    <col min="3" max="16384" width="11.42578125" style="543"/>
  </cols>
  <sheetData>
    <row r="1" spans="2:10">
      <c r="B1" s="542" t="s">
        <v>3321</v>
      </c>
    </row>
    <row r="8" spans="2:10">
      <c r="B8" s="1077" t="s">
        <v>3368</v>
      </c>
      <c r="C8" s="1077"/>
      <c r="D8" s="1077"/>
      <c r="E8" s="1077"/>
      <c r="F8" s="1077"/>
      <c r="G8" s="1077"/>
      <c r="H8" s="1077"/>
      <c r="I8" s="1077"/>
      <c r="J8" s="1077"/>
    </row>
    <row r="9" spans="2:10" ht="39.75" customHeight="1">
      <c r="B9" s="1078" t="s">
        <v>3523</v>
      </c>
      <c r="C9" s="1079"/>
      <c r="D9" s="1079"/>
      <c r="E9" s="1079"/>
      <c r="F9" s="1079"/>
      <c r="G9" s="1079"/>
      <c r="H9" s="1079"/>
      <c r="I9" s="1079"/>
      <c r="J9" s="1080"/>
    </row>
    <row r="10" spans="2:10" ht="35.25" customHeight="1">
      <c r="B10" s="1081" t="s">
        <v>3524</v>
      </c>
      <c r="C10" s="1082"/>
      <c r="D10" s="1082"/>
      <c r="E10" s="1082"/>
      <c r="F10" s="1082"/>
      <c r="G10" s="1082"/>
      <c r="H10" s="1082"/>
      <c r="I10" s="1082"/>
      <c r="J10" s="1083"/>
    </row>
    <row r="13" spans="2:10">
      <c r="B13" s="1077" t="s">
        <v>3359</v>
      </c>
      <c r="C13" s="1077"/>
      <c r="D13" s="1077"/>
      <c r="E13" s="1077"/>
      <c r="F13" s="1077"/>
      <c r="G13" s="1077"/>
      <c r="H13" s="1077"/>
      <c r="I13" s="1077"/>
      <c r="J13" s="1077"/>
    </row>
    <row r="14" spans="2:10" ht="19.5" customHeight="1">
      <c r="B14" s="573" t="s">
        <v>3360</v>
      </c>
      <c r="C14" s="1076" t="s">
        <v>3229</v>
      </c>
      <c r="D14" s="1076"/>
      <c r="E14" s="1076"/>
      <c r="F14" s="1076"/>
      <c r="G14" s="1076"/>
      <c r="H14" s="1076"/>
      <c r="I14" s="1076"/>
      <c r="J14" s="1076"/>
    </row>
    <row r="15" spans="2:10" ht="19.5" customHeight="1">
      <c r="B15" s="573" t="s">
        <v>3361</v>
      </c>
      <c r="C15" s="1076" t="s">
        <v>3362</v>
      </c>
      <c r="D15" s="1076"/>
      <c r="E15" s="1076"/>
      <c r="F15" s="1076"/>
      <c r="G15" s="1076"/>
      <c r="H15" s="1076"/>
      <c r="I15" s="1076"/>
      <c r="J15" s="1076"/>
    </row>
    <row r="16" spans="2:10" ht="33" customHeight="1">
      <c r="B16" s="573" t="s">
        <v>3363</v>
      </c>
      <c r="C16" s="1076" t="s">
        <v>3364</v>
      </c>
      <c r="D16" s="1076"/>
      <c r="E16" s="1076"/>
      <c r="F16" s="1076"/>
      <c r="G16" s="1076"/>
      <c r="H16" s="1076"/>
      <c r="I16" s="1076"/>
      <c r="J16" s="1076"/>
    </row>
    <row r="17" spans="2:11" ht="33" customHeight="1">
      <c r="B17" s="1076" t="s">
        <v>3365</v>
      </c>
      <c r="C17" s="1076"/>
      <c r="D17" s="1076"/>
      <c r="E17" s="1076"/>
      <c r="F17" s="1076"/>
      <c r="G17" s="1076"/>
      <c r="H17" s="1076"/>
      <c r="I17" s="1076"/>
      <c r="J17" s="1076"/>
    </row>
    <row r="22" spans="2:11">
      <c r="B22" s="1074" t="s">
        <v>3322</v>
      </c>
      <c r="C22" s="1074"/>
      <c r="D22" s="1074"/>
      <c r="I22" s="1075" t="s">
        <v>3323</v>
      </c>
      <c r="J22" s="1075"/>
      <c r="K22" s="1075"/>
    </row>
    <row r="23" spans="2:11" ht="15" customHeight="1">
      <c r="B23" s="1074" t="s">
        <v>3533</v>
      </c>
      <c r="C23" s="1074"/>
      <c r="D23" s="1074"/>
      <c r="I23" s="1075" t="s">
        <v>3532</v>
      </c>
      <c r="J23" s="1075"/>
      <c r="K23" s="1075"/>
    </row>
    <row r="26" spans="2:11">
      <c r="B26" s="1074" t="s">
        <v>3580</v>
      </c>
      <c r="C26" s="1074"/>
      <c r="D26" s="1074"/>
      <c r="I26" s="909"/>
      <c r="J26" s="909"/>
      <c r="K26" s="909"/>
    </row>
    <row r="27" spans="2:11">
      <c r="B27" s="1074" t="s">
        <v>3581</v>
      </c>
      <c r="C27" s="1074"/>
      <c r="D27" s="1074"/>
      <c r="I27" s="1075"/>
      <c r="J27" s="1075"/>
      <c r="K27" s="1075"/>
    </row>
  </sheetData>
  <mergeCells count="15">
    <mergeCell ref="B26:D26"/>
    <mergeCell ref="B27:D27"/>
    <mergeCell ref="I27:K27"/>
    <mergeCell ref="C15:J15"/>
    <mergeCell ref="B8:J8"/>
    <mergeCell ref="B9:J9"/>
    <mergeCell ref="B10:J10"/>
    <mergeCell ref="B13:J13"/>
    <mergeCell ref="C14:J14"/>
    <mergeCell ref="B23:D23"/>
    <mergeCell ref="B22:D22"/>
    <mergeCell ref="I23:K23"/>
    <mergeCell ref="C16:J16"/>
    <mergeCell ref="B17:J17"/>
    <mergeCell ref="I22:K22"/>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0050-7B5C-4260-9C85-EA990EDEF80E}">
  <sheetPr codeName="Hoja23">
    <tabColor theme="0" tint="-0.14999847407452621"/>
  </sheetPr>
  <dimension ref="B1:O97"/>
  <sheetViews>
    <sheetView showGridLines="0" view="pageBreakPreview" topLeftCell="A13" zoomScale="89" zoomScaleNormal="100" zoomScaleSheetLayoutView="89" workbookViewId="0">
      <selection activeCell="B37" sqref="B37"/>
    </sheetView>
  </sheetViews>
  <sheetFormatPr baseColWidth="10" defaultColWidth="11.28515625" defaultRowHeight="12.75"/>
  <cols>
    <col min="1" max="1" width="3.85546875" style="543" customWidth="1"/>
    <col min="2" max="2" width="22.140625" style="543" customWidth="1"/>
    <col min="3" max="3" width="14.85546875" style="543" customWidth="1"/>
    <col min="4" max="4" width="15.28515625" style="543" customWidth="1"/>
    <col min="5" max="5" width="18.140625" style="543" customWidth="1"/>
    <col min="6" max="6" width="12.5703125" style="543" customWidth="1"/>
    <col min="7" max="7" width="16.42578125" style="543" customWidth="1"/>
    <col min="8" max="8" width="15.28515625" style="543" customWidth="1"/>
    <col min="9" max="9" width="16.140625" style="543" bestFit="1" customWidth="1"/>
    <col min="10" max="10" width="21.28515625" style="543" customWidth="1"/>
    <col min="11" max="16384" width="11.28515625" style="543"/>
  </cols>
  <sheetData>
    <row r="1" spans="2:12" ht="15" customHeight="1">
      <c r="B1" s="542" t="str">
        <f>[106]Indice!C1</f>
        <v>IMPERIAL COMPAÑÍA DISTRIBUIDORA DE PETRÓLEO Y DERIVADOS S.A.E</v>
      </c>
      <c r="J1" s="574" t="s">
        <v>3250</v>
      </c>
    </row>
    <row r="2" spans="2:12" ht="15" customHeight="1"/>
    <row r="3" spans="2:12" ht="15" customHeight="1"/>
    <row r="4" spans="2:12" ht="15" customHeight="1"/>
    <row r="5" spans="2:12" ht="15" customHeight="1"/>
    <row r="6" spans="2:12" ht="15" customHeight="1">
      <c r="B6" s="1119" t="s">
        <v>3369</v>
      </c>
      <c r="C6" s="1120"/>
      <c r="D6" s="1120"/>
      <c r="E6" s="1120"/>
      <c r="F6" s="1120"/>
      <c r="G6" s="1120"/>
      <c r="H6" s="1120"/>
      <c r="I6" s="1120"/>
      <c r="J6" s="1121"/>
    </row>
    <row r="7" spans="2:12" ht="26.45" customHeight="1">
      <c r="B7" s="1122" t="s">
        <v>3370</v>
      </c>
      <c r="C7" s="1123"/>
      <c r="D7" s="1123"/>
      <c r="E7" s="1123"/>
      <c r="F7" s="1123"/>
      <c r="G7" s="1123"/>
      <c r="H7" s="1123"/>
      <c r="I7" s="1123"/>
      <c r="J7" s="1124"/>
      <c r="K7" s="575"/>
      <c r="L7" s="575"/>
    </row>
    <row r="8" spans="2:12" ht="15" customHeight="1">
      <c r="B8" s="576"/>
      <c r="J8" s="577"/>
    </row>
    <row r="9" spans="2:12" ht="15" customHeight="1">
      <c r="B9" s="1125" t="s">
        <v>3371</v>
      </c>
      <c r="C9" s="1126"/>
      <c r="D9" s="1126"/>
      <c r="E9" s="1126"/>
      <c r="F9" s="1126"/>
      <c r="G9" s="1126"/>
      <c r="H9" s="1126"/>
      <c r="I9" s="1126"/>
      <c r="J9" s="1127"/>
      <c r="K9" s="575"/>
      <c r="L9" s="575"/>
    </row>
    <row r="10" spans="2:12" s="578" customFormat="1" ht="43.9" customHeight="1">
      <c r="B10" s="1128" t="s">
        <v>3639</v>
      </c>
      <c r="C10" s="1129"/>
      <c r="D10" s="1129"/>
      <c r="E10" s="1129"/>
      <c r="F10" s="1129"/>
      <c r="G10" s="1129"/>
      <c r="H10" s="1129"/>
      <c r="I10" s="1129"/>
      <c r="J10" s="1130"/>
    </row>
    <row r="11" spans="2:12" s="578" customFormat="1" ht="37.5" customHeight="1">
      <c r="B11" s="1109" t="s">
        <v>3577</v>
      </c>
      <c r="C11" s="1110"/>
      <c r="D11" s="1110"/>
      <c r="E11" s="1110"/>
      <c r="F11" s="1110"/>
      <c r="G11" s="1110"/>
      <c r="H11" s="1110"/>
      <c r="I11" s="1110"/>
      <c r="J11" s="1111"/>
    </row>
    <row r="12" spans="2:12" s="578" customFormat="1" ht="31.15" customHeight="1">
      <c r="B12" s="1109" t="s">
        <v>3640</v>
      </c>
      <c r="C12" s="1110"/>
      <c r="D12" s="1110"/>
      <c r="E12" s="1110"/>
      <c r="F12" s="1110"/>
      <c r="G12" s="1110"/>
      <c r="H12" s="1110"/>
      <c r="I12" s="1110"/>
      <c r="J12" s="1111"/>
    </row>
    <row r="13" spans="2:12" s="578" customFormat="1" ht="12">
      <c r="B13" s="983"/>
      <c r="C13" s="984"/>
      <c r="D13" s="984"/>
      <c r="E13" s="984"/>
      <c r="F13" s="984"/>
      <c r="G13" s="984"/>
      <c r="H13" s="984"/>
      <c r="I13" s="984"/>
      <c r="J13" s="985"/>
    </row>
    <row r="14" spans="2:12" ht="15" customHeight="1">
      <c r="B14" s="1093" t="s">
        <v>3372</v>
      </c>
      <c r="C14" s="1094"/>
      <c r="D14" s="1094"/>
      <c r="E14" s="1094"/>
      <c r="F14" s="1094"/>
      <c r="G14" s="1094"/>
      <c r="H14" s="1094"/>
      <c r="I14" s="1094"/>
      <c r="J14" s="1095"/>
      <c r="K14" s="575"/>
      <c r="L14" s="575"/>
    </row>
    <row r="15" spans="2:12" ht="42.75" customHeight="1">
      <c r="B15" s="1109" t="s">
        <v>3373</v>
      </c>
      <c r="C15" s="1110"/>
      <c r="D15" s="1110"/>
      <c r="E15" s="1110"/>
      <c r="F15" s="1110"/>
      <c r="G15" s="1110"/>
      <c r="H15" s="1110"/>
      <c r="I15" s="1110"/>
      <c r="J15" s="1111"/>
    </row>
    <row r="16" spans="2:12" ht="15" customHeight="1">
      <c r="B16" s="1131"/>
      <c r="C16" s="1096"/>
      <c r="D16" s="1096"/>
      <c r="E16" s="1096"/>
      <c r="F16" s="1096"/>
      <c r="G16" s="1096"/>
      <c r="H16" s="1096"/>
      <c r="I16" s="1096"/>
      <c r="J16" s="1132"/>
    </row>
    <row r="17" spans="2:12" ht="15" customHeight="1">
      <c r="B17" s="1093" t="s">
        <v>3374</v>
      </c>
      <c r="C17" s="1094"/>
      <c r="D17" s="1094"/>
      <c r="E17" s="1094"/>
      <c r="F17" s="1094"/>
      <c r="G17" s="1094"/>
      <c r="H17" s="1094"/>
      <c r="I17" s="1094"/>
      <c r="J17" s="1095"/>
      <c r="K17" s="575"/>
      <c r="L17" s="575"/>
    </row>
    <row r="18" spans="2:12" ht="30" customHeight="1">
      <c r="B18" s="1109" t="s">
        <v>3535</v>
      </c>
      <c r="C18" s="1110"/>
      <c r="D18" s="1110"/>
      <c r="E18" s="1110"/>
      <c r="F18" s="1110"/>
      <c r="G18" s="1110"/>
      <c r="H18" s="1110"/>
      <c r="I18" s="1110"/>
      <c r="J18" s="1111"/>
    </row>
    <row r="19" spans="2:12" ht="28.5" customHeight="1">
      <c r="B19" s="1109" t="s">
        <v>3375</v>
      </c>
      <c r="C19" s="1110"/>
      <c r="D19" s="1110"/>
      <c r="E19" s="1110"/>
      <c r="F19" s="1110"/>
      <c r="G19" s="1110"/>
      <c r="H19" s="1110"/>
      <c r="I19" s="1110"/>
      <c r="J19" s="1111"/>
    </row>
    <row r="20" spans="2:12" ht="15" customHeight="1">
      <c r="B20" s="579"/>
      <c r="C20" s="580"/>
      <c r="D20" s="580"/>
      <c r="E20" s="580"/>
      <c r="F20" s="580"/>
      <c r="G20" s="580"/>
      <c r="H20" s="580"/>
      <c r="I20" s="580"/>
      <c r="J20" s="581"/>
    </row>
    <row r="21" spans="2:12" ht="15" customHeight="1">
      <c r="B21" s="582"/>
      <c r="C21" s="583"/>
      <c r="D21" s="584">
        <v>44166</v>
      </c>
      <c r="E21" s="583"/>
      <c r="F21" s="585"/>
      <c r="G21" s="584"/>
      <c r="H21" s="584">
        <v>43800</v>
      </c>
      <c r="I21" s="583"/>
      <c r="J21" s="586"/>
      <c r="K21" s="585"/>
      <c r="L21" s="585"/>
    </row>
    <row r="22" spans="2:12" ht="15" customHeight="1">
      <c r="B22" s="582"/>
      <c r="C22" s="587" t="s">
        <v>3376</v>
      </c>
      <c r="D22" s="588" t="s">
        <v>3377</v>
      </c>
      <c r="E22" s="588" t="s">
        <v>3378</v>
      </c>
      <c r="G22" s="587"/>
      <c r="H22" s="588" t="s">
        <v>3376</v>
      </c>
      <c r="I22" s="588" t="s">
        <v>3377</v>
      </c>
      <c r="J22" s="588" t="s">
        <v>3378</v>
      </c>
    </row>
    <row r="23" spans="2:12" ht="15" customHeight="1">
      <c r="B23" s="936" t="s">
        <v>3379</v>
      </c>
      <c r="C23" s="589" t="s">
        <v>3380</v>
      </c>
      <c r="D23" s="590" t="s">
        <v>1757</v>
      </c>
      <c r="E23" s="991">
        <v>156965145</v>
      </c>
      <c r="F23" s="589"/>
      <c r="G23" s="589" t="s">
        <v>3379</v>
      </c>
      <c r="H23" s="590" t="s">
        <v>3380</v>
      </c>
      <c r="I23" s="937" t="s">
        <v>1757</v>
      </c>
      <c r="J23" s="991">
        <v>582844166</v>
      </c>
      <c r="K23" s="585"/>
      <c r="L23" s="591"/>
    </row>
    <row r="24" spans="2:12" ht="15" customHeight="1">
      <c r="B24" s="936"/>
      <c r="C24" s="589"/>
      <c r="D24" s="590"/>
      <c r="E24" s="991"/>
      <c r="F24" s="589"/>
      <c r="G24" s="589"/>
      <c r="H24" s="590"/>
      <c r="I24" s="938"/>
      <c r="J24" s="991"/>
      <c r="K24" s="585"/>
      <c r="L24" s="591"/>
    </row>
    <row r="25" spans="2:12" ht="15" customHeight="1">
      <c r="B25" s="936" t="s">
        <v>3381</v>
      </c>
      <c r="C25" s="589" t="s">
        <v>3380</v>
      </c>
      <c r="D25" s="590" t="s">
        <v>1757</v>
      </c>
      <c r="E25" s="991">
        <v>-17375158</v>
      </c>
      <c r="F25" s="589"/>
      <c r="G25" s="589" t="s">
        <v>3381</v>
      </c>
      <c r="H25" s="590" t="s">
        <v>3380</v>
      </c>
      <c r="I25" s="938" t="s">
        <v>1757</v>
      </c>
      <c r="J25" s="991">
        <v>-23932794461</v>
      </c>
      <c r="K25" s="585"/>
      <c r="L25" s="591"/>
    </row>
    <row r="26" spans="2:12" ht="15" customHeight="1">
      <c r="B26" s="936"/>
      <c r="C26" s="939"/>
      <c r="D26" s="939"/>
      <c r="E26" s="940"/>
      <c r="F26" s="578"/>
      <c r="G26" s="939"/>
      <c r="H26" s="939"/>
      <c r="I26" s="733"/>
      <c r="J26" s="941"/>
    </row>
    <row r="27" spans="2:12" ht="15" customHeight="1">
      <c r="B27" s="942" t="s">
        <v>3382</v>
      </c>
      <c r="C27" s="943"/>
      <c r="D27" s="943"/>
      <c r="E27" s="945">
        <f>+E23+E25</f>
        <v>139589987</v>
      </c>
      <c r="F27" s="578"/>
      <c r="G27" s="943" t="s">
        <v>3382</v>
      </c>
      <c r="H27" s="943"/>
      <c r="I27" s="944"/>
      <c r="J27" s="945">
        <f>+J23+J25</f>
        <v>-23349950295</v>
      </c>
    </row>
    <row r="28" spans="2:12" ht="15" customHeight="1">
      <c r="B28" s="592"/>
      <c r="C28" s="593"/>
      <c r="D28" s="593"/>
      <c r="E28" s="594"/>
      <c r="G28" s="593"/>
      <c r="H28" s="593"/>
      <c r="I28" s="594"/>
      <c r="J28" s="577"/>
    </row>
    <row r="29" spans="2:12" ht="15" customHeight="1">
      <c r="B29" s="592"/>
      <c r="C29" s="593"/>
      <c r="D29" s="593"/>
      <c r="E29" s="594"/>
      <c r="G29" s="593"/>
      <c r="H29" s="593"/>
      <c r="I29" s="594"/>
      <c r="J29" s="577"/>
    </row>
    <row r="30" spans="2:12" ht="15" customHeight="1">
      <c r="B30" s="1131" t="s">
        <v>3383</v>
      </c>
      <c r="C30" s="1096"/>
      <c r="D30" s="1096"/>
      <c r="E30" s="1096"/>
      <c r="F30" s="1096"/>
      <c r="G30" s="1096"/>
      <c r="H30" s="1096"/>
      <c r="I30" s="1096"/>
      <c r="J30" s="1132"/>
    </row>
    <row r="31" spans="2:12" ht="15" customHeight="1">
      <c r="B31" s="595"/>
      <c r="C31" s="596"/>
      <c r="D31" s="596"/>
      <c r="E31" s="596"/>
      <c r="F31" s="596"/>
      <c r="G31" s="596"/>
      <c r="H31" s="596"/>
      <c r="I31" s="596"/>
      <c r="J31" s="597"/>
    </row>
    <row r="32" spans="2:12" ht="15" customHeight="1">
      <c r="B32" s="579"/>
      <c r="C32" s="583"/>
      <c r="D32" s="584">
        <v>44166</v>
      </c>
      <c r="E32" s="583"/>
      <c r="F32" s="580"/>
      <c r="G32" s="583"/>
      <c r="H32" s="584">
        <v>43800</v>
      </c>
      <c r="I32" s="583"/>
      <c r="J32" s="581"/>
    </row>
    <row r="33" spans="2:12" ht="15" customHeight="1">
      <c r="B33" s="579"/>
      <c r="C33" s="598"/>
      <c r="D33" s="1112" t="s">
        <v>3384</v>
      </c>
      <c r="E33" s="1112"/>
      <c r="F33" s="580"/>
      <c r="G33" s="598"/>
      <c r="H33" s="1112" t="s">
        <v>3384</v>
      </c>
      <c r="I33" s="1112"/>
      <c r="J33" s="581"/>
    </row>
    <row r="34" spans="2:12" ht="15" customHeight="1">
      <c r="B34" s="579"/>
      <c r="C34" s="599" t="s">
        <v>3376</v>
      </c>
      <c r="D34" s="600" t="s">
        <v>3385</v>
      </c>
      <c r="E34" s="600" t="s">
        <v>3386</v>
      </c>
      <c r="F34" s="580"/>
      <c r="G34" s="599" t="s">
        <v>3376</v>
      </c>
      <c r="H34" s="600" t="s">
        <v>3385</v>
      </c>
      <c r="I34" s="600" t="s">
        <v>3386</v>
      </c>
      <c r="J34" s="581"/>
      <c r="L34" s="468"/>
    </row>
    <row r="35" spans="2:12" ht="15" customHeight="1">
      <c r="B35" s="579"/>
      <c r="C35" s="601" t="s">
        <v>3380</v>
      </c>
      <c r="D35" s="602">
        <v>6891.96</v>
      </c>
      <c r="E35" s="602">
        <v>6941.65</v>
      </c>
      <c r="F35" s="580"/>
      <c r="G35" s="601" t="s">
        <v>3380</v>
      </c>
      <c r="H35" s="602">
        <v>6442.33</v>
      </c>
      <c r="I35" s="602">
        <v>6463.95</v>
      </c>
      <c r="J35" s="581"/>
      <c r="K35" s="603"/>
      <c r="L35" s="468"/>
    </row>
    <row r="36" spans="2:12" ht="15" customHeight="1">
      <c r="B36" s="592"/>
      <c r="C36" s="593"/>
      <c r="D36" s="593"/>
      <c r="E36" s="593"/>
      <c r="G36" s="593"/>
      <c r="H36" s="593"/>
      <c r="I36" s="594"/>
      <c r="J36" s="577"/>
      <c r="L36" s="604"/>
    </row>
    <row r="37" spans="2:12" ht="15" customHeight="1">
      <c r="B37" s="582"/>
      <c r="C37" s="585"/>
      <c r="D37" s="585"/>
      <c r="E37" s="585"/>
      <c r="F37" s="585"/>
      <c r="G37" s="585"/>
      <c r="H37" s="585"/>
      <c r="I37" s="585"/>
      <c r="J37" s="586"/>
      <c r="K37" s="585"/>
      <c r="L37" s="605"/>
    </row>
    <row r="38" spans="2:12" ht="33" customHeight="1">
      <c r="B38" s="1113" t="s">
        <v>3525</v>
      </c>
      <c r="C38" s="1114"/>
      <c r="D38" s="1114"/>
      <c r="E38" s="1114"/>
      <c r="F38" s="1114"/>
      <c r="G38" s="1114"/>
      <c r="H38" s="1114"/>
      <c r="I38" s="1114"/>
      <c r="J38" s="1115"/>
      <c r="K38" s="606"/>
      <c r="L38" s="585"/>
    </row>
    <row r="39" spans="2:12" ht="15" customHeight="1">
      <c r="B39" s="1093" t="s">
        <v>3387</v>
      </c>
      <c r="C39" s="1094"/>
      <c r="D39" s="1094"/>
      <c r="E39" s="1094"/>
      <c r="F39" s="1094"/>
      <c r="G39" s="1094"/>
      <c r="H39" s="1094"/>
      <c r="I39" s="1094"/>
      <c r="J39" s="1095"/>
      <c r="K39" s="575"/>
      <c r="L39" s="575"/>
    </row>
    <row r="40" spans="2:12" ht="28.5" customHeight="1">
      <c r="B40" s="1097" t="s">
        <v>3388</v>
      </c>
      <c r="C40" s="1098"/>
      <c r="D40" s="1098"/>
      <c r="E40" s="1098"/>
      <c r="F40" s="1098"/>
      <c r="G40" s="1098"/>
      <c r="H40" s="1098"/>
      <c r="I40" s="1098"/>
      <c r="J40" s="1099"/>
    </row>
    <row r="41" spans="2:12" ht="15" customHeight="1">
      <c r="B41" s="579"/>
      <c r="C41" s="580"/>
      <c r="D41" s="580"/>
      <c r="E41" s="580"/>
      <c r="F41" s="580"/>
      <c r="G41" s="580"/>
      <c r="H41" s="580"/>
      <c r="I41" s="580"/>
      <c r="J41" s="581"/>
    </row>
    <row r="42" spans="2:12" ht="15" customHeight="1">
      <c r="B42" s="1093" t="s">
        <v>3583</v>
      </c>
      <c r="C42" s="1094"/>
      <c r="D42" s="1094"/>
      <c r="E42" s="1094"/>
      <c r="F42" s="1094"/>
      <c r="G42" s="1094"/>
      <c r="H42" s="1094"/>
      <c r="I42" s="1094"/>
      <c r="J42" s="1095"/>
      <c r="K42" s="575"/>
      <c r="L42" s="575"/>
    </row>
    <row r="43" spans="2:12" ht="43.15" customHeight="1">
      <c r="B43" s="1116" t="s">
        <v>3389</v>
      </c>
      <c r="C43" s="1117"/>
      <c r="D43" s="1117"/>
      <c r="E43" s="1117"/>
      <c r="F43" s="1117"/>
      <c r="G43" s="1117"/>
      <c r="H43" s="1117"/>
      <c r="I43" s="1117"/>
      <c r="J43" s="1118"/>
    </row>
    <row r="44" spans="2:12" ht="15" customHeight="1">
      <c r="B44" s="1113"/>
      <c r="C44" s="1114"/>
      <c r="D44" s="1114"/>
      <c r="E44" s="1114"/>
      <c r="F44" s="1114"/>
      <c r="G44" s="1114"/>
      <c r="H44" s="1114"/>
      <c r="I44" s="1114"/>
      <c r="J44" s="1115"/>
    </row>
    <row r="45" spans="2:12" ht="15" customHeight="1">
      <c r="B45" s="1093" t="s">
        <v>3584</v>
      </c>
      <c r="C45" s="1094"/>
      <c r="D45" s="1094"/>
      <c r="E45" s="1094"/>
      <c r="F45" s="1094"/>
      <c r="G45" s="1094"/>
      <c r="H45" s="1094"/>
      <c r="I45" s="1094"/>
      <c r="J45" s="1095"/>
      <c r="K45" s="575"/>
      <c r="L45" s="575"/>
    </row>
    <row r="46" spans="2:12" ht="31.15" customHeight="1">
      <c r="B46" s="1133" t="s">
        <v>3390</v>
      </c>
      <c r="C46" s="1134"/>
      <c r="D46" s="1134"/>
      <c r="E46" s="1134"/>
      <c r="F46" s="1134"/>
      <c r="G46" s="1134"/>
      <c r="H46" s="1134"/>
      <c r="I46" s="1134"/>
      <c r="J46" s="1135"/>
      <c r="K46" s="575"/>
      <c r="L46" s="575"/>
    </row>
    <row r="47" spans="2:12" ht="19.5" customHeight="1">
      <c r="B47" s="1093" t="s">
        <v>3585</v>
      </c>
      <c r="C47" s="1094"/>
      <c r="D47" s="1094"/>
      <c r="E47" s="1094"/>
      <c r="F47" s="1094"/>
      <c r="G47" s="1094"/>
      <c r="H47" s="1094"/>
      <c r="I47" s="1094"/>
      <c r="J47" s="1095"/>
      <c r="K47" s="1096"/>
      <c r="L47" s="1096"/>
    </row>
    <row r="48" spans="2:12" ht="34.5" customHeight="1">
      <c r="B48" s="1085" t="s">
        <v>3556</v>
      </c>
      <c r="C48" s="1086"/>
      <c r="D48" s="1086"/>
      <c r="E48" s="1086"/>
      <c r="F48" s="1086"/>
      <c r="G48" s="1086"/>
      <c r="H48" s="1086"/>
      <c r="I48" s="1086"/>
      <c r="J48" s="1087"/>
      <c r="K48" s="596"/>
      <c r="L48" s="596"/>
    </row>
    <row r="49" spans="2:12" ht="7.5" customHeight="1">
      <c r="B49" s="1097"/>
      <c r="C49" s="1136"/>
      <c r="D49" s="1136"/>
      <c r="E49" s="1136"/>
      <c r="F49" s="1136"/>
      <c r="G49" s="1136"/>
      <c r="H49" s="1136"/>
      <c r="I49" s="1136"/>
      <c r="J49" s="1099"/>
      <c r="K49" s="596"/>
      <c r="L49" s="596"/>
    </row>
    <row r="50" spans="2:12" ht="51" customHeight="1">
      <c r="B50" s="1085" t="s">
        <v>3557</v>
      </c>
      <c r="C50" s="1086"/>
      <c r="D50" s="1086"/>
      <c r="E50" s="1086"/>
      <c r="F50" s="1086"/>
      <c r="G50" s="1086"/>
      <c r="H50" s="1086"/>
      <c r="I50" s="1086"/>
      <c r="J50" s="1087"/>
      <c r="K50" s="883"/>
      <c r="L50" s="883"/>
    </row>
    <row r="51" spans="2:12" ht="13.5" customHeight="1">
      <c r="B51" s="887" t="s">
        <v>3558</v>
      </c>
      <c r="C51" s="888"/>
      <c r="D51" s="888"/>
      <c r="E51" s="888"/>
      <c r="F51" s="888"/>
      <c r="G51" s="888"/>
      <c r="H51" s="888"/>
      <c r="I51" s="888"/>
      <c r="J51" s="885"/>
      <c r="K51" s="883"/>
      <c r="L51" s="883"/>
    </row>
    <row r="52" spans="2:12" ht="16.899999999999999" customHeight="1">
      <c r="B52" s="889" t="s">
        <v>3559</v>
      </c>
      <c r="C52" s="886"/>
      <c r="D52" s="886"/>
      <c r="E52" s="886"/>
      <c r="F52" s="886"/>
      <c r="G52" s="886"/>
      <c r="H52" s="886"/>
      <c r="I52" s="886"/>
      <c r="J52" s="884"/>
      <c r="K52" s="883"/>
      <c r="L52" s="883"/>
    </row>
    <row r="53" spans="2:12" ht="16.899999999999999" customHeight="1">
      <c r="B53" s="889"/>
      <c r="C53" s="911"/>
      <c r="D53" s="911"/>
      <c r="E53" s="911"/>
      <c r="F53" s="911"/>
      <c r="G53" s="911"/>
      <c r="H53" s="911"/>
      <c r="I53" s="911"/>
      <c r="J53" s="912"/>
      <c r="K53" s="914"/>
      <c r="L53" s="914"/>
    </row>
    <row r="54" spans="2:12" ht="24" customHeight="1" thickBot="1">
      <c r="B54" s="889"/>
      <c r="C54" s="920" t="s">
        <v>3566</v>
      </c>
      <c r="D54" s="921"/>
      <c r="E54" s="922" t="s">
        <v>3567</v>
      </c>
      <c r="F54" s="922" t="s">
        <v>3568</v>
      </c>
      <c r="G54" s="911"/>
      <c r="H54" s="911"/>
      <c r="I54" s="911"/>
      <c r="J54" s="912"/>
      <c r="K54" s="914"/>
      <c r="L54" s="914"/>
    </row>
    <row r="55" spans="2:12" ht="16.899999999999999" customHeight="1">
      <c r="B55" s="889"/>
      <c r="C55" s="923" t="s">
        <v>3569</v>
      </c>
      <c r="D55" s="921"/>
      <c r="E55" s="924">
        <v>0.4</v>
      </c>
      <c r="F55" s="924">
        <v>0.2</v>
      </c>
      <c r="G55" s="911"/>
      <c r="H55" s="911"/>
      <c r="I55" s="911"/>
      <c r="J55" s="912"/>
      <c r="K55" s="914"/>
      <c r="L55" s="914"/>
    </row>
    <row r="56" spans="2:12" ht="16.899999999999999" customHeight="1">
      <c r="B56" s="889"/>
      <c r="C56" s="923" t="s">
        <v>3570</v>
      </c>
      <c r="D56" s="921"/>
      <c r="E56" s="924">
        <v>0.1</v>
      </c>
      <c r="F56" s="924">
        <v>0.1</v>
      </c>
      <c r="G56" s="911"/>
      <c r="H56" s="911"/>
      <c r="I56" s="911"/>
      <c r="J56" s="912"/>
      <c r="K56" s="914"/>
      <c r="L56" s="914"/>
    </row>
    <row r="57" spans="2:12" ht="23.25" customHeight="1">
      <c r="B57" s="889"/>
      <c r="C57" s="923" t="s">
        <v>3571</v>
      </c>
      <c r="D57" s="921"/>
      <c r="E57" s="924">
        <v>0.1</v>
      </c>
      <c r="F57" s="924">
        <v>0.1</v>
      </c>
      <c r="G57" s="911"/>
      <c r="H57" s="911"/>
      <c r="I57" s="911"/>
      <c r="J57" s="912"/>
      <c r="K57" s="914"/>
      <c r="L57" s="914"/>
    </row>
    <row r="58" spans="2:12" ht="24" customHeight="1">
      <c r="B58" s="889"/>
      <c r="C58" s="923" t="s">
        <v>3572</v>
      </c>
      <c r="D58" s="921"/>
      <c r="E58" s="924">
        <v>0.1</v>
      </c>
      <c r="F58" s="924">
        <v>0.2</v>
      </c>
      <c r="G58" s="911"/>
      <c r="H58" s="911"/>
      <c r="I58" s="911"/>
      <c r="J58" s="912"/>
      <c r="K58" s="914"/>
      <c r="L58" s="914"/>
    </row>
    <row r="59" spans="2:12" ht="24" customHeight="1">
      <c r="B59" s="889"/>
      <c r="C59" s="923" t="s">
        <v>3573</v>
      </c>
      <c r="D59" s="921"/>
      <c r="E59" s="924">
        <v>0.04</v>
      </c>
      <c r="F59" s="924">
        <v>0.1</v>
      </c>
      <c r="G59" s="911"/>
      <c r="H59" s="911"/>
      <c r="I59" s="911"/>
      <c r="J59" s="912"/>
      <c r="K59" s="914"/>
      <c r="L59" s="914"/>
    </row>
    <row r="60" spans="2:12" ht="16.899999999999999" customHeight="1">
      <c r="B60" s="889"/>
      <c r="C60" s="923" t="s">
        <v>3574</v>
      </c>
      <c r="D60" s="921"/>
      <c r="E60" s="924">
        <v>0.05</v>
      </c>
      <c r="F60" s="924">
        <v>0.2</v>
      </c>
      <c r="G60" s="911"/>
      <c r="H60" s="911"/>
      <c r="I60" s="911"/>
      <c r="J60" s="912"/>
      <c r="K60" s="914"/>
      <c r="L60" s="914"/>
    </row>
    <row r="61" spans="2:12" ht="16.899999999999999" customHeight="1">
      <c r="B61" s="889"/>
      <c r="C61" s="923" t="s">
        <v>3575</v>
      </c>
      <c r="D61" s="921"/>
      <c r="E61" s="924">
        <v>0.05</v>
      </c>
      <c r="F61" s="924">
        <v>0</v>
      </c>
      <c r="G61" s="911"/>
      <c r="H61" s="911"/>
      <c r="I61" s="911"/>
      <c r="J61" s="912"/>
      <c r="K61" s="914"/>
      <c r="L61" s="914"/>
    </row>
    <row r="62" spans="2:12" ht="27" customHeight="1">
      <c r="B62" s="1085" t="s">
        <v>3560</v>
      </c>
      <c r="C62" s="1086"/>
      <c r="D62" s="1086"/>
      <c r="E62" s="1086"/>
      <c r="F62" s="1086"/>
      <c r="G62" s="1086"/>
      <c r="H62" s="1086"/>
      <c r="I62" s="1086"/>
      <c r="J62" s="1087"/>
      <c r="K62" s="883"/>
      <c r="L62" s="883"/>
    </row>
    <row r="63" spans="2:12" ht="20.25" customHeight="1">
      <c r="B63" s="1085" t="s">
        <v>3582</v>
      </c>
      <c r="C63" s="1086"/>
      <c r="D63" s="1086"/>
      <c r="E63" s="1086"/>
      <c r="F63" s="1086"/>
      <c r="G63" s="1086"/>
      <c r="H63" s="1086"/>
      <c r="I63" s="1086"/>
      <c r="J63" s="1087"/>
      <c r="K63" s="914"/>
      <c r="L63" s="914"/>
    </row>
    <row r="64" spans="2:12" ht="16.5" customHeight="1">
      <c r="B64" s="1085" t="s">
        <v>3576</v>
      </c>
      <c r="C64" s="1086"/>
      <c r="D64" s="1086"/>
      <c r="E64" s="1086"/>
      <c r="F64" s="1086"/>
      <c r="G64" s="1086"/>
      <c r="H64" s="1086"/>
      <c r="I64" s="1086"/>
      <c r="J64" s="1087"/>
      <c r="K64" s="914"/>
      <c r="L64" s="914"/>
    </row>
    <row r="65" spans="2:12" ht="15" customHeight="1">
      <c r="B65" s="1093" t="s">
        <v>3586</v>
      </c>
      <c r="C65" s="1094"/>
      <c r="D65" s="1094"/>
      <c r="E65" s="1094"/>
      <c r="F65" s="1094"/>
      <c r="G65" s="1094"/>
      <c r="H65" s="1094"/>
      <c r="I65" s="1094"/>
      <c r="J65" s="1095"/>
      <c r="K65" s="1096"/>
      <c r="L65" s="1096"/>
    </row>
    <row r="66" spans="2:12" ht="32.25" customHeight="1">
      <c r="B66" s="1097" t="s">
        <v>3562</v>
      </c>
      <c r="C66" s="1098"/>
      <c r="D66" s="1098"/>
      <c r="E66" s="1098"/>
      <c r="F66" s="1098"/>
      <c r="G66" s="1098"/>
      <c r="H66" s="1098"/>
      <c r="I66" s="1098"/>
      <c r="J66" s="1099"/>
      <c r="K66" s="905"/>
      <c r="L66" s="905"/>
    </row>
    <row r="67" spans="2:12" ht="16.899999999999999" customHeight="1">
      <c r="B67" s="1100" t="s">
        <v>3563</v>
      </c>
      <c r="C67" s="1101"/>
      <c r="D67" s="1101"/>
      <c r="E67" s="1101"/>
      <c r="F67" s="1101"/>
      <c r="G67" s="1101"/>
      <c r="H67" s="1101"/>
      <c r="I67" s="1101"/>
      <c r="J67" s="1102"/>
      <c r="K67" s="905"/>
      <c r="L67" s="905"/>
    </row>
    <row r="68" spans="2:12" ht="16.899999999999999" customHeight="1">
      <c r="B68" s="1100" t="s">
        <v>3564</v>
      </c>
      <c r="C68" s="1101"/>
      <c r="D68" s="1101"/>
      <c r="E68" s="1101"/>
      <c r="F68" s="1101"/>
      <c r="G68" s="1101"/>
      <c r="H68" s="1101"/>
      <c r="I68" s="1101"/>
      <c r="J68" s="1102"/>
      <c r="K68" s="905"/>
      <c r="L68" s="905"/>
    </row>
    <row r="69" spans="2:12" ht="16.899999999999999" customHeight="1">
      <c r="B69" s="1116" t="s">
        <v>3565</v>
      </c>
      <c r="C69" s="1117"/>
      <c r="D69" s="1117"/>
      <c r="E69" s="1117"/>
      <c r="F69" s="1117"/>
      <c r="G69" s="1117"/>
      <c r="H69" s="1117"/>
      <c r="I69" s="1117"/>
      <c r="J69" s="1118"/>
      <c r="K69" s="905"/>
      <c r="L69" s="905"/>
    </row>
    <row r="70" spans="2:12" ht="4.5" customHeight="1">
      <c r="B70" s="917"/>
      <c r="C70" s="918"/>
      <c r="D70" s="918"/>
      <c r="E70" s="918"/>
      <c r="F70" s="918"/>
      <c r="G70" s="918"/>
      <c r="H70" s="918"/>
      <c r="I70" s="918"/>
      <c r="J70" s="919"/>
      <c r="K70" s="905"/>
      <c r="L70" s="905"/>
    </row>
    <row r="71" spans="2:12" s="561" customFormat="1" ht="15" customHeight="1">
      <c r="B71" s="1093" t="s">
        <v>3587</v>
      </c>
      <c r="C71" s="1094"/>
      <c r="D71" s="1094"/>
      <c r="E71" s="1094"/>
      <c r="F71" s="1094"/>
      <c r="G71" s="1094"/>
      <c r="H71" s="1094"/>
      <c r="I71" s="1094"/>
      <c r="J71" s="1095"/>
      <c r="K71" s="607"/>
      <c r="L71" s="607"/>
    </row>
    <row r="72" spans="2:12" s="561" customFormat="1" ht="15" customHeight="1">
      <c r="B72" s="1097" t="s">
        <v>3391</v>
      </c>
      <c r="C72" s="1098"/>
      <c r="D72" s="1098"/>
      <c r="E72" s="1098"/>
      <c r="F72" s="1098"/>
      <c r="G72" s="1098"/>
      <c r="H72" s="1098"/>
      <c r="I72" s="1098"/>
      <c r="J72" s="1099"/>
      <c r="K72" s="607"/>
      <c r="L72" s="607"/>
    </row>
    <row r="73" spans="2:12" ht="15" customHeight="1">
      <c r="B73" s="608"/>
      <c r="C73" s="609"/>
      <c r="D73" s="609"/>
      <c r="E73" s="609"/>
      <c r="F73" s="609"/>
      <c r="G73" s="609"/>
      <c r="H73" s="609"/>
      <c r="I73" s="609"/>
      <c r="J73" s="610"/>
      <c r="K73" s="596"/>
      <c r="L73" s="596"/>
    </row>
    <row r="74" spans="2:12" ht="15" customHeight="1">
      <c r="B74" s="1093" t="s">
        <v>3588</v>
      </c>
      <c r="C74" s="1094"/>
      <c r="D74" s="1094"/>
      <c r="E74" s="1094"/>
      <c r="F74" s="1094"/>
      <c r="G74" s="1094"/>
      <c r="H74" s="1094"/>
      <c r="I74" s="1094"/>
      <c r="J74" s="1095"/>
      <c r="K74" s="1096"/>
      <c r="L74" s="1096"/>
    </row>
    <row r="75" spans="2:12" ht="30.6" customHeight="1">
      <c r="B75" s="1103" t="s">
        <v>3546</v>
      </c>
      <c r="C75" s="1104"/>
      <c r="D75" s="1104"/>
      <c r="E75" s="1104"/>
      <c r="F75" s="1104"/>
      <c r="G75" s="1104"/>
      <c r="H75" s="1104"/>
      <c r="I75" s="1104"/>
      <c r="J75" s="1105"/>
      <c r="K75" s="596"/>
      <c r="L75" s="596"/>
    </row>
    <row r="76" spans="2:12" ht="3.75" customHeight="1">
      <c r="B76" s="579"/>
      <c r="C76" s="580"/>
      <c r="D76" s="580"/>
      <c r="E76" s="580"/>
      <c r="F76" s="580"/>
      <c r="G76" s="580"/>
      <c r="H76" s="580"/>
      <c r="I76" s="580"/>
      <c r="J76" s="581"/>
      <c r="K76" s="596"/>
      <c r="L76" s="596"/>
    </row>
    <row r="77" spans="2:12" ht="15" customHeight="1">
      <c r="B77" s="1090" t="s">
        <v>3589</v>
      </c>
      <c r="C77" s="1091"/>
      <c r="D77" s="1091"/>
      <c r="E77" s="1091"/>
      <c r="F77" s="1091"/>
      <c r="G77" s="1091"/>
      <c r="H77" s="1091"/>
      <c r="I77" s="1091"/>
      <c r="J77" s="1092"/>
      <c r="K77" s="542"/>
      <c r="L77" s="542"/>
    </row>
    <row r="78" spans="2:12" ht="39.75" customHeight="1">
      <c r="B78" s="1103" t="s">
        <v>3547</v>
      </c>
      <c r="C78" s="1104"/>
      <c r="D78" s="1104"/>
      <c r="E78" s="1104"/>
      <c r="F78" s="1104"/>
      <c r="G78" s="1104"/>
      <c r="H78" s="1104"/>
      <c r="I78" s="1104"/>
      <c r="J78" s="1105"/>
      <c r="K78" s="589"/>
      <c r="L78" s="589"/>
    </row>
    <row r="79" spans="2:12" ht="39.75" customHeight="1">
      <c r="B79" s="980"/>
      <c r="C79" s="981"/>
      <c r="D79" s="981"/>
      <c r="E79" s="981"/>
      <c r="F79" s="981"/>
      <c r="G79" s="981"/>
      <c r="H79" s="981"/>
      <c r="I79" s="981"/>
      <c r="J79" s="982"/>
      <c r="K79" s="589"/>
      <c r="L79" s="589"/>
    </row>
    <row r="80" spans="2:12" s="561" customFormat="1" ht="15" customHeight="1">
      <c r="B80" s="1106"/>
      <c r="C80" s="1107"/>
      <c r="D80" s="1107"/>
      <c r="E80" s="1107"/>
      <c r="F80" s="1107"/>
      <c r="G80" s="1107"/>
      <c r="H80" s="1107"/>
      <c r="I80" s="1107"/>
      <c r="J80" s="1108"/>
    </row>
    <row r="81" spans="2:10" ht="15" customHeight="1"/>
    <row r="82" spans="2:10" ht="15" customHeight="1">
      <c r="B82" s="1084" t="s">
        <v>3322</v>
      </c>
      <c r="C82" s="1084"/>
      <c r="H82" s="1084" t="s">
        <v>3323</v>
      </c>
      <c r="I82" s="1084"/>
      <c r="J82" s="1084"/>
    </row>
    <row r="83" spans="2:10" ht="15" customHeight="1">
      <c r="B83" s="1088" t="s">
        <v>3533</v>
      </c>
      <c r="C83" s="1088"/>
      <c r="H83" s="1088" t="s">
        <v>3532</v>
      </c>
      <c r="I83" s="1088"/>
      <c r="J83" s="1088"/>
    </row>
    <row r="84" spans="2:10" ht="15" customHeight="1"/>
    <row r="85" spans="2:10" ht="15" customHeight="1">
      <c r="B85" s="1084" t="s">
        <v>3580</v>
      </c>
      <c r="C85" s="1084"/>
      <c r="H85" s="1084"/>
      <c r="I85" s="1084"/>
      <c r="J85" s="1084"/>
    </row>
    <row r="86" spans="2:10" ht="15" customHeight="1">
      <c r="B86" s="1088" t="s">
        <v>3581</v>
      </c>
      <c r="C86" s="1088"/>
      <c r="H86" s="1088"/>
      <c r="I86" s="1088"/>
      <c r="J86" s="1088"/>
    </row>
    <row r="87" spans="2:10" ht="15" customHeight="1"/>
    <row r="88" spans="2:10" ht="15" customHeight="1"/>
    <row r="89" spans="2:10" ht="15" customHeight="1"/>
    <row r="90" spans="2:10" ht="15" customHeight="1"/>
    <row r="91" spans="2:10" ht="15" customHeight="1"/>
    <row r="92" spans="2:10" ht="15" customHeight="1"/>
    <row r="93" spans="2:10" ht="15" customHeight="1"/>
    <row r="97" spans="7:15">
      <c r="G97" s="1089"/>
      <c r="H97" s="1089"/>
      <c r="I97" s="1089"/>
      <c r="J97" s="1089"/>
      <c r="K97" s="1089"/>
      <c r="L97" s="1089"/>
      <c r="M97" s="1089"/>
      <c r="N97" s="1089"/>
      <c r="O97" s="1089"/>
    </row>
  </sheetData>
  <mergeCells count="54">
    <mergeCell ref="B15:J15"/>
    <mergeCell ref="B16:J16"/>
    <mergeCell ref="B17:J17"/>
    <mergeCell ref="B67:J67"/>
    <mergeCell ref="B69:J69"/>
    <mergeCell ref="B18:J18"/>
    <mergeCell ref="B40:J40"/>
    <mergeCell ref="B30:J30"/>
    <mergeCell ref="B47:J47"/>
    <mergeCell ref="B48:J48"/>
    <mergeCell ref="B46:J46"/>
    <mergeCell ref="B49:J49"/>
    <mergeCell ref="B50:J50"/>
    <mergeCell ref="B62:J62"/>
    <mergeCell ref="B14:J14"/>
    <mergeCell ref="B6:J6"/>
    <mergeCell ref="B7:J7"/>
    <mergeCell ref="B9:J9"/>
    <mergeCell ref="B10:J10"/>
    <mergeCell ref="B11:J11"/>
    <mergeCell ref="B12:J12"/>
    <mergeCell ref="K47:L47"/>
    <mergeCell ref="B19:J19"/>
    <mergeCell ref="D33:E33"/>
    <mergeCell ref="H33:I33"/>
    <mergeCell ref="B38:J38"/>
    <mergeCell ref="B39:J39"/>
    <mergeCell ref="B42:J42"/>
    <mergeCell ref="B43:J43"/>
    <mergeCell ref="B44:J44"/>
    <mergeCell ref="B45:J45"/>
    <mergeCell ref="G97:O97"/>
    <mergeCell ref="B83:C83"/>
    <mergeCell ref="H83:J83"/>
    <mergeCell ref="B77:J77"/>
    <mergeCell ref="B65:J65"/>
    <mergeCell ref="K65:L65"/>
    <mergeCell ref="B66:J66"/>
    <mergeCell ref="B68:J68"/>
    <mergeCell ref="B71:J71"/>
    <mergeCell ref="B72:J72"/>
    <mergeCell ref="B74:J74"/>
    <mergeCell ref="K74:L74"/>
    <mergeCell ref="B75:J75"/>
    <mergeCell ref="B78:J78"/>
    <mergeCell ref="B80:J80"/>
    <mergeCell ref="B82:C82"/>
    <mergeCell ref="H82:J82"/>
    <mergeCell ref="B63:J63"/>
    <mergeCell ref="B64:J64"/>
    <mergeCell ref="B85:C85"/>
    <mergeCell ref="B86:C86"/>
    <mergeCell ref="H85:J85"/>
    <mergeCell ref="H86:J86"/>
  </mergeCells>
  <hyperlinks>
    <hyperlink ref="J1" location="BG!A1" display="BG" xr:uid="{FD4B8A86-F88B-490A-8418-81400C6F8DAD}"/>
  </hyperlinks>
  <pageMargins left="0.70866141732283472" right="0.70866141732283472" top="0.74803149606299213" bottom="0.74803149606299213" header="0.31496062992125984" footer="0.31496062992125984"/>
  <pageSetup paperSize="9" scale="4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243B-5840-49A3-B59F-DC8DB57B9AA4}">
  <sheetPr codeName="Hoja24">
    <pageSetUpPr fitToPage="1"/>
  </sheetPr>
  <dimension ref="B1:F28"/>
  <sheetViews>
    <sheetView showGridLines="0" topLeftCell="A19" workbookViewId="0"/>
  </sheetViews>
  <sheetFormatPr baseColWidth="10" defaultColWidth="11.28515625" defaultRowHeight="12.75"/>
  <cols>
    <col min="1" max="1" width="3.28515625" style="543" customWidth="1"/>
    <col min="2" max="2" width="45.28515625" style="543" customWidth="1"/>
    <col min="3" max="3" width="5.85546875" style="543" customWidth="1"/>
    <col min="4" max="4" width="16.5703125" style="543" bestFit="1" customWidth="1"/>
    <col min="5" max="5" width="13.85546875" style="543" bestFit="1" customWidth="1"/>
    <col min="6" max="16384" width="11.28515625" style="543"/>
  </cols>
  <sheetData>
    <row r="1" spans="2:6" ht="15">
      <c r="B1" s="542" t="str">
        <f>[106]Indice!C1</f>
        <v>IMPERIAL COMPAÑÍA DISTRIBUIDORA DE PETRÓLEO Y DERIVADOS S.A.E</v>
      </c>
      <c r="F1" s="574" t="s">
        <v>3250</v>
      </c>
    </row>
    <row r="7" spans="2:6">
      <c r="B7" s="555" t="s">
        <v>3392</v>
      </c>
      <c r="C7" s="555"/>
      <c r="D7" s="555"/>
      <c r="E7" s="555"/>
    </row>
    <row r="8" spans="2:6">
      <c r="B8" s="611" t="s">
        <v>3393</v>
      </c>
      <c r="C8" s="611"/>
    </row>
    <row r="9" spans="2:6">
      <c r="B9" s="612" t="s">
        <v>3394</v>
      </c>
    </row>
    <row r="10" spans="2:6">
      <c r="B10" s="612"/>
    </row>
    <row r="11" spans="2:6">
      <c r="B11" s="613" t="s">
        <v>3395</v>
      </c>
      <c r="C11" s="614"/>
      <c r="D11" s="584">
        <v>44166</v>
      </c>
      <c r="E11" s="584">
        <v>43800</v>
      </c>
    </row>
    <row r="12" spans="2:6">
      <c r="B12" s="615"/>
      <c r="C12" s="614"/>
      <c r="D12" s="616"/>
      <c r="E12" s="616"/>
    </row>
    <row r="13" spans="2:6">
      <c r="B13" s="617" t="s">
        <v>291</v>
      </c>
      <c r="C13" s="614"/>
      <c r="D13" s="948">
        <f>SUMIF('Balance imperial'!J$2:J$155,'Nota 3'!B13,'Balance imperial'!K$2:K$155)</f>
        <v>2663773</v>
      </c>
      <c r="E13" s="946">
        <v>8000000</v>
      </c>
    </row>
    <row r="14" spans="2:6">
      <c r="B14" s="619" t="s">
        <v>421</v>
      </c>
      <c r="C14" s="617"/>
      <c r="D14" s="948">
        <f>SUMIF('Balance imperial'!J$2:J$155,'Nota 3'!B14,'Balance imperial'!K$2:K$155)</f>
        <v>2593010157</v>
      </c>
      <c r="E14" s="946">
        <v>796184690</v>
      </c>
    </row>
    <row r="15" spans="2:6">
      <c r="B15" s="617" t="s">
        <v>3396</v>
      </c>
      <c r="C15" s="617"/>
      <c r="D15" s="948">
        <f>SUMIF('Balance imperial'!J$2:J$155,'Nota 3'!B15,'Balance imperial'!K$2:K$155)</f>
        <v>4690020429</v>
      </c>
      <c r="E15" s="946">
        <v>5671940920</v>
      </c>
    </row>
    <row r="16" spans="2:6">
      <c r="B16" s="617" t="s">
        <v>3397</v>
      </c>
      <c r="C16" s="617"/>
      <c r="D16" s="948">
        <f>SUMIF('Balance imperial'!J$2:J$155,'Nota 3'!B16,'Balance imperial'!K$2:K$155)</f>
        <v>156965145</v>
      </c>
      <c r="E16" s="946">
        <v>582844223</v>
      </c>
    </row>
    <row r="17" spans="2:6" ht="13.5" thickBot="1">
      <c r="B17" s="620" t="s">
        <v>259</v>
      </c>
      <c r="C17" s="620"/>
      <c r="D17" s="949">
        <f>SUM(D13:D16)</f>
        <v>7442659504</v>
      </c>
      <c r="E17" s="947">
        <v>7058969833</v>
      </c>
    </row>
    <row r="18" spans="2:6" ht="13.5" thickTop="1">
      <c r="D18" s="570"/>
    </row>
    <row r="19" spans="2:6">
      <c r="D19" s="621"/>
      <c r="E19" s="621"/>
    </row>
    <row r="20" spans="2:6">
      <c r="D20" s="570"/>
      <c r="E20" s="570"/>
    </row>
    <row r="21" spans="2:6">
      <c r="E21" s="570"/>
    </row>
    <row r="23" spans="2:6" ht="15.75">
      <c r="B23" s="572" t="s">
        <v>3322</v>
      </c>
      <c r="D23" s="1084" t="s">
        <v>3323</v>
      </c>
      <c r="E23" s="1084"/>
      <c r="F23" s="1084"/>
    </row>
    <row r="24" spans="2:6" ht="15">
      <c r="B24" s="844" t="s">
        <v>3533</v>
      </c>
      <c r="D24" s="1088" t="s">
        <v>3532</v>
      </c>
      <c r="E24" s="1088"/>
      <c r="F24" s="1088"/>
    </row>
    <row r="27" spans="2:6" ht="15.75">
      <c r="B27" s="910" t="s">
        <v>3580</v>
      </c>
      <c r="D27" s="1084"/>
      <c r="E27" s="1084"/>
      <c r="F27" s="1084"/>
    </row>
    <row r="28" spans="2:6" ht="15">
      <c r="B28" s="913" t="s">
        <v>3581</v>
      </c>
      <c r="D28" s="1088"/>
      <c r="E28" s="1088"/>
      <c r="F28" s="1088"/>
    </row>
  </sheetData>
  <mergeCells count="4">
    <mergeCell ref="D23:F23"/>
    <mergeCell ref="D24:F24"/>
    <mergeCell ref="D27:F27"/>
    <mergeCell ref="D28:F28"/>
  </mergeCells>
  <hyperlinks>
    <hyperlink ref="F1" location="BG!A1" display="BG" xr:uid="{B8EC52B7-1895-4678-A31F-C4D93F927B7D}"/>
  </hyperlinks>
  <pageMargins left="0.70866141732283472" right="0.70866141732283472" top="0.74803149606299213" bottom="0.74803149606299213" header="0.31496062992125984" footer="0.31496062992125984"/>
  <pageSetup paperSize="9" scale="9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C827-3600-452E-9D06-DA0BB0A6CB99}">
  <sheetPr codeName="Hoja26">
    <tabColor theme="0" tint="-0.14999847407452621"/>
  </sheetPr>
  <dimension ref="B1:H54"/>
  <sheetViews>
    <sheetView showGridLines="0" view="pageBreakPreview" topLeftCell="A43" zoomScaleNormal="100" zoomScaleSheetLayoutView="100" workbookViewId="0">
      <selection activeCell="D13" sqref="D13"/>
    </sheetView>
  </sheetViews>
  <sheetFormatPr baseColWidth="10" defaultColWidth="11.28515625" defaultRowHeight="12.75" outlineLevelRow="1"/>
  <cols>
    <col min="1" max="1" width="3.7109375" style="619" customWidth="1"/>
    <col min="2" max="2" width="44.28515625" style="619" customWidth="1"/>
    <col min="3" max="3" width="30.5703125" style="619" customWidth="1"/>
    <col min="4" max="4" width="15.85546875" style="619" bestFit="1" customWidth="1"/>
    <col min="5" max="5" width="14.85546875" style="619" bestFit="1" customWidth="1"/>
    <col min="6" max="6" width="4.85546875" style="619" customWidth="1"/>
    <col min="7" max="7" width="29.85546875" style="631" customWidth="1"/>
    <col min="8" max="8" width="12.7109375" style="619" bestFit="1" customWidth="1"/>
    <col min="9" max="9" width="27.85546875" style="619" bestFit="1" customWidth="1"/>
    <col min="10" max="16384" width="11.28515625" style="619"/>
  </cols>
  <sheetData>
    <row r="1" spans="2:8" ht="15">
      <c r="B1" s="626" t="str">
        <f>[106]Indice!C1</f>
        <v>IMPERIAL COMPAÑÍA DISTRIBUIDORA DE PETRÓLEO Y DERIVADOS S.A.E</v>
      </c>
      <c r="G1" s="627" t="s">
        <v>3250</v>
      </c>
    </row>
    <row r="2" spans="2:8" ht="15">
      <c r="G2" s="627"/>
    </row>
    <row r="3" spans="2:8" ht="15">
      <c r="G3" s="627"/>
    </row>
    <row r="4" spans="2:8" ht="15">
      <c r="B4" s="628"/>
      <c r="C4" s="629"/>
      <c r="G4" s="627"/>
    </row>
    <row r="5" spans="2:8">
      <c r="D5" s="630"/>
    </row>
    <row r="6" spans="2:8">
      <c r="B6" s="554" t="s">
        <v>3611</v>
      </c>
      <c r="C6" s="554"/>
      <c r="D6" s="565"/>
      <c r="E6" s="565"/>
      <c r="F6" s="565"/>
    </row>
    <row r="7" spans="2:8" ht="12" customHeight="1">
      <c r="B7" s="1137" t="s">
        <v>3398</v>
      </c>
      <c r="C7" s="1137"/>
      <c r="F7" s="630"/>
    </row>
    <row r="8" spans="2:8" ht="12" customHeight="1">
      <c r="B8" s="543" t="s">
        <v>3399</v>
      </c>
      <c r="C8" s="543"/>
      <c r="F8" s="630"/>
    </row>
    <row r="10" spans="2:8">
      <c r="B10" s="624" t="s">
        <v>3400</v>
      </c>
      <c r="C10" s="565"/>
      <c r="D10" s="565"/>
      <c r="E10" s="565"/>
    </row>
    <row r="11" spans="2:8">
      <c r="B11" s="543" t="s">
        <v>3401</v>
      </c>
      <c r="C11" s="543"/>
      <c r="D11" s="631"/>
    </row>
    <row r="12" spans="2:8">
      <c r="B12" s="623"/>
      <c r="C12" s="623"/>
      <c r="D12" s="1138"/>
      <c r="E12" s="1138"/>
    </row>
    <row r="13" spans="2:8">
      <c r="D13" s="584">
        <v>44166</v>
      </c>
      <c r="E13" s="584">
        <v>43800</v>
      </c>
    </row>
    <row r="14" spans="2:8">
      <c r="B14" s="573" t="s">
        <v>429</v>
      </c>
      <c r="C14" s="573" t="s">
        <v>3402</v>
      </c>
      <c r="D14" s="632">
        <f>SUMIF('Balance imperial'!J$2:J$155,'Nota 4'!B14,'Balance imperial'!K$2:K$155)</f>
        <v>608500362</v>
      </c>
      <c r="E14" s="632">
        <v>607369291</v>
      </c>
      <c r="H14" s="633"/>
    </row>
    <row r="15" spans="2:8">
      <c r="B15" s="573" t="s">
        <v>431</v>
      </c>
      <c r="C15" s="573" t="s">
        <v>3402</v>
      </c>
      <c r="D15" s="632">
        <f>SUMIF('Balance imperial'!J$2:J$155,'Nota 4'!B15,'Balance imperial'!K$2:K$155)+22207220168</f>
        <v>44711324055</v>
      </c>
      <c r="E15" s="632">
        <v>55615682578</v>
      </c>
      <c r="H15" s="633"/>
    </row>
    <row r="16" spans="2:8">
      <c r="B16" s="573" t="s">
        <v>3403</v>
      </c>
      <c r="C16" s="573" t="s">
        <v>3402</v>
      </c>
      <c r="D16" s="632">
        <f>SUMIF('Balance imperial'!J$2:J$155,'Nota 4'!B16,'Balance imperial'!K$2:K$155)-22207220168</f>
        <v>26843587210</v>
      </c>
      <c r="E16" s="632">
        <v>28667388858</v>
      </c>
      <c r="G16" s="631">
        <f>+D16-'Nota 26'!C17</f>
        <v>0</v>
      </c>
    </row>
    <row r="17" spans="2:7">
      <c r="B17" s="634" t="s">
        <v>3404</v>
      </c>
      <c r="C17" s="573" t="s">
        <v>3402</v>
      </c>
      <c r="D17" s="632">
        <f>SUMIF('Balance imperial'!J$2:J$155,'Nota 4'!B17,'Balance imperial'!K$2:K$155)</f>
        <v>-3929253188</v>
      </c>
      <c r="E17" s="632">
        <v>-3261580975</v>
      </c>
    </row>
    <row r="18" spans="2:7">
      <c r="B18" s="635" t="s">
        <v>259</v>
      </c>
      <c r="C18" s="635"/>
      <c r="D18" s="636">
        <f>SUM(D14:D17)</f>
        <v>68234158439</v>
      </c>
      <c r="E18" s="636">
        <v>81628859752</v>
      </c>
    </row>
    <row r="19" spans="2:7">
      <c r="B19" s="543"/>
      <c r="C19" s="543"/>
      <c r="D19" s="631"/>
      <c r="E19" s="631"/>
    </row>
    <row r="20" spans="2:7">
      <c r="D20" s="637"/>
      <c r="E20" s="637"/>
      <c r="F20" s="626"/>
      <c r="G20" s="638"/>
    </row>
    <row r="21" spans="2:7">
      <c r="D21" s="658"/>
    </row>
    <row r="22" spans="2:7">
      <c r="B22" s="624" t="s">
        <v>3405</v>
      </c>
      <c r="C22" s="565"/>
      <c r="D22" s="565"/>
      <c r="E22" s="565"/>
    </row>
    <row r="23" spans="2:7">
      <c r="B23" s="543" t="s">
        <v>3406</v>
      </c>
      <c r="C23" s="543"/>
    </row>
    <row r="24" spans="2:7">
      <c r="B24" s="623"/>
      <c r="C24" s="623"/>
      <c r="D24" s="1138"/>
      <c r="E24" s="1138"/>
    </row>
    <row r="25" spans="2:7">
      <c r="D25" s="584">
        <v>44166</v>
      </c>
      <c r="E25" s="584">
        <v>43800</v>
      </c>
    </row>
    <row r="26" spans="2:7">
      <c r="B26" s="573" t="s">
        <v>3407</v>
      </c>
      <c r="C26" s="573" t="s">
        <v>3402</v>
      </c>
      <c r="D26" s="632">
        <f>SUMIF('Balance imperial'!J$2:J$155,'Nota 4'!B26,'Balance imperial'!K$2:K$155)</f>
        <v>311720400</v>
      </c>
      <c r="E26" s="632">
        <v>308652000</v>
      </c>
    </row>
    <row r="27" spans="2:7">
      <c r="B27" s="635" t="s">
        <v>259</v>
      </c>
      <c r="C27" s="635"/>
      <c r="D27" s="636">
        <f>SUM(D26:D26)</f>
        <v>311720400</v>
      </c>
      <c r="E27" s="636">
        <v>308652000</v>
      </c>
    </row>
    <row r="30" spans="2:7">
      <c r="B30" s="1120" t="s">
        <v>3549</v>
      </c>
      <c r="C30" s="1120"/>
      <c r="D30" s="1120"/>
      <c r="E30" s="1120"/>
    </row>
    <row r="31" spans="2:7">
      <c r="B31" s="639"/>
      <c r="C31" s="639"/>
      <c r="D31" s="639"/>
      <c r="E31" s="639"/>
      <c r="F31" s="639"/>
    </row>
    <row r="32" spans="2:7" ht="25.5">
      <c r="B32" s="1139" t="s">
        <v>3408</v>
      </c>
      <c r="C32" s="1140"/>
      <c r="D32" s="1143" t="s">
        <v>3409</v>
      </c>
      <c r="E32" s="640" t="s">
        <v>3410</v>
      </c>
      <c r="F32" s="631"/>
      <c r="G32" s="619"/>
    </row>
    <row r="33" spans="2:8">
      <c r="B33" s="1141"/>
      <c r="C33" s="1142"/>
      <c r="D33" s="1144"/>
      <c r="E33" s="641" t="s">
        <v>3411</v>
      </c>
      <c r="F33" s="631"/>
      <c r="G33" s="619"/>
    </row>
    <row r="34" spans="2:8">
      <c r="B34" s="1145" t="s">
        <v>3412</v>
      </c>
      <c r="C34" s="1145"/>
      <c r="D34" s="642">
        <v>51305867511</v>
      </c>
      <c r="E34" s="643"/>
      <c r="F34" s="631"/>
      <c r="G34" s="619"/>
    </row>
    <row r="35" spans="2:8">
      <c r="B35" s="1146" t="s">
        <v>3413</v>
      </c>
      <c r="C35" s="1146"/>
      <c r="D35" s="644">
        <f>+D38+D39+D40</f>
        <v>21169264516</v>
      </c>
      <c r="E35" s="645">
        <f>(+D43/D35)*-1</f>
        <v>0.18561122825170523</v>
      </c>
      <c r="F35" s="631"/>
      <c r="G35" s="619"/>
    </row>
    <row r="36" spans="2:8">
      <c r="B36" s="1145" t="s">
        <v>3414</v>
      </c>
      <c r="C36" s="1145"/>
      <c r="D36" s="644"/>
      <c r="E36" s="643"/>
      <c r="F36" s="631"/>
      <c r="G36" s="633"/>
    </row>
    <row r="37" spans="2:8">
      <c r="B37" s="646"/>
      <c r="C37" s="647" t="s">
        <v>3415</v>
      </c>
      <c r="D37" s="648"/>
      <c r="E37" s="649"/>
      <c r="F37" s="631"/>
      <c r="G37" s="619"/>
    </row>
    <row r="38" spans="2:8">
      <c r="B38" s="646"/>
      <c r="C38" s="650" t="s">
        <v>3597</v>
      </c>
      <c r="D38" s="651">
        <v>9428841349</v>
      </c>
      <c r="E38" s="649">
        <v>0.45</v>
      </c>
      <c r="F38" s="631"/>
      <c r="G38" s="619"/>
    </row>
    <row r="39" spans="2:8">
      <c r="B39" s="646"/>
      <c r="C39" s="650" t="s">
        <v>3416</v>
      </c>
      <c r="D39" s="651">
        <v>2778276821</v>
      </c>
      <c r="E39" s="649">
        <v>0.13</v>
      </c>
      <c r="F39" s="631"/>
      <c r="G39" s="619"/>
    </row>
    <row r="40" spans="2:8">
      <c r="B40" s="646"/>
      <c r="C40" s="650" t="s">
        <v>3548</v>
      </c>
      <c r="D40" s="651">
        <v>8962146346</v>
      </c>
      <c r="E40" s="649">
        <v>0.42</v>
      </c>
      <c r="F40" s="631"/>
      <c r="G40" s="619"/>
    </row>
    <row r="41" spans="2:8">
      <c r="B41" s="652"/>
      <c r="C41" s="653"/>
      <c r="D41" s="654"/>
      <c r="E41" s="655"/>
      <c r="F41" s="631"/>
      <c r="G41" s="619"/>
    </row>
    <row r="42" spans="2:8">
      <c r="B42" s="1147" t="s">
        <v>3529</v>
      </c>
      <c r="C42" s="1148"/>
      <c r="D42" s="654">
        <f>+D34+D35</f>
        <v>72475132027</v>
      </c>
      <c r="E42" s="655"/>
      <c r="F42" s="631"/>
      <c r="G42" s="658"/>
    </row>
    <row r="43" spans="2:8">
      <c r="B43" s="1147" t="s">
        <v>3530</v>
      </c>
      <c r="C43" s="1148"/>
      <c r="D43" s="654">
        <f>+D17</f>
        <v>-3929253188</v>
      </c>
      <c r="E43" s="655"/>
      <c r="F43" s="631"/>
      <c r="G43" s="619"/>
    </row>
    <row r="44" spans="2:8">
      <c r="B44" s="1149" t="s">
        <v>3531</v>
      </c>
      <c r="C44" s="1150"/>
      <c r="D44" s="656">
        <f>+D42+D43</f>
        <v>68545878839</v>
      </c>
      <c r="E44" s="657"/>
      <c r="F44" s="631"/>
      <c r="G44" s="658"/>
      <c r="H44" s="658"/>
    </row>
    <row r="45" spans="2:8">
      <c r="B45" s="639"/>
      <c r="C45" s="639"/>
      <c r="D45" s="639"/>
      <c r="E45" s="639"/>
      <c r="F45" s="631"/>
      <c r="G45" s="658"/>
    </row>
    <row r="46" spans="2:8" hidden="1" outlineLevel="1">
      <c r="D46" s="658">
        <f>+D44-D18</f>
        <v>311720400</v>
      </c>
    </row>
    <row r="47" spans="2:8" collapsed="1">
      <c r="D47" s="658"/>
    </row>
    <row r="48" spans="2:8">
      <c r="D48" s="658"/>
    </row>
    <row r="50" spans="2:6" ht="15.75">
      <c r="B50" s="625" t="s">
        <v>3322</v>
      </c>
      <c r="D50" s="1084" t="s">
        <v>3323</v>
      </c>
      <c r="E50" s="1084"/>
      <c r="F50" s="1084"/>
    </row>
    <row r="51" spans="2:6" ht="15">
      <c r="B51" s="855" t="s">
        <v>3533</v>
      </c>
      <c r="D51" s="1088" t="s">
        <v>3532</v>
      </c>
      <c r="E51" s="1088"/>
      <c r="F51" s="1088"/>
    </row>
    <row r="53" spans="2:6" ht="15.75">
      <c r="B53" s="908" t="s">
        <v>3580</v>
      </c>
      <c r="D53" s="1084"/>
      <c r="E53" s="1084"/>
      <c r="F53" s="1084"/>
    </row>
    <row r="54" spans="2:6" ht="15">
      <c r="B54" s="855" t="s">
        <v>3581</v>
      </c>
      <c r="D54" s="1088"/>
      <c r="E54" s="1088"/>
      <c r="F54" s="1088"/>
    </row>
  </sheetData>
  <mergeCells count="16">
    <mergeCell ref="D53:F53"/>
    <mergeCell ref="D54:F54"/>
    <mergeCell ref="D51:F51"/>
    <mergeCell ref="B7:C7"/>
    <mergeCell ref="D12:E12"/>
    <mergeCell ref="D24:E24"/>
    <mergeCell ref="B30:E30"/>
    <mergeCell ref="B32:C33"/>
    <mergeCell ref="D32:D33"/>
    <mergeCell ref="D50:F50"/>
    <mergeCell ref="B34:C34"/>
    <mergeCell ref="B35:C35"/>
    <mergeCell ref="B36:C36"/>
    <mergeCell ref="B42:C42"/>
    <mergeCell ref="B43:C43"/>
    <mergeCell ref="B44:C44"/>
  </mergeCells>
  <hyperlinks>
    <hyperlink ref="G1" location="BG!A1" display="BG" xr:uid="{A9A179B0-5421-41F0-8BF2-8E7EFE08F592}"/>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A3D2-0E84-40B9-AFD7-55C4356CFBD7}">
  <sheetPr codeName="Hoja27"/>
  <dimension ref="B1:H38"/>
  <sheetViews>
    <sheetView showGridLines="0" view="pageBreakPreview" zoomScale="76" zoomScaleNormal="100" zoomScaleSheetLayoutView="76" workbookViewId="0"/>
  </sheetViews>
  <sheetFormatPr baseColWidth="10" defaultColWidth="11.28515625" defaultRowHeight="12.75"/>
  <cols>
    <col min="1" max="1" width="4.7109375" style="543" customWidth="1"/>
    <col min="2" max="2" width="44.140625" style="543" bestFit="1" customWidth="1"/>
    <col min="3" max="3" width="20.85546875" style="543" customWidth="1"/>
    <col min="4" max="4" width="19.42578125" style="543" bestFit="1" customWidth="1"/>
    <col min="5" max="5" width="3.28515625" style="543" bestFit="1" customWidth="1"/>
    <col min="6" max="6" width="38.85546875" style="543" bestFit="1" customWidth="1"/>
    <col min="7" max="7" width="18.28515625" style="543" bestFit="1" customWidth="1"/>
    <col min="8" max="8" width="14.28515625" style="543" customWidth="1"/>
    <col min="9" max="16384" width="11.28515625" style="543"/>
  </cols>
  <sheetData>
    <row r="1" spans="2:6" ht="15">
      <c r="B1" s="575" t="str">
        <f>[106]Indice!C1</f>
        <v>IMPERIAL COMPAÑÍA DISTRIBUIDORA DE PETRÓLEO Y DERIVADOS S.A.E</v>
      </c>
      <c r="E1" s="574" t="s">
        <v>3250</v>
      </c>
    </row>
    <row r="2" spans="2:6" ht="15">
      <c r="B2" s="575"/>
      <c r="E2" s="574"/>
    </row>
    <row r="3" spans="2:6" ht="15">
      <c r="B3" s="575"/>
      <c r="E3" s="574"/>
    </row>
    <row r="4" spans="2:6" ht="15">
      <c r="B4" s="575"/>
      <c r="E4" s="574"/>
    </row>
    <row r="5" spans="2:6" ht="15">
      <c r="B5" s="575"/>
      <c r="E5" s="574"/>
    </row>
    <row r="6" spans="2:6">
      <c r="B6" s="575"/>
    </row>
    <row r="7" spans="2:6">
      <c r="B7" s="554" t="s">
        <v>3612</v>
      </c>
      <c r="C7" s="554"/>
      <c r="D7" s="554"/>
    </row>
    <row r="8" spans="2:6">
      <c r="B8" s="659" t="s">
        <v>3393</v>
      </c>
      <c r="C8" s="659"/>
    </row>
    <row r="9" spans="2:6">
      <c r="B9" s="543" t="s">
        <v>3417</v>
      </c>
    </row>
    <row r="11" spans="2:6">
      <c r="B11" s="626" t="s">
        <v>3418</v>
      </c>
      <c r="C11" s="619"/>
      <c r="D11" s="619"/>
    </row>
    <row r="12" spans="2:6">
      <c r="B12" s="619"/>
    </row>
    <row r="13" spans="2:6">
      <c r="B13" s="660" t="s">
        <v>3395</v>
      </c>
      <c r="C13" s="661">
        <v>44166</v>
      </c>
      <c r="D13" s="661">
        <v>43800</v>
      </c>
    </row>
    <row r="14" spans="2:6" ht="15">
      <c r="B14" s="662" t="s">
        <v>90</v>
      </c>
      <c r="C14" s="618">
        <f>SUMIF('Balance imperial'!J$2:J$155,'Nota 5'!B14,'Balance imperial'!K$2:K$155)</f>
        <v>560213990</v>
      </c>
      <c r="D14" s="663">
        <v>823093104</v>
      </c>
    </row>
    <row r="15" spans="2:6">
      <c r="B15" s="619" t="s">
        <v>3419</v>
      </c>
      <c r="C15" s="618">
        <f>SUMIF('Balance imperial'!J$2:J$155,'Nota 5'!B15,'Balance imperial'!K$2:K$155)</f>
        <v>5802668</v>
      </c>
      <c r="D15" s="663">
        <v>5802668</v>
      </c>
      <c r="F15" s="664"/>
    </row>
    <row r="16" spans="2:6">
      <c r="B16" s="619" t="s">
        <v>1542</v>
      </c>
      <c r="C16" s="618">
        <f>SUMIF('Balance imperial'!J$2:J$155,'Nota 5'!B16,'Balance imperial'!K$2:K$155)</f>
        <v>27711774</v>
      </c>
      <c r="D16" s="663">
        <v>0</v>
      </c>
      <c r="F16" s="664"/>
    </row>
    <row r="17" spans="2:8">
      <c r="B17" s="619" t="s">
        <v>3420</v>
      </c>
      <c r="C17" s="618">
        <f>SUMIF('Balance imperial'!J$2:J$155,'Nota 5'!B17,'Balance imperial'!K$2:K$155)</f>
        <v>104072644</v>
      </c>
      <c r="D17" s="663">
        <v>113902734</v>
      </c>
      <c r="F17" s="664"/>
    </row>
    <row r="18" spans="2:8">
      <c r="B18" s="619" t="s">
        <v>91</v>
      </c>
      <c r="C18" s="618">
        <f>SUMIF('Balance imperial'!J$2:J$155,'Nota 5'!B18,'Balance imperial'!K$2:K$155)</f>
        <v>2003919960</v>
      </c>
      <c r="D18" s="663">
        <v>3229325</v>
      </c>
      <c r="F18" s="664"/>
    </row>
    <row r="19" spans="2:8">
      <c r="B19" s="619" t="s">
        <v>3421</v>
      </c>
      <c r="C19" s="618">
        <f>SUMIF('Balance imperial'!J$2:J$155,'Nota 5'!B19,'Balance imperial'!K$2:K$155)</f>
        <v>10879324</v>
      </c>
      <c r="D19" s="663">
        <v>478238447</v>
      </c>
      <c r="F19" s="664"/>
    </row>
    <row r="20" spans="2:8">
      <c r="B20" s="619" t="s">
        <v>3422</v>
      </c>
      <c r="C20" s="618">
        <f>SUMIF('Balance imperial'!J$2:J$155,'Nota 5'!B20,'Balance imperial'!K$2:K$155)</f>
        <v>1180080987</v>
      </c>
      <c r="D20" s="663">
        <v>1616665439</v>
      </c>
    </row>
    <row r="21" spans="2:8" ht="13.5" thickBot="1">
      <c r="B21" s="626" t="s">
        <v>259</v>
      </c>
      <c r="C21" s="665">
        <f>SUM($C$14:C20)</f>
        <v>3892681347</v>
      </c>
      <c r="D21" s="665">
        <v>3040931717</v>
      </c>
      <c r="F21" s="664"/>
    </row>
    <row r="22" spans="2:8" ht="13.5" thickTop="1">
      <c r="B22" s="626"/>
      <c r="C22" s="666"/>
      <c r="D22" s="666"/>
    </row>
    <row r="23" spans="2:8">
      <c r="C23" s="667"/>
      <c r="D23" s="667"/>
    </row>
    <row r="24" spans="2:8">
      <c r="C24" s="668"/>
    </row>
    <row r="25" spans="2:8">
      <c r="B25" s="626" t="s">
        <v>3423</v>
      </c>
      <c r="C25" s="669"/>
      <c r="D25" s="619"/>
    </row>
    <row r="26" spans="2:8">
      <c r="B26" s="619"/>
      <c r="C26" s="670"/>
      <c r="D26" s="670"/>
    </row>
    <row r="27" spans="2:8">
      <c r="B27" s="660" t="s">
        <v>3395</v>
      </c>
      <c r="C27" s="661">
        <v>44166</v>
      </c>
      <c r="D27" s="661">
        <v>43800</v>
      </c>
    </row>
    <row r="28" spans="2:8">
      <c r="B28" s="619" t="s">
        <v>3424</v>
      </c>
      <c r="C28" s="618">
        <f>SUMIF('Balance imperial'!J$2:J$155,'Nota 5'!B28,'Balance imperial'!K$2:K$155)</f>
        <v>83976245</v>
      </c>
      <c r="D28" s="663">
        <v>1582228562</v>
      </c>
      <c r="F28" s="664"/>
    </row>
    <row r="29" spans="2:8" ht="15.75" thickBot="1">
      <c r="B29" s="626" t="s">
        <v>259</v>
      </c>
      <c r="C29" s="665">
        <f>SUM(C28:C28)</f>
        <v>83976245</v>
      </c>
      <c r="D29" s="665">
        <v>1582228562</v>
      </c>
      <c r="F29" s="511"/>
      <c r="G29" s="511"/>
      <c r="H29" s="511"/>
    </row>
    <row r="30" spans="2:8" s="511" customFormat="1" ht="15.75" thickTop="1"/>
    <row r="31" spans="2:8" s="511" customFormat="1" ht="15"/>
    <row r="32" spans="2:8" s="511" customFormat="1" ht="15"/>
    <row r="33" spans="2:8" s="511" customFormat="1" ht="15"/>
    <row r="34" spans="2:8" s="511" customFormat="1" ht="15.75">
      <c r="B34" s="625" t="s">
        <v>3322</v>
      </c>
      <c r="C34" s="1084" t="s">
        <v>3323</v>
      </c>
      <c r="D34" s="1084"/>
      <c r="E34" s="1084"/>
      <c r="F34" s="543"/>
      <c r="G34" s="543"/>
      <c r="H34" s="543"/>
    </row>
    <row r="35" spans="2:8" ht="15">
      <c r="B35" s="855" t="s">
        <v>3533</v>
      </c>
      <c r="C35" s="1088" t="s">
        <v>3532</v>
      </c>
      <c r="D35" s="1088"/>
      <c r="E35" s="1088"/>
    </row>
    <row r="37" spans="2:8" ht="15.75">
      <c r="B37" s="908" t="s">
        <v>3580</v>
      </c>
      <c r="C37" s="1084"/>
      <c r="D37" s="1084"/>
      <c r="E37" s="1084"/>
    </row>
    <row r="38" spans="2:8" ht="15">
      <c r="B38" s="855" t="s">
        <v>3581</v>
      </c>
      <c r="C38" s="1088"/>
      <c r="D38" s="1088"/>
      <c r="E38" s="1088"/>
    </row>
  </sheetData>
  <mergeCells count="4">
    <mergeCell ref="C34:E34"/>
    <mergeCell ref="C35:E35"/>
    <mergeCell ref="C37:E37"/>
    <mergeCell ref="C38:E38"/>
  </mergeCells>
  <hyperlinks>
    <hyperlink ref="E1" location="BG!A1" display="BG" xr:uid="{C08E856E-19C7-4835-B27E-DB9E04B678EC}"/>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I229"/>
  <sheetViews>
    <sheetView showGridLines="0" topLeftCell="A82" workbookViewId="0">
      <selection activeCell="C18" sqref="C18"/>
    </sheetView>
  </sheetViews>
  <sheetFormatPr baseColWidth="10" defaultColWidth="11.42578125" defaultRowHeight="12"/>
  <cols>
    <col min="1" max="1" width="43.5703125" style="310" bestFit="1" customWidth="1"/>
    <col min="2" max="2" width="3.5703125" style="310" customWidth="1"/>
    <col min="3" max="3" width="17" style="342" bestFit="1" customWidth="1"/>
    <col min="4" max="4" width="3.42578125" style="193" customWidth="1"/>
    <col min="5" max="5" width="17" style="261" bestFit="1" customWidth="1"/>
    <col min="6" max="6" width="11.42578125" style="193" customWidth="1"/>
    <col min="7" max="7" width="13.7109375" style="193" bestFit="1" customWidth="1"/>
    <col min="8" max="8" width="12.5703125" style="310" bestFit="1" customWidth="1"/>
    <col min="9" max="9" width="12.7109375" style="310" bestFit="1" customWidth="1"/>
    <col min="10" max="254" width="11.42578125" style="310"/>
    <col min="255" max="255" width="26" style="310" bestFit="1" customWidth="1"/>
    <col min="256" max="256" width="11.42578125" style="310" customWidth="1"/>
    <col min="257" max="257" width="16.28515625" style="310" bestFit="1" customWidth="1"/>
    <col min="258" max="258" width="13.7109375" style="310" bestFit="1" customWidth="1"/>
    <col min="259" max="260" width="11.42578125" style="310" customWidth="1"/>
    <col min="261" max="261" width="16.28515625" style="310" bestFit="1" customWidth="1"/>
    <col min="262" max="263" width="11.42578125" style="310" customWidth="1"/>
    <col min="264" max="510" width="11.42578125" style="310"/>
    <col min="511" max="511" width="26" style="310" bestFit="1" customWidth="1"/>
    <col min="512" max="512" width="11.42578125" style="310" customWidth="1"/>
    <col min="513" max="513" width="16.28515625" style="310" bestFit="1" customWidth="1"/>
    <col min="514" max="514" width="13.7109375" style="310" bestFit="1" customWidth="1"/>
    <col min="515" max="516" width="11.42578125" style="310" customWidth="1"/>
    <col min="517" max="517" width="16.28515625" style="310" bestFit="1" customWidth="1"/>
    <col min="518" max="519" width="11.42578125" style="310" customWidth="1"/>
    <col min="520" max="766" width="11.42578125" style="310"/>
    <col min="767" max="767" width="26" style="310" bestFit="1" customWidth="1"/>
    <col min="768" max="768" width="11.42578125" style="310" customWidth="1"/>
    <col min="769" max="769" width="16.28515625" style="310" bestFit="1" customWidth="1"/>
    <col min="770" max="770" width="13.7109375" style="310" bestFit="1" customWidth="1"/>
    <col min="771" max="772" width="11.42578125" style="310" customWidth="1"/>
    <col min="773" max="773" width="16.28515625" style="310" bestFit="1" customWidth="1"/>
    <col min="774" max="775" width="11.42578125" style="310" customWidth="1"/>
    <col min="776" max="1022" width="11.42578125" style="310"/>
    <col min="1023" max="1023" width="26" style="310" bestFit="1" customWidth="1"/>
    <col min="1024" max="1024" width="11.42578125" style="310" customWidth="1"/>
    <col min="1025" max="1025" width="16.28515625" style="310" bestFit="1" customWidth="1"/>
    <col min="1026" max="1026" width="13.7109375" style="310" bestFit="1" customWidth="1"/>
    <col min="1027" max="1028" width="11.42578125" style="310" customWidth="1"/>
    <col min="1029" max="1029" width="16.28515625" style="310" bestFit="1" customWidth="1"/>
    <col min="1030" max="1031" width="11.42578125" style="310" customWidth="1"/>
    <col min="1032" max="1278" width="11.42578125" style="310"/>
    <col min="1279" max="1279" width="26" style="310" bestFit="1" customWidth="1"/>
    <col min="1280" max="1280" width="11.42578125" style="310" customWidth="1"/>
    <col min="1281" max="1281" width="16.28515625" style="310" bestFit="1" customWidth="1"/>
    <col min="1282" max="1282" width="13.7109375" style="310" bestFit="1" customWidth="1"/>
    <col min="1283" max="1284" width="11.42578125" style="310" customWidth="1"/>
    <col min="1285" max="1285" width="16.28515625" style="310" bestFit="1" customWidth="1"/>
    <col min="1286" max="1287" width="11.42578125" style="310" customWidth="1"/>
    <col min="1288" max="1534" width="11.42578125" style="310"/>
    <col min="1535" max="1535" width="26" style="310" bestFit="1" customWidth="1"/>
    <col min="1536" max="1536" width="11.42578125" style="310" customWidth="1"/>
    <col min="1537" max="1537" width="16.28515625" style="310" bestFit="1" customWidth="1"/>
    <col min="1538" max="1538" width="13.7109375" style="310" bestFit="1" customWidth="1"/>
    <col min="1539" max="1540" width="11.42578125" style="310" customWidth="1"/>
    <col min="1541" max="1541" width="16.28515625" style="310" bestFit="1" customWidth="1"/>
    <col min="1542" max="1543" width="11.42578125" style="310" customWidth="1"/>
    <col min="1544" max="1790" width="11.42578125" style="310"/>
    <col min="1791" max="1791" width="26" style="310" bestFit="1" customWidth="1"/>
    <col min="1792" max="1792" width="11.42578125" style="310" customWidth="1"/>
    <col min="1793" max="1793" width="16.28515625" style="310" bestFit="1" customWidth="1"/>
    <col min="1794" max="1794" width="13.7109375" style="310" bestFit="1" customWidth="1"/>
    <col min="1795" max="1796" width="11.42578125" style="310" customWidth="1"/>
    <col min="1797" max="1797" width="16.28515625" style="310" bestFit="1" customWidth="1"/>
    <col min="1798" max="1799" width="11.42578125" style="310" customWidth="1"/>
    <col min="1800" max="2046" width="11.42578125" style="310"/>
    <col min="2047" max="2047" width="26" style="310" bestFit="1" customWidth="1"/>
    <col min="2048" max="2048" width="11.42578125" style="310" customWidth="1"/>
    <col min="2049" max="2049" width="16.28515625" style="310" bestFit="1" customWidth="1"/>
    <col min="2050" max="2050" width="13.7109375" style="310" bestFit="1" customWidth="1"/>
    <col min="2051" max="2052" width="11.42578125" style="310" customWidth="1"/>
    <col min="2053" max="2053" width="16.28515625" style="310" bestFit="1" customWidth="1"/>
    <col min="2054" max="2055" width="11.42578125" style="310" customWidth="1"/>
    <col min="2056" max="2302" width="11.42578125" style="310"/>
    <col min="2303" max="2303" width="26" style="310" bestFit="1" customWidth="1"/>
    <col min="2304" max="2304" width="11.42578125" style="310" customWidth="1"/>
    <col min="2305" max="2305" width="16.28515625" style="310" bestFit="1" customWidth="1"/>
    <col min="2306" max="2306" width="13.7109375" style="310" bestFit="1" customWidth="1"/>
    <col min="2307" max="2308" width="11.42578125" style="310" customWidth="1"/>
    <col min="2309" max="2309" width="16.28515625" style="310" bestFit="1" customWidth="1"/>
    <col min="2310" max="2311" width="11.42578125" style="310" customWidth="1"/>
    <col min="2312" max="2558" width="11.42578125" style="310"/>
    <col min="2559" max="2559" width="26" style="310" bestFit="1" customWidth="1"/>
    <col min="2560" max="2560" width="11.42578125" style="310" customWidth="1"/>
    <col min="2561" max="2561" width="16.28515625" style="310" bestFit="1" customWidth="1"/>
    <col min="2562" max="2562" width="13.7109375" style="310" bestFit="1" customWidth="1"/>
    <col min="2563" max="2564" width="11.42578125" style="310" customWidth="1"/>
    <col min="2565" max="2565" width="16.28515625" style="310" bestFit="1" customWidth="1"/>
    <col min="2566" max="2567" width="11.42578125" style="310" customWidth="1"/>
    <col min="2568" max="2814" width="11.42578125" style="310"/>
    <col min="2815" max="2815" width="26" style="310" bestFit="1" customWidth="1"/>
    <col min="2816" max="2816" width="11.42578125" style="310" customWidth="1"/>
    <col min="2817" max="2817" width="16.28515625" style="310" bestFit="1" customWidth="1"/>
    <col min="2818" max="2818" width="13.7109375" style="310" bestFit="1" customWidth="1"/>
    <col min="2819" max="2820" width="11.42578125" style="310" customWidth="1"/>
    <col min="2821" max="2821" width="16.28515625" style="310" bestFit="1" customWidth="1"/>
    <col min="2822" max="2823" width="11.42578125" style="310" customWidth="1"/>
    <col min="2824" max="3070" width="11.42578125" style="310"/>
    <col min="3071" max="3071" width="26" style="310" bestFit="1" customWidth="1"/>
    <col min="3072" max="3072" width="11.42578125" style="310" customWidth="1"/>
    <col min="3073" max="3073" width="16.28515625" style="310" bestFit="1" customWidth="1"/>
    <col min="3074" max="3074" width="13.7109375" style="310" bestFit="1" customWidth="1"/>
    <col min="3075" max="3076" width="11.42578125" style="310" customWidth="1"/>
    <col min="3077" max="3077" width="16.28515625" style="310" bestFit="1" customWidth="1"/>
    <col min="3078" max="3079" width="11.42578125" style="310" customWidth="1"/>
    <col min="3080" max="3326" width="11.42578125" style="310"/>
    <col min="3327" max="3327" width="26" style="310" bestFit="1" customWidth="1"/>
    <col min="3328" max="3328" width="11.42578125" style="310" customWidth="1"/>
    <col min="3329" max="3329" width="16.28515625" style="310" bestFit="1" customWidth="1"/>
    <col min="3330" max="3330" width="13.7109375" style="310" bestFit="1" customWidth="1"/>
    <col min="3331" max="3332" width="11.42578125" style="310" customWidth="1"/>
    <col min="3333" max="3333" width="16.28515625" style="310" bestFit="1" customWidth="1"/>
    <col min="3334" max="3335" width="11.42578125" style="310" customWidth="1"/>
    <col min="3336" max="3582" width="11.42578125" style="310"/>
    <col min="3583" max="3583" width="26" style="310" bestFit="1" customWidth="1"/>
    <col min="3584" max="3584" width="11.42578125" style="310" customWidth="1"/>
    <col min="3585" max="3585" width="16.28515625" style="310" bestFit="1" customWidth="1"/>
    <col min="3586" max="3586" width="13.7109375" style="310" bestFit="1" customWidth="1"/>
    <col min="3587" max="3588" width="11.42578125" style="310" customWidth="1"/>
    <col min="3589" max="3589" width="16.28515625" style="310" bestFit="1" customWidth="1"/>
    <col min="3590" max="3591" width="11.42578125" style="310" customWidth="1"/>
    <col min="3592" max="3838" width="11.42578125" style="310"/>
    <col min="3839" max="3839" width="26" style="310" bestFit="1" customWidth="1"/>
    <col min="3840" max="3840" width="11.42578125" style="310" customWidth="1"/>
    <col min="3841" max="3841" width="16.28515625" style="310" bestFit="1" customWidth="1"/>
    <col min="3842" max="3842" width="13.7109375" style="310" bestFit="1" customWidth="1"/>
    <col min="3843" max="3844" width="11.42578125" style="310" customWidth="1"/>
    <col min="3845" max="3845" width="16.28515625" style="310" bestFit="1" customWidth="1"/>
    <col min="3846" max="3847" width="11.42578125" style="310" customWidth="1"/>
    <col min="3848" max="4094" width="11.42578125" style="310"/>
    <col min="4095" max="4095" width="26" style="310" bestFit="1" customWidth="1"/>
    <col min="4096" max="4096" width="11.42578125" style="310" customWidth="1"/>
    <col min="4097" max="4097" width="16.28515625" style="310" bestFit="1" customWidth="1"/>
    <col min="4098" max="4098" width="13.7109375" style="310" bestFit="1" customWidth="1"/>
    <col min="4099" max="4100" width="11.42578125" style="310" customWidth="1"/>
    <col min="4101" max="4101" width="16.28515625" style="310" bestFit="1" customWidth="1"/>
    <col min="4102" max="4103" width="11.42578125" style="310" customWidth="1"/>
    <col min="4104" max="4350" width="11.42578125" style="310"/>
    <col min="4351" max="4351" width="26" style="310" bestFit="1" customWidth="1"/>
    <col min="4352" max="4352" width="11.42578125" style="310" customWidth="1"/>
    <col min="4353" max="4353" width="16.28515625" style="310" bestFit="1" customWidth="1"/>
    <col min="4354" max="4354" width="13.7109375" style="310" bestFit="1" customWidth="1"/>
    <col min="4355" max="4356" width="11.42578125" style="310" customWidth="1"/>
    <col min="4357" max="4357" width="16.28515625" style="310" bestFit="1" customWidth="1"/>
    <col min="4358" max="4359" width="11.42578125" style="310" customWidth="1"/>
    <col min="4360" max="4606" width="11.42578125" style="310"/>
    <col min="4607" max="4607" width="26" style="310" bestFit="1" customWidth="1"/>
    <col min="4608" max="4608" width="11.42578125" style="310" customWidth="1"/>
    <col min="4609" max="4609" width="16.28515625" style="310" bestFit="1" customWidth="1"/>
    <col min="4610" max="4610" width="13.7109375" style="310" bestFit="1" customWidth="1"/>
    <col min="4611" max="4612" width="11.42578125" style="310" customWidth="1"/>
    <col min="4613" max="4613" width="16.28515625" style="310" bestFit="1" customWidth="1"/>
    <col min="4614" max="4615" width="11.42578125" style="310" customWidth="1"/>
    <col min="4616" max="4862" width="11.42578125" style="310"/>
    <col min="4863" max="4863" width="26" style="310" bestFit="1" customWidth="1"/>
    <col min="4864" max="4864" width="11.42578125" style="310" customWidth="1"/>
    <col min="4865" max="4865" width="16.28515625" style="310" bestFit="1" customWidth="1"/>
    <col min="4866" max="4866" width="13.7109375" style="310" bestFit="1" customWidth="1"/>
    <col min="4867" max="4868" width="11.42578125" style="310" customWidth="1"/>
    <col min="4869" max="4869" width="16.28515625" style="310" bestFit="1" customWidth="1"/>
    <col min="4870" max="4871" width="11.42578125" style="310" customWidth="1"/>
    <col min="4872" max="5118" width="11.42578125" style="310"/>
    <col min="5119" max="5119" width="26" style="310" bestFit="1" customWidth="1"/>
    <col min="5120" max="5120" width="11.42578125" style="310" customWidth="1"/>
    <col min="5121" max="5121" width="16.28515625" style="310" bestFit="1" customWidth="1"/>
    <col min="5122" max="5122" width="13.7109375" style="310" bestFit="1" customWidth="1"/>
    <col min="5123" max="5124" width="11.42578125" style="310" customWidth="1"/>
    <col min="5125" max="5125" width="16.28515625" style="310" bestFit="1" customWidth="1"/>
    <col min="5126" max="5127" width="11.42578125" style="310" customWidth="1"/>
    <col min="5128" max="5374" width="11.42578125" style="310"/>
    <col min="5375" max="5375" width="26" style="310" bestFit="1" customWidth="1"/>
    <col min="5376" max="5376" width="11.42578125" style="310" customWidth="1"/>
    <col min="5377" max="5377" width="16.28515625" style="310" bestFit="1" customWidth="1"/>
    <col min="5378" max="5378" width="13.7109375" style="310" bestFit="1" customWidth="1"/>
    <col min="5379" max="5380" width="11.42578125" style="310" customWidth="1"/>
    <col min="5381" max="5381" width="16.28515625" style="310" bestFit="1" customWidth="1"/>
    <col min="5382" max="5383" width="11.42578125" style="310" customWidth="1"/>
    <col min="5384" max="5630" width="11.42578125" style="310"/>
    <col min="5631" max="5631" width="26" style="310" bestFit="1" customWidth="1"/>
    <col min="5632" max="5632" width="11.42578125" style="310" customWidth="1"/>
    <col min="5633" max="5633" width="16.28515625" style="310" bestFit="1" customWidth="1"/>
    <col min="5634" max="5634" width="13.7109375" style="310" bestFit="1" customWidth="1"/>
    <col min="5635" max="5636" width="11.42578125" style="310" customWidth="1"/>
    <col min="5637" max="5637" width="16.28515625" style="310" bestFit="1" customWidth="1"/>
    <col min="5638" max="5639" width="11.42578125" style="310" customWidth="1"/>
    <col min="5640" max="5886" width="11.42578125" style="310"/>
    <col min="5887" max="5887" width="26" style="310" bestFit="1" customWidth="1"/>
    <col min="5888" max="5888" width="11.42578125" style="310" customWidth="1"/>
    <col min="5889" max="5889" width="16.28515625" style="310" bestFit="1" customWidth="1"/>
    <col min="5890" max="5890" width="13.7109375" style="310" bestFit="1" customWidth="1"/>
    <col min="5891" max="5892" width="11.42578125" style="310" customWidth="1"/>
    <col min="5893" max="5893" width="16.28515625" style="310" bestFit="1" customWidth="1"/>
    <col min="5894" max="5895" width="11.42578125" style="310" customWidth="1"/>
    <col min="5896" max="6142" width="11.42578125" style="310"/>
    <col min="6143" max="6143" width="26" style="310" bestFit="1" customWidth="1"/>
    <col min="6144" max="6144" width="11.42578125" style="310" customWidth="1"/>
    <col min="6145" max="6145" width="16.28515625" style="310" bestFit="1" customWidth="1"/>
    <col min="6146" max="6146" width="13.7109375" style="310" bestFit="1" customWidth="1"/>
    <col min="6147" max="6148" width="11.42578125" style="310" customWidth="1"/>
    <col min="6149" max="6149" width="16.28515625" style="310" bestFit="1" customWidth="1"/>
    <col min="6150" max="6151" width="11.42578125" style="310" customWidth="1"/>
    <col min="6152" max="6398" width="11.42578125" style="310"/>
    <col min="6399" max="6399" width="26" style="310" bestFit="1" customWidth="1"/>
    <col min="6400" max="6400" width="11.42578125" style="310" customWidth="1"/>
    <col min="6401" max="6401" width="16.28515625" style="310" bestFit="1" customWidth="1"/>
    <col min="6402" max="6402" width="13.7109375" style="310" bestFit="1" customWidth="1"/>
    <col min="6403" max="6404" width="11.42578125" style="310" customWidth="1"/>
    <col min="6405" max="6405" width="16.28515625" style="310" bestFit="1" customWidth="1"/>
    <col min="6406" max="6407" width="11.42578125" style="310" customWidth="1"/>
    <col min="6408" max="6654" width="11.42578125" style="310"/>
    <col min="6655" max="6655" width="26" style="310" bestFit="1" customWidth="1"/>
    <col min="6656" max="6656" width="11.42578125" style="310" customWidth="1"/>
    <col min="6657" max="6657" width="16.28515625" style="310" bestFit="1" customWidth="1"/>
    <col min="6658" max="6658" width="13.7109375" style="310" bestFit="1" customWidth="1"/>
    <col min="6659" max="6660" width="11.42578125" style="310" customWidth="1"/>
    <col min="6661" max="6661" width="16.28515625" style="310" bestFit="1" customWidth="1"/>
    <col min="6662" max="6663" width="11.42578125" style="310" customWidth="1"/>
    <col min="6664" max="6910" width="11.42578125" style="310"/>
    <col min="6911" max="6911" width="26" style="310" bestFit="1" customWidth="1"/>
    <col min="6912" max="6912" width="11.42578125" style="310" customWidth="1"/>
    <col min="6913" max="6913" width="16.28515625" style="310" bestFit="1" customWidth="1"/>
    <col min="6914" max="6914" width="13.7109375" style="310" bestFit="1" customWidth="1"/>
    <col min="6915" max="6916" width="11.42578125" style="310" customWidth="1"/>
    <col min="6917" max="6917" width="16.28515625" style="310" bestFit="1" customWidth="1"/>
    <col min="6918" max="6919" width="11.42578125" style="310" customWidth="1"/>
    <col min="6920" max="7166" width="11.42578125" style="310"/>
    <col min="7167" max="7167" width="26" style="310" bestFit="1" customWidth="1"/>
    <col min="7168" max="7168" width="11.42578125" style="310" customWidth="1"/>
    <col min="7169" max="7169" width="16.28515625" style="310" bestFit="1" customWidth="1"/>
    <col min="7170" max="7170" width="13.7109375" style="310" bestFit="1" customWidth="1"/>
    <col min="7171" max="7172" width="11.42578125" style="310" customWidth="1"/>
    <col min="7173" max="7173" width="16.28515625" style="310" bestFit="1" customWidth="1"/>
    <col min="7174" max="7175" width="11.42578125" style="310" customWidth="1"/>
    <col min="7176" max="7422" width="11.42578125" style="310"/>
    <col min="7423" max="7423" width="26" style="310" bestFit="1" customWidth="1"/>
    <col min="7424" max="7424" width="11.42578125" style="310" customWidth="1"/>
    <col min="7425" max="7425" width="16.28515625" style="310" bestFit="1" customWidth="1"/>
    <col min="7426" max="7426" width="13.7109375" style="310" bestFit="1" customWidth="1"/>
    <col min="7427" max="7428" width="11.42578125" style="310" customWidth="1"/>
    <col min="7429" max="7429" width="16.28515625" style="310" bestFit="1" customWidth="1"/>
    <col min="7430" max="7431" width="11.42578125" style="310" customWidth="1"/>
    <col min="7432" max="7678" width="11.42578125" style="310"/>
    <col min="7679" max="7679" width="26" style="310" bestFit="1" customWidth="1"/>
    <col min="7680" max="7680" width="11.42578125" style="310" customWidth="1"/>
    <col min="7681" max="7681" width="16.28515625" style="310" bestFit="1" customWidth="1"/>
    <col min="7682" max="7682" width="13.7109375" style="310" bestFit="1" customWidth="1"/>
    <col min="7683" max="7684" width="11.42578125" style="310" customWidth="1"/>
    <col min="7685" max="7685" width="16.28515625" style="310" bestFit="1" customWidth="1"/>
    <col min="7686" max="7687" width="11.42578125" style="310" customWidth="1"/>
    <col min="7688" max="7934" width="11.42578125" style="310"/>
    <col min="7935" max="7935" width="26" style="310" bestFit="1" customWidth="1"/>
    <col min="7936" max="7936" width="11.42578125" style="310" customWidth="1"/>
    <col min="7937" max="7937" width="16.28515625" style="310" bestFit="1" customWidth="1"/>
    <col min="7938" max="7938" width="13.7109375" style="310" bestFit="1" customWidth="1"/>
    <col min="7939" max="7940" width="11.42578125" style="310" customWidth="1"/>
    <col min="7941" max="7941" width="16.28515625" style="310" bestFit="1" customWidth="1"/>
    <col min="7942" max="7943" width="11.42578125" style="310" customWidth="1"/>
    <col min="7944" max="8190" width="11.42578125" style="310"/>
    <col min="8191" max="8191" width="26" style="310" bestFit="1" customWidth="1"/>
    <col min="8192" max="8192" width="11.42578125" style="310" customWidth="1"/>
    <col min="8193" max="8193" width="16.28515625" style="310" bestFit="1" customWidth="1"/>
    <col min="8194" max="8194" width="13.7109375" style="310" bestFit="1" customWidth="1"/>
    <col min="8195" max="8196" width="11.42578125" style="310" customWidth="1"/>
    <col min="8197" max="8197" width="16.28515625" style="310" bestFit="1" customWidth="1"/>
    <col min="8198" max="8199" width="11.42578125" style="310" customWidth="1"/>
    <col min="8200" max="8446" width="11.42578125" style="310"/>
    <col min="8447" max="8447" width="26" style="310" bestFit="1" customWidth="1"/>
    <col min="8448" max="8448" width="11.42578125" style="310" customWidth="1"/>
    <col min="8449" max="8449" width="16.28515625" style="310" bestFit="1" customWidth="1"/>
    <col min="8450" max="8450" width="13.7109375" style="310" bestFit="1" customWidth="1"/>
    <col min="8451" max="8452" width="11.42578125" style="310" customWidth="1"/>
    <col min="8453" max="8453" width="16.28515625" style="310" bestFit="1" customWidth="1"/>
    <col min="8454" max="8455" width="11.42578125" style="310" customWidth="1"/>
    <col min="8456" max="8702" width="11.42578125" style="310"/>
    <col min="8703" max="8703" width="26" style="310" bestFit="1" customWidth="1"/>
    <col min="8704" max="8704" width="11.42578125" style="310" customWidth="1"/>
    <col min="8705" max="8705" width="16.28515625" style="310" bestFit="1" customWidth="1"/>
    <col min="8706" max="8706" width="13.7109375" style="310" bestFit="1" customWidth="1"/>
    <col min="8707" max="8708" width="11.42578125" style="310" customWidth="1"/>
    <col min="8709" max="8709" width="16.28515625" style="310" bestFit="1" customWidth="1"/>
    <col min="8710" max="8711" width="11.42578125" style="310" customWidth="1"/>
    <col min="8712" max="8958" width="11.42578125" style="310"/>
    <col min="8959" max="8959" width="26" style="310" bestFit="1" customWidth="1"/>
    <col min="8960" max="8960" width="11.42578125" style="310" customWidth="1"/>
    <col min="8961" max="8961" width="16.28515625" style="310" bestFit="1" customWidth="1"/>
    <col min="8962" max="8962" width="13.7109375" style="310" bestFit="1" customWidth="1"/>
    <col min="8963" max="8964" width="11.42578125" style="310" customWidth="1"/>
    <col min="8965" max="8965" width="16.28515625" style="310" bestFit="1" customWidth="1"/>
    <col min="8966" max="8967" width="11.42578125" style="310" customWidth="1"/>
    <col min="8968" max="9214" width="11.42578125" style="310"/>
    <col min="9215" max="9215" width="26" style="310" bestFit="1" customWidth="1"/>
    <col min="9216" max="9216" width="11.42578125" style="310" customWidth="1"/>
    <col min="9217" max="9217" width="16.28515625" style="310" bestFit="1" customWidth="1"/>
    <col min="9218" max="9218" width="13.7109375" style="310" bestFit="1" customWidth="1"/>
    <col min="9219" max="9220" width="11.42578125" style="310" customWidth="1"/>
    <col min="9221" max="9221" width="16.28515625" style="310" bestFit="1" customWidth="1"/>
    <col min="9222" max="9223" width="11.42578125" style="310" customWidth="1"/>
    <col min="9224" max="9470" width="11.42578125" style="310"/>
    <col min="9471" max="9471" width="26" style="310" bestFit="1" customWidth="1"/>
    <col min="9472" max="9472" width="11.42578125" style="310" customWidth="1"/>
    <col min="9473" max="9473" width="16.28515625" style="310" bestFit="1" customWidth="1"/>
    <col min="9474" max="9474" width="13.7109375" style="310" bestFit="1" customWidth="1"/>
    <col min="9475" max="9476" width="11.42578125" style="310" customWidth="1"/>
    <col min="9477" max="9477" width="16.28515625" style="310" bestFit="1" customWidth="1"/>
    <col min="9478" max="9479" width="11.42578125" style="310" customWidth="1"/>
    <col min="9480" max="9726" width="11.42578125" style="310"/>
    <col min="9727" max="9727" width="26" style="310" bestFit="1" customWidth="1"/>
    <col min="9728" max="9728" width="11.42578125" style="310" customWidth="1"/>
    <col min="9729" max="9729" width="16.28515625" style="310" bestFit="1" customWidth="1"/>
    <col min="9730" max="9730" width="13.7109375" style="310" bestFit="1" customWidth="1"/>
    <col min="9731" max="9732" width="11.42578125" style="310" customWidth="1"/>
    <col min="9733" max="9733" width="16.28515625" style="310" bestFit="1" customWidth="1"/>
    <col min="9734" max="9735" width="11.42578125" style="310" customWidth="1"/>
    <col min="9736" max="9982" width="11.42578125" style="310"/>
    <col min="9983" max="9983" width="26" style="310" bestFit="1" customWidth="1"/>
    <col min="9984" max="9984" width="11.42578125" style="310" customWidth="1"/>
    <col min="9985" max="9985" width="16.28515625" style="310" bestFit="1" customWidth="1"/>
    <col min="9986" max="9986" width="13.7109375" style="310" bestFit="1" customWidth="1"/>
    <col min="9987" max="9988" width="11.42578125" style="310" customWidth="1"/>
    <col min="9989" max="9989" width="16.28515625" style="310" bestFit="1" customWidth="1"/>
    <col min="9990" max="9991" width="11.42578125" style="310" customWidth="1"/>
    <col min="9992" max="10238" width="11.42578125" style="310"/>
    <col min="10239" max="10239" width="26" style="310" bestFit="1" customWidth="1"/>
    <col min="10240" max="10240" width="11.42578125" style="310" customWidth="1"/>
    <col min="10241" max="10241" width="16.28515625" style="310" bestFit="1" customWidth="1"/>
    <col min="10242" max="10242" width="13.7109375" style="310" bestFit="1" customWidth="1"/>
    <col min="10243" max="10244" width="11.42578125" style="310" customWidth="1"/>
    <col min="10245" max="10245" width="16.28515625" style="310" bestFit="1" customWidth="1"/>
    <col min="10246" max="10247" width="11.42578125" style="310" customWidth="1"/>
    <col min="10248" max="10494" width="11.42578125" style="310"/>
    <col min="10495" max="10495" width="26" style="310" bestFit="1" customWidth="1"/>
    <col min="10496" max="10496" width="11.42578125" style="310" customWidth="1"/>
    <col min="10497" max="10497" width="16.28515625" style="310" bestFit="1" customWidth="1"/>
    <col min="10498" max="10498" width="13.7109375" style="310" bestFit="1" customWidth="1"/>
    <col min="10499" max="10500" width="11.42578125" style="310" customWidth="1"/>
    <col min="10501" max="10501" width="16.28515625" style="310" bestFit="1" customWidth="1"/>
    <col min="10502" max="10503" width="11.42578125" style="310" customWidth="1"/>
    <col min="10504" max="10750" width="11.42578125" style="310"/>
    <col min="10751" max="10751" width="26" style="310" bestFit="1" customWidth="1"/>
    <col min="10752" max="10752" width="11.42578125" style="310" customWidth="1"/>
    <col min="10753" max="10753" width="16.28515625" style="310" bestFit="1" customWidth="1"/>
    <col min="10754" max="10754" width="13.7109375" style="310" bestFit="1" customWidth="1"/>
    <col min="10755" max="10756" width="11.42578125" style="310" customWidth="1"/>
    <col min="10757" max="10757" width="16.28515625" style="310" bestFit="1" customWidth="1"/>
    <col min="10758" max="10759" width="11.42578125" style="310" customWidth="1"/>
    <col min="10760" max="11006" width="11.42578125" style="310"/>
    <col min="11007" max="11007" width="26" style="310" bestFit="1" customWidth="1"/>
    <col min="11008" max="11008" width="11.42578125" style="310" customWidth="1"/>
    <col min="11009" max="11009" width="16.28515625" style="310" bestFit="1" customWidth="1"/>
    <col min="11010" max="11010" width="13.7109375" style="310" bestFit="1" customWidth="1"/>
    <col min="11011" max="11012" width="11.42578125" style="310" customWidth="1"/>
    <col min="11013" max="11013" width="16.28515625" style="310" bestFit="1" customWidth="1"/>
    <col min="11014" max="11015" width="11.42578125" style="310" customWidth="1"/>
    <col min="11016" max="11262" width="11.42578125" style="310"/>
    <col min="11263" max="11263" width="26" style="310" bestFit="1" customWidth="1"/>
    <col min="11264" max="11264" width="11.42578125" style="310" customWidth="1"/>
    <col min="11265" max="11265" width="16.28515625" style="310" bestFit="1" customWidth="1"/>
    <col min="11266" max="11266" width="13.7109375" style="310" bestFit="1" customWidth="1"/>
    <col min="11267" max="11268" width="11.42578125" style="310" customWidth="1"/>
    <col min="11269" max="11269" width="16.28515625" style="310" bestFit="1" customWidth="1"/>
    <col min="11270" max="11271" width="11.42578125" style="310" customWidth="1"/>
    <col min="11272" max="11518" width="11.42578125" style="310"/>
    <col min="11519" max="11519" width="26" style="310" bestFit="1" customWidth="1"/>
    <col min="11520" max="11520" width="11.42578125" style="310" customWidth="1"/>
    <col min="11521" max="11521" width="16.28515625" style="310" bestFit="1" customWidth="1"/>
    <col min="11522" max="11522" width="13.7109375" style="310" bestFit="1" customWidth="1"/>
    <col min="11523" max="11524" width="11.42578125" style="310" customWidth="1"/>
    <col min="11525" max="11525" width="16.28515625" style="310" bestFit="1" customWidth="1"/>
    <col min="11526" max="11527" width="11.42578125" style="310" customWidth="1"/>
    <col min="11528" max="11774" width="11.42578125" style="310"/>
    <col min="11775" max="11775" width="26" style="310" bestFit="1" customWidth="1"/>
    <col min="11776" max="11776" width="11.42578125" style="310" customWidth="1"/>
    <col min="11777" max="11777" width="16.28515625" style="310" bestFit="1" customWidth="1"/>
    <col min="11778" max="11778" width="13.7109375" style="310" bestFit="1" customWidth="1"/>
    <col min="11779" max="11780" width="11.42578125" style="310" customWidth="1"/>
    <col min="11781" max="11781" width="16.28515625" style="310" bestFit="1" customWidth="1"/>
    <col min="11782" max="11783" width="11.42578125" style="310" customWidth="1"/>
    <col min="11784" max="12030" width="11.42578125" style="310"/>
    <col min="12031" max="12031" width="26" style="310" bestFit="1" customWidth="1"/>
    <col min="12032" max="12032" width="11.42578125" style="310" customWidth="1"/>
    <col min="12033" max="12033" width="16.28515625" style="310" bestFit="1" customWidth="1"/>
    <col min="12034" max="12034" width="13.7109375" style="310" bestFit="1" customWidth="1"/>
    <col min="12035" max="12036" width="11.42578125" style="310" customWidth="1"/>
    <col min="12037" max="12037" width="16.28515625" style="310" bestFit="1" customWidth="1"/>
    <col min="12038" max="12039" width="11.42578125" style="310" customWidth="1"/>
    <col min="12040" max="12286" width="11.42578125" style="310"/>
    <col min="12287" max="12287" width="26" style="310" bestFit="1" customWidth="1"/>
    <col min="12288" max="12288" width="11.42578125" style="310" customWidth="1"/>
    <col min="12289" max="12289" width="16.28515625" style="310" bestFit="1" customWidth="1"/>
    <col min="12290" max="12290" width="13.7109375" style="310" bestFit="1" customWidth="1"/>
    <col min="12291" max="12292" width="11.42578125" style="310" customWidth="1"/>
    <col min="12293" max="12293" width="16.28515625" style="310" bestFit="1" customWidth="1"/>
    <col min="12294" max="12295" width="11.42578125" style="310" customWidth="1"/>
    <col min="12296" max="12542" width="11.42578125" style="310"/>
    <col min="12543" max="12543" width="26" style="310" bestFit="1" customWidth="1"/>
    <col min="12544" max="12544" width="11.42578125" style="310" customWidth="1"/>
    <col min="12545" max="12545" width="16.28515625" style="310" bestFit="1" customWidth="1"/>
    <col min="12546" max="12546" width="13.7109375" style="310" bestFit="1" customWidth="1"/>
    <col min="12547" max="12548" width="11.42578125" style="310" customWidth="1"/>
    <col min="12549" max="12549" width="16.28515625" style="310" bestFit="1" customWidth="1"/>
    <col min="12550" max="12551" width="11.42578125" style="310" customWidth="1"/>
    <col min="12552" max="12798" width="11.42578125" style="310"/>
    <col min="12799" max="12799" width="26" style="310" bestFit="1" customWidth="1"/>
    <col min="12800" max="12800" width="11.42578125" style="310" customWidth="1"/>
    <col min="12801" max="12801" width="16.28515625" style="310" bestFit="1" customWidth="1"/>
    <col min="12802" max="12802" width="13.7109375" style="310" bestFit="1" customWidth="1"/>
    <col min="12803" max="12804" width="11.42578125" style="310" customWidth="1"/>
    <col min="12805" max="12805" width="16.28515625" style="310" bestFit="1" customWidth="1"/>
    <col min="12806" max="12807" width="11.42578125" style="310" customWidth="1"/>
    <col min="12808" max="13054" width="11.42578125" style="310"/>
    <col min="13055" max="13055" width="26" style="310" bestFit="1" customWidth="1"/>
    <col min="13056" max="13056" width="11.42578125" style="310" customWidth="1"/>
    <col min="13057" max="13057" width="16.28515625" style="310" bestFit="1" customWidth="1"/>
    <col min="13058" max="13058" width="13.7109375" style="310" bestFit="1" customWidth="1"/>
    <col min="13059" max="13060" width="11.42578125" style="310" customWidth="1"/>
    <col min="13061" max="13061" width="16.28515625" style="310" bestFit="1" customWidth="1"/>
    <col min="13062" max="13063" width="11.42578125" style="310" customWidth="1"/>
    <col min="13064" max="13310" width="11.42578125" style="310"/>
    <col min="13311" max="13311" width="26" style="310" bestFit="1" customWidth="1"/>
    <col min="13312" max="13312" width="11.42578125" style="310" customWidth="1"/>
    <col min="13313" max="13313" width="16.28515625" style="310" bestFit="1" customWidth="1"/>
    <col min="13314" max="13314" width="13.7109375" style="310" bestFit="1" customWidth="1"/>
    <col min="13315" max="13316" width="11.42578125" style="310" customWidth="1"/>
    <col min="13317" max="13317" width="16.28515625" style="310" bestFit="1" customWidth="1"/>
    <col min="13318" max="13319" width="11.42578125" style="310" customWidth="1"/>
    <col min="13320" max="13566" width="11.42578125" style="310"/>
    <col min="13567" max="13567" width="26" style="310" bestFit="1" customWidth="1"/>
    <col min="13568" max="13568" width="11.42578125" style="310" customWidth="1"/>
    <col min="13569" max="13569" width="16.28515625" style="310" bestFit="1" customWidth="1"/>
    <col min="13570" max="13570" width="13.7109375" style="310" bestFit="1" customWidth="1"/>
    <col min="13571" max="13572" width="11.42578125" style="310" customWidth="1"/>
    <col min="13573" max="13573" width="16.28515625" style="310" bestFit="1" customWidth="1"/>
    <col min="13574" max="13575" width="11.42578125" style="310" customWidth="1"/>
    <col min="13576" max="13822" width="11.42578125" style="310"/>
    <col min="13823" max="13823" width="26" style="310" bestFit="1" customWidth="1"/>
    <col min="13824" max="13824" width="11.42578125" style="310" customWidth="1"/>
    <col min="13825" max="13825" width="16.28515625" style="310" bestFit="1" customWidth="1"/>
    <col min="13826" max="13826" width="13.7109375" style="310" bestFit="1" customWidth="1"/>
    <col min="13827" max="13828" width="11.42578125" style="310" customWidth="1"/>
    <col min="13829" max="13829" width="16.28515625" style="310" bestFit="1" customWidth="1"/>
    <col min="13830" max="13831" width="11.42578125" style="310" customWidth="1"/>
    <col min="13832" max="14078" width="11.42578125" style="310"/>
    <col min="14079" max="14079" width="26" style="310" bestFit="1" customWidth="1"/>
    <col min="14080" max="14080" width="11.42578125" style="310" customWidth="1"/>
    <col min="14081" max="14081" width="16.28515625" style="310" bestFit="1" customWidth="1"/>
    <col min="14082" max="14082" width="13.7109375" style="310" bestFit="1" customWidth="1"/>
    <col min="14083" max="14084" width="11.42578125" style="310" customWidth="1"/>
    <col min="14085" max="14085" width="16.28515625" style="310" bestFit="1" customWidth="1"/>
    <col min="14086" max="14087" width="11.42578125" style="310" customWidth="1"/>
    <col min="14088" max="14334" width="11.42578125" style="310"/>
    <col min="14335" max="14335" width="26" style="310" bestFit="1" customWidth="1"/>
    <col min="14336" max="14336" width="11.42578125" style="310" customWidth="1"/>
    <col min="14337" max="14337" width="16.28515625" style="310" bestFit="1" customWidth="1"/>
    <col min="14338" max="14338" width="13.7109375" style="310" bestFit="1" customWidth="1"/>
    <col min="14339" max="14340" width="11.42578125" style="310" customWidth="1"/>
    <col min="14341" max="14341" width="16.28515625" style="310" bestFit="1" customWidth="1"/>
    <col min="14342" max="14343" width="11.42578125" style="310" customWidth="1"/>
    <col min="14344" max="14590" width="11.42578125" style="310"/>
    <col min="14591" max="14591" width="26" style="310" bestFit="1" customWidth="1"/>
    <col min="14592" max="14592" width="11.42578125" style="310" customWidth="1"/>
    <col min="14593" max="14593" width="16.28515625" style="310" bestFit="1" customWidth="1"/>
    <col min="14594" max="14594" width="13.7109375" style="310" bestFit="1" customWidth="1"/>
    <col min="14595" max="14596" width="11.42578125" style="310" customWidth="1"/>
    <col min="14597" max="14597" width="16.28515625" style="310" bestFit="1" customWidth="1"/>
    <col min="14598" max="14599" width="11.42578125" style="310" customWidth="1"/>
    <col min="14600" max="14846" width="11.42578125" style="310"/>
    <col min="14847" max="14847" width="26" style="310" bestFit="1" customWidth="1"/>
    <col min="14848" max="14848" width="11.42578125" style="310" customWidth="1"/>
    <col min="14849" max="14849" width="16.28515625" style="310" bestFit="1" customWidth="1"/>
    <col min="14850" max="14850" width="13.7109375" style="310" bestFit="1" customWidth="1"/>
    <col min="14851" max="14852" width="11.42578125" style="310" customWidth="1"/>
    <col min="14853" max="14853" width="16.28515625" style="310" bestFit="1" customWidth="1"/>
    <col min="14854" max="14855" width="11.42578125" style="310" customWidth="1"/>
    <col min="14856" max="15102" width="11.42578125" style="310"/>
    <col min="15103" max="15103" width="26" style="310" bestFit="1" customWidth="1"/>
    <col min="15104" max="15104" width="11.42578125" style="310" customWidth="1"/>
    <col min="15105" max="15105" width="16.28515625" style="310" bestFit="1" customWidth="1"/>
    <col min="15106" max="15106" width="13.7109375" style="310" bestFit="1" customWidth="1"/>
    <col min="15107" max="15108" width="11.42578125" style="310" customWidth="1"/>
    <col min="15109" max="15109" width="16.28515625" style="310" bestFit="1" customWidth="1"/>
    <col min="15110" max="15111" width="11.42578125" style="310" customWidth="1"/>
    <col min="15112" max="15358" width="11.42578125" style="310"/>
    <col min="15359" max="15359" width="26" style="310" bestFit="1" customWidth="1"/>
    <col min="15360" max="15360" width="11.42578125" style="310" customWidth="1"/>
    <col min="15361" max="15361" width="16.28515625" style="310" bestFit="1" customWidth="1"/>
    <col min="15362" max="15362" width="13.7109375" style="310" bestFit="1" customWidth="1"/>
    <col min="15363" max="15364" width="11.42578125" style="310" customWidth="1"/>
    <col min="15365" max="15365" width="16.28515625" style="310" bestFit="1" customWidth="1"/>
    <col min="15366" max="15367" width="11.42578125" style="310" customWidth="1"/>
    <col min="15368" max="15614" width="11.42578125" style="310"/>
    <col min="15615" max="15615" width="26" style="310" bestFit="1" customWidth="1"/>
    <col min="15616" max="15616" width="11.42578125" style="310" customWidth="1"/>
    <col min="15617" max="15617" width="16.28515625" style="310" bestFit="1" customWidth="1"/>
    <col min="15618" max="15618" width="13.7109375" style="310" bestFit="1" customWidth="1"/>
    <col min="15619" max="15620" width="11.42578125" style="310" customWidth="1"/>
    <col min="15621" max="15621" width="16.28515625" style="310" bestFit="1" customWidth="1"/>
    <col min="15622" max="15623" width="11.42578125" style="310" customWidth="1"/>
    <col min="15624" max="15870" width="11.42578125" style="310"/>
    <col min="15871" max="15871" width="26" style="310" bestFit="1" customWidth="1"/>
    <col min="15872" max="15872" width="11.42578125" style="310" customWidth="1"/>
    <col min="15873" max="15873" width="16.28515625" style="310" bestFit="1" customWidth="1"/>
    <col min="15874" max="15874" width="13.7109375" style="310" bestFit="1" customWidth="1"/>
    <col min="15875" max="15876" width="11.42578125" style="310" customWidth="1"/>
    <col min="15877" max="15877" width="16.28515625" style="310" bestFit="1" customWidth="1"/>
    <col min="15878" max="15879" width="11.42578125" style="310" customWidth="1"/>
    <col min="15880" max="16126" width="11.42578125" style="310"/>
    <col min="16127" max="16127" width="26" style="310" bestFit="1" customWidth="1"/>
    <col min="16128" max="16128" width="11.42578125" style="310" customWidth="1"/>
    <col min="16129" max="16129" width="16.28515625" style="310" bestFit="1" customWidth="1"/>
    <col min="16130" max="16130" width="13.7109375" style="310" bestFit="1" customWidth="1"/>
    <col min="16131" max="16132" width="11.42578125" style="310" customWidth="1"/>
    <col min="16133" max="16133" width="16.28515625" style="310" bestFit="1" customWidth="1"/>
    <col min="16134" max="16135" width="11.42578125" style="310" customWidth="1"/>
    <col min="16136" max="16384" width="11.42578125" style="310"/>
  </cols>
  <sheetData>
    <row r="1" spans="1:5">
      <c r="A1" s="174" t="s">
        <v>417</v>
      </c>
      <c r="B1" s="174"/>
      <c r="C1" s="347"/>
      <c r="D1" s="192"/>
      <c r="E1" s="371"/>
    </row>
    <row r="2" spans="1:5">
      <c r="A2" s="175"/>
    </row>
    <row r="3" spans="1:5">
      <c r="A3" s="175" t="s">
        <v>418</v>
      </c>
    </row>
    <row r="4" spans="1:5">
      <c r="A4" s="175"/>
    </row>
    <row r="5" spans="1:5">
      <c r="B5" s="194"/>
      <c r="C5" s="348">
        <v>2020</v>
      </c>
      <c r="D5" s="195"/>
      <c r="E5" s="372">
        <v>2019</v>
      </c>
    </row>
    <row r="6" spans="1:5" ht="12.75" thickBot="1">
      <c r="A6" s="176" t="s">
        <v>420</v>
      </c>
      <c r="B6" s="194"/>
      <c r="C6" s="349" t="s">
        <v>143</v>
      </c>
      <c r="D6" s="195"/>
      <c r="E6" s="373" t="s">
        <v>143</v>
      </c>
    </row>
    <row r="7" spans="1:5">
      <c r="A7" s="177"/>
      <c r="B7" s="178"/>
      <c r="C7" s="350"/>
      <c r="D7" s="179"/>
      <c r="E7" s="374"/>
    </row>
    <row r="8" spans="1:5">
      <c r="A8" s="310" t="s">
        <v>421</v>
      </c>
      <c r="B8" s="178"/>
      <c r="C8" s="342">
        <f>SUMIFS('Balance imperial'!E:E,'Balance imperial'!G:G,A8)</f>
        <v>2593010157</v>
      </c>
      <c r="D8" s="179"/>
      <c r="E8" s="375">
        <v>796184690</v>
      </c>
    </row>
    <row r="9" spans="1:5">
      <c r="A9" s="310" t="s">
        <v>291</v>
      </c>
      <c r="B9" s="178"/>
      <c r="C9" s="342">
        <f>SUMIFS('Balance imperial'!E:E,'Balance imperial'!G:G,A9)</f>
        <v>2663773</v>
      </c>
      <c r="D9" s="179"/>
      <c r="E9" s="375">
        <v>8000000</v>
      </c>
    </row>
    <row r="10" spans="1:5">
      <c r="A10" s="310" t="s">
        <v>3</v>
      </c>
      <c r="B10" s="194"/>
      <c r="C10" s="342">
        <f>SUMIFS('Balance imperial'!E:E,'Balance imperial'!G:G,A10)</f>
        <v>1137027301</v>
      </c>
      <c r="E10" s="375">
        <v>1878225058</v>
      </c>
    </row>
    <row r="11" spans="1:5">
      <c r="A11" s="310" t="s">
        <v>422</v>
      </c>
      <c r="B11" s="194"/>
      <c r="C11" s="342">
        <f>SUMIFS('Balance imperial'!E:E,'Balance imperial'!G:G,A11)</f>
        <v>1099826552</v>
      </c>
      <c r="E11" s="375">
        <v>2259365175</v>
      </c>
    </row>
    <row r="12" spans="1:5">
      <c r="A12" s="310" t="s">
        <v>423</v>
      </c>
      <c r="B12" s="194"/>
      <c r="C12" s="342">
        <f>SUMIFS('Balance imperial'!E:E,'Balance imperial'!G:G,A12)</f>
        <v>156965145</v>
      </c>
      <c r="E12" s="375">
        <v>571383704</v>
      </c>
    </row>
    <row r="13" spans="1:5">
      <c r="A13" s="310" t="s">
        <v>424</v>
      </c>
      <c r="B13" s="194"/>
      <c r="C13" s="342">
        <f>SUMIFS('Balance imperial'!E:E,'Balance imperial'!G:G,A13)</f>
        <v>1619873489</v>
      </c>
      <c r="E13" s="375">
        <v>1516687842</v>
      </c>
    </row>
    <row r="14" spans="1:5">
      <c r="A14" s="310" t="s">
        <v>292</v>
      </c>
      <c r="B14" s="194"/>
      <c r="C14" s="342">
        <f>SUMIFS('Balance imperial'!E:E,'Balance imperial'!G:G,A14)</f>
        <v>802060003</v>
      </c>
      <c r="E14" s="375">
        <v>17653233</v>
      </c>
    </row>
    <row r="15" spans="1:5">
      <c r="A15" s="310" t="s">
        <v>293</v>
      </c>
      <c r="B15" s="194"/>
      <c r="C15" s="342">
        <f>SUMIFS('Balance imperial'!E:E,'Balance imperial'!G:G,A15)</f>
        <v>31223472</v>
      </c>
      <c r="D15" s="180"/>
      <c r="E15" s="375">
        <v>11460519</v>
      </c>
    </row>
    <row r="16" spans="1:5">
      <c r="A16" s="310" t="s">
        <v>507</v>
      </c>
      <c r="B16" s="194"/>
      <c r="C16" s="342">
        <f>SUMIFS('Balance imperial'!E:E,'Balance imperial'!G:G,A16)</f>
        <v>9612</v>
      </c>
      <c r="D16" s="180"/>
      <c r="E16" s="375">
        <v>9612</v>
      </c>
    </row>
    <row r="17" spans="1:7" ht="12.75" thickBot="1">
      <c r="A17" s="177" t="s">
        <v>425</v>
      </c>
      <c r="B17" s="194"/>
      <c r="C17" s="351">
        <f>SUM(C8:C16)</f>
        <v>7442659504</v>
      </c>
      <c r="D17" s="179"/>
      <c r="E17" s="351">
        <f>SUM(E8:E16)</f>
        <v>7058969833</v>
      </c>
    </row>
    <row r="18" spans="1:7" ht="12.75" thickTop="1">
      <c r="C18" s="342">
        <f>+C17-'Armado BG'!C10</f>
        <v>0</v>
      </c>
      <c r="E18" s="261">
        <f>+E17-'Armado BG'!E10</f>
        <v>0</v>
      </c>
      <c r="F18" s="193" t="s">
        <v>508</v>
      </c>
    </row>
    <row r="20" spans="1:7">
      <c r="A20" s="174" t="s">
        <v>426</v>
      </c>
      <c r="B20" s="181"/>
      <c r="C20" s="347"/>
      <c r="D20" s="192"/>
      <c r="E20" s="371"/>
    </row>
    <row r="22" spans="1:7">
      <c r="C22" s="348">
        <f>+C5</f>
        <v>2020</v>
      </c>
      <c r="D22" s="195"/>
      <c r="E22" s="376">
        <f>+E5</f>
        <v>2019</v>
      </c>
    </row>
    <row r="23" spans="1:7">
      <c r="A23" s="184" t="s">
        <v>427</v>
      </c>
      <c r="C23" s="342">
        <f>SUMIFS('Balance imperial'!E:E,'Balance imperial'!G:G,A23)</f>
        <v>17217090988</v>
      </c>
      <c r="D23" s="179"/>
      <c r="E23" s="375">
        <v>18769275221</v>
      </c>
    </row>
    <row r="24" spans="1:7">
      <c r="A24" s="184" t="s">
        <v>428</v>
      </c>
      <c r="C24" s="342">
        <f>SUMIFS('Balance imperial'!E:E,'Balance imperial'!G:G,A24)</f>
        <v>697801076</v>
      </c>
      <c r="D24" s="179"/>
      <c r="E24" s="375">
        <v>942798506</v>
      </c>
    </row>
    <row r="25" spans="1:7">
      <c r="A25" s="184" t="s">
        <v>429</v>
      </c>
      <c r="C25" s="342">
        <f>SUMIFS('Balance imperial'!E:E,'Balance imperial'!G:G,A25)</f>
        <v>5802455360</v>
      </c>
      <c r="D25" s="179"/>
      <c r="E25" s="375">
        <v>607369291</v>
      </c>
    </row>
    <row r="26" spans="1:7">
      <c r="A26" s="184" t="s">
        <v>430</v>
      </c>
      <c r="C26" s="352">
        <f>+C67</f>
        <v>27039322556.404198</v>
      </c>
      <c r="D26" s="179"/>
      <c r="E26" s="375">
        <v>19503460035.998001</v>
      </c>
    </row>
    <row r="27" spans="1:7">
      <c r="A27" s="184" t="s">
        <v>431</v>
      </c>
      <c r="C27" s="342">
        <f>SUMIFS('Balance imperial'!E:E,'Balance imperial'!G:G,A27)-C26</f>
        <v>22115422046.595802</v>
      </c>
      <c r="D27" s="179"/>
      <c r="E27" s="375">
        <v>46010336179.001999</v>
      </c>
    </row>
    <row r="28" spans="1:7">
      <c r="A28" s="184" t="s">
        <v>432</v>
      </c>
      <c r="C28" s="342">
        <f>SUMIFS('Balance imperial'!E:E,'Balance imperial'!G:G,A28)</f>
        <v>-3929253188</v>
      </c>
      <c r="D28" s="179"/>
      <c r="E28" s="375">
        <v>-3261580975</v>
      </c>
    </row>
    <row r="29" spans="1:7" ht="12.75" thickBot="1">
      <c r="C29" s="351">
        <f>SUM(C23:C28)</f>
        <v>68942838839</v>
      </c>
      <c r="D29" s="179"/>
      <c r="E29" s="351">
        <f>SUM(E23:E28)</f>
        <v>82571658258</v>
      </c>
    </row>
    <row r="30" spans="1:7" ht="12.75" thickTop="1">
      <c r="C30" s="342">
        <f>+C29-'Armado BG'!C11</f>
        <v>708680400</v>
      </c>
      <c r="E30" s="261">
        <f>+E29-'Armado BG'!E11</f>
        <v>0</v>
      </c>
    </row>
    <row r="32" spans="1:7" s="253" customFormat="1" hidden="1">
      <c r="A32" s="252" t="s">
        <v>431</v>
      </c>
      <c r="C32" s="353">
        <f>+C22</f>
        <v>2020</v>
      </c>
      <c r="D32" s="254"/>
      <c r="E32" s="377" t="s">
        <v>419</v>
      </c>
      <c r="F32" s="255"/>
      <c r="G32" s="255"/>
    </row>
    <row r="33" spans="1:7" s="253" customFormat="1" hidden="1">
      <c r="A33" s="252"/>
      <c r="C33" s="353"/>
      <c r="D33" s="254"/>
      <c r="E33" s="377"/>
      <c r="F33" s="255"/>
      <c r="G33" s="255"/>
    </row>
    <row r="34" spans="1:7" s="253" customFormat="1" hidden="1">
      <c r="A34" s="256" t="s">
        <v>435</v>
      </c>
      <c r="C34" s="354">
        <f>SUMIFS(CA!$F$1385:$F$1509,CA!$D$1385:$D$1509,A34)</f>
        <v>0</v>
      </c>
      <c r="D34" s="255"/>
      <c r="E34" s="378">
        <v>3095454888</v>
      </c>
      <c r="F34" s="257"/>
      <c r="G34" s="255"/>
    </row>
    <row r="35" spans="1:7" s="253" customFormat="1" hidden="1">
      <c r="A35" s="256" t="s">
        <v>439</v>
      </c>
      <c r="C35" s="354">
        <f>SUMIFS(CA!$F$1385:$F$1509,CA!$D$1385:$D$1509,A35)</f>
        <v>0</v>
      </c>
      <c r="D35" s="255"/>
      <c r="E35" s="378">
        <v>1589514314</v>
      </c>
      <c r="F35" s="257"/>
      <c r="G35" s="255"/>
    </row>
    <row r="36" spans="1:7" s="253" customFormat="1" hidden="1">
      <c r="A36" s="256" t="s">
        <v>1231</v>
      </c>
      <c r="C36" s="354">
        <f>SUMIFS(CA!$F$1385:$F$1509,CA!$D$1385:$D$1509,A36)</f>
        <v>0</v>
      </c>
      <c r="D36" s="255"/>
      <c r="E36" s="378">
        <v>0</v>
      </c>
      <c r="F36" s="257"/>
      <c r="G36" s="255"/>
    </row>
    <row r="37" spans="1:7" s="253" customFormat="1" hidden="1">
      <c r="A37" s="256" t="s">
        <v>433</v>
      </c>
      <c r="C37" s="354">
        <f>SUMIFS(CA!$F$1385:$F$1509,CA!$D$1385:$D$1509,A37)</f>
        <v>0</v>
      </c>
      <c r="D37" s="255"/>
      <c r="E37" s="378">
        <v>4124645100</v>
      </c>
      <c r="F37" s="257"/>
      <c r="G37" s="255"/>
    </row>
    <row r="38" spans="1:7" s="253" customFormat="1" hidden="1">
      <c r="A38" s="256" t="s">
        <v>437</v>
      </c>
      <c r="C38" s="354">
        <f>SUMIFS(CA!$F$1385:$F$1509,CA!$D$1385:$D$1509,A38)</f>
        <v>0</v>
      </c>
      <c r="D38" s="255"/>
      <c r="E38" s="378">
        <v>2001120000</v>
      </c>
      <c r="F38" s="257"/>
      <c r="G38" s="255"/>
    </row>
    <row r="39" spans="1:7" s="253" customFormat="1" hidden="1">
      <c r="A39" s="256" t="s">
        <v>434</v>
      </c>
      <c r="C39" s="354">
        <f>SUMIFS(CA!$F$1385:$F$1509,CA!$D$1385:$D$1509,A39)</f>
        <v>0</v>
      </c>
      <c r="D39" s="255"/>
      <c r="E39" s="378">
        <v>3451365162</v>
      </c>
      <c r="F39" s="257"/>
      <c r="G39" s="255"/>
    </row>
    <row r="40" spans="1:7" s="253" customFormat="1" hidden="1">
      <c r="A40" s="256" t="s">
        <v>440</v>
      </c>
      <c r="C40" s="354">
        <f>SUMIFS(CA!$F$1385:$F$1509,CA!$D$1385:$D$1509,A40)</f>
        <v>0</v>
      </c>
      <c r="D40" s="255"/>
      <c r="E40" s="378">
        <v>1505918272</v>
      </c>
      <c r="F40" s="257"/>
      <c r="G40" s="255"/>
    </row>
    <row r="41" spans="1:7" s="253" customFormat="1" hidden="1">
      <c r="A41" s="256" t="s">
        <v>436</v>
      </c>
      <c r="C41" s="354">
        <f>SUMIFS(CA!$F$1385:$F$1509,CA!$D$1385:$D$1509,A41)</f>
        <v>0</v>
      </c>
      <c r="D41" s="255"/>
      <c r="E41" s="378">
        <v>2760081900</v>
      </c>
      <c r="F41" s="257"/>
      <c r="G41" s="255"/>
    </row>
    <row r="42" spans="1:7" s="253" customFormat="1" hidden="1">
      <c r="A42" s="256" t="s">
        <v>442</v>
      </c>
      <c r="C42" s="354">
        <f>SUMIFS(CA!$F$1385:$F$1509,CA!$D$1385:$D$1509,A42)</f>
        <v>0</v>
      </c>
      <c r="D42" s="255"/>
      <c r="E42" s="378">
        <v>984898768</v>
      </c>
      <c r="F42" s="257"/>
      <c r="G42" s="255"/>
    </row>
    <row r="43" spans="1:7" s="253" customFormat="1" hidden="1">
      <c r="A43" s="256" t="s">
        <v>443</v>
      </c>
      <c r="C43" s="354">
        <f>SUMIFS(CA!$F$1385:$F$1509,CA!$D$1385:$D$1509,A43)</f>
        <v>0</v>
      </c>
      <c r="D43" s="255"/>
      <c r="E43" s="378">
        <v>917265965</v>
      </c>
      <c r="F43" s="257"/>
      <c r="G43" s="255"/>
    </row>
    <row r="44" spans="1:7" s="253" customFormat="1" hidden="1">
      <c r="A44" s="256" t="s">
        <v>445</v>
      </c>
      <c r="C44" s="354">
        <f>SUMIFS(CA!$F$1385:$F$1509,CA!$D$1385:$D$1509,A44)</f>
        <v>0</v>
      </c>
      <c r="D44" s="255"/>
      <c r="E44" s="378">
        <v>818775622</v>
      </c>
      <c r="F44" s="257"/>
      <c r="G44" s="255"/>
    </row>
    <row r="45" spans="1:7" s="253" customFormat="1" hidden="1">
      <c r="A45" s="256" t="s">
        <v>444</v>
      </c>
      <c r="C45" s="354">
        <f>SUMIFS(CA!$F$1385:$F$1509,CA!$D$1385:$D$1509,A45)</f>
        <v>0</v>
      </c>
      <c r="D45" s="255"/>
      <c r="E45" s="378">
        <v>820467318</v>
      </c>
      <c r="F45" s="257"/>
      <c r="G45" s="255"/>
    </row>
    <row r="46" spans="1:7" s="253" customFormat="1" hidden="1">
      <c r="A46" s="256" t="s">
        <v>447</v>
      </c>
      <c r="C46" s="354">
        <f>SUMIFS(CA!$F$1385:$F$1509,CA!$D$1385:$D$1509,A46)</f>
        <v>0</v>
      </c>
      <c r="D46" s="255"/>
      <c r="E46" s="378">
        <v>814284000</v>
      </c>
      <c r="F46" s="257"/>
      <c r="G46" s="255"/>
    </row>
    <row r="47" spans="1:7" s="253" customFormat="1" hidden="1">
      <c r="A47" s="256" t="s">
        <v>448</v>
      </c>
      <c r="C47" s="354">
        <f>SUMIFS(CA!$F$1385:$F$1509,CA!$D$1385:$D$1509,A47)</f>
        <v>0</v>
      </c>
      <c r="D47" s="255"/>
      <c r="E47" s="378">
        <v>771135449</v>
      </c>
      <c r="F47" s="257"/>
      <c r="G47" s="255"/>
    </row>
    <row r="48" spans="1:7" s="253" customFormat="1" hidden="1">
      <c r="A48" s="256" t="s">
        <v>452</v>
      </c>
      <c r="C48" s="354">
        <f>SUMIFS(CA!$F$1385:$F$1509,CA!$D$1385:$D$1509,A48)</f>
        <v>0</v>
      </c>
      <c r="D48" s="255"/>
      <c r="E48" s="378">
        <v>555354668</v>
      </c>
      <c r="F48" s="257"/>
      <c r="G48" s="255"/>
    </row>
    <row r="49" spans="1:7" s="253" customFormat="1" hidden="1">
      <c r="A49" s="256" t="s">
        <v>451</v>
      </c>
      <c r="C49" s="354">
        <f>SUMIFS(CA!$F$1385:$F$1509,CA!$D$1385:$D$1509,A49)</f>
        <v>0</v>
      </c>
      <c r="D49" s="255"/>
      <c r="E49" s="378">
        <v>668016937</v>
      </c>
      <c r="F49" s="257"/>
      <c r="G49" s="255"/>
    </row>
    <row r="50" spans="1:7" s="253" customFormat="1" hidden="1">
      <c r="A50" s="256" t="s">
        <v>441</v>
      </c>
      <c r="C50" s="354">
        <f>SUMIFS(CA!$F$1385:$F$1509,CA!$D$1385:$D$1509,A50)</f>
        <v>0</v>
      </c>
      <c r="D50" s="255"/>
      <c r="E50" s="378">
        <v>995267400</v>
      </c>
      <c r="F50" s="257"/>
      <c r="G50" s="255"/>
    </row>
    <row r="51" spans="1:7" s="253" customFormat="1" hidden="1">
      <c r="A51" s="256" t="s">
        <v>450</v>
      </c>
      <c r="C51" s="354">
        <f>SUMIFS(CA!$F$1385:$F$1509,CA!$D$1385:$D$1509,A51)</f>
        <v>0</v>
      </c>
      <c r="D51" s="255"/>
      <c r="E51" s="378">
        <v>733962055</v>
      </c>
      <c r="F51" s="257"/>
      <c r="G51" s="255"/>
    </row>
    <row r="52" spans="1:7" s="253" customFormat="1" hidden="1">
      <c r="A52" s="256" t="s">
        <v>446</v>
      </c>
      <c r="C52" s="354">
        <f>SUMIFS(CA!$F$1385:$F$1509,CA!$D$1385:$D$1509,A52)</f>
        <v>0</v>
      </c>
      <c r="D52" s="255"/>
      <c r="E52" s="378">
        <v>818307000</v>
      </c>
      <c r="F52" s="257"/>
      <c r="G52" s="255"/>
    </row>
    <row r="53" spans="1:7" s="253" customFormat="1" hidden="1">
      <c r="A53" s="256" t="s">
        <v>438</v>
      </c>
      <c r="C53" s="354">
        <f>SUMIFS(CA!$F$1385:$F$1509,CA!$D$1385:$D$1509,A53)</f>
        <v>0</v>
      </c>
      <c r="D53" s="255"/>
      <c r="E53" s="378">
        <v>1611429000</v>
      </c>
      <c r="F53" s="257"/>
      <c r="G53" s="255"/>
    </row>
    <row r="54" spans="1:7" s="253" customFormat="1" hidden="1">
      <c r="A54" s="256" t="s">
        <v>449</v>
      </c>
      <c r="C54" s="354">
        <f>SUMIFS(CA!$F$1385:$F$1509,CA!$D$1385:$D$1509,A54)</f>
        <v>0</v>
      </c>
      <c r="D54" s="255"/>
      <c r="E54" s="378">
        <v>762669500</v>
      </c>
      <c r="F54" s="257"/>
      <c r="G54" s="255"/>
    </row>
    <row r="55" spans="1:7" s="253" customFormat="1" hidden="1">
      <c r="A55" s="256" t="s">
        <v>453</v>
      </c>
      <c r="C55" s="354">
        <f>SUMIFS(CA!$F$1385:$F$1509,CA!$D$1385:$D$1509,A55)-20719020</f>
        <v>-20719020</v>
      </c>
      <c r="D55" s="255"/>
      <c r="E55" s="378">
        <v>21822095475</v>
      </c>
      <c r="F55" s="255"/>
      <c r="G55" s="255"/>
    </row>
    <row r="56" spans="1:7" s="253" customFormat="1" ht="12.75" hidden="1" thickBot="1">
      <c r="C56" s="355">
        <f>SUM(C34:C55)</f>
        <v>-20719020</v>
      </c>
      <c r="D56" s="255"/>
      <c r="E56" s="379">
        <v>51622028793</v>
      </c>
      <c r="F56" s="255"/>
      <c r="G56" s="255"/>
    </row>
    <row r="57" spans="1:7" s="253" customFormat="1" ht="12.75" hidden="1" thickTop="1">
      <c r="C57" s="356">
        <f>+C56-C27</f>
        <v>-22136141066.595802</v>
      </c>
      <c r="D57" s="255"/>
      <c r="E57" s="378">
        <v>-0.42800140380859375</v>
      </c>
      <c r="F57" s="255"/>
      <c r="G57" s="255"/>
    </row>
    <row r="60" spans="1:7">
      <c r="A60" s="258" t="s">
        <v>454</v>
      </c>
      <c r="B60" s="182"/>
      <c r="C60" s="347"/>
      <c r="D60" s="196"/>
      <c r="E60" s="371"/>
    </row>
    <row r="62" spans="1:7">
      <c r="A62" s="177" t="s">
        <v>455</v>
      </c>
      <c r="C62" s="357">
        <f>+C22</f>
        <v>2020</v>
      </c>
      <c r="D62" s="197"/>
      <c r="E62" s="380">
        <f>+E22</f>
        <v>2019</v>
      </c>
    </row>
    <row r="63" spans="1:7">
      <c r="A63" s="310" t="s">
        <v>456</v>
      </c>
      <c r="C63" s="342">
        <f>SUMIFS(CA!K:K,CA!L:L,A63)</f>
        <v>24782111865.404198</v>
      </c>
      <c r="E63" s="261">
        <v>13578919756.998001</v>
      </c>
    </row>
    <row r="64" spans="1:7">
      <c r="A64" s="310" t="s">
        <v>457</v>
      </c>
      <c r="C64" s="342">
        <f>SUMIFS(CA!K:K,CA!L:L,A64)</f>
        <v>1907921000</v>
      </c>
      <c r="E64" s="261">
        <v>5529588260</v>
      </c>
    </row>
    <row r="65" spans="1:8">
      <c r="A65" s="310" t="s">
        <v>458</v>
      </c>
      <c r="C65" s="342">
        <f>SUMIFS(CA!K:K,CA!L:L,A65)</f>
        <v>347693557</v>
      </c>
      <c r="E65" s="261">
        <v>394318519</v>
      </c>
    </row>
    <row r="66" spans="1:8">
      <c r="A66" s="310" t="s">
        <v>459</v>
      </c>
      <c r="C66" s="342">
        <f>SUMIFS(CA!K:K,CA!L:L,A66)</f>
        <v>1596134</v>
      </c>
      <c r="E66" s="261">
        <v>633500</v>
      </c>
    </row>
    <row r="67" spans="1:8" ht="12.75" thickBot="1">
      <c r="C67" s="351">
        <f>SUM(C63:C66)</f>
        <v>27039322556.404198</v>
      </c>
      <c r="E67" s="351">
        <f>SUM(E63:E66)</f>
        <v>19503460035.998001</v>
      </c>
    </row>
    <row r="68" spans="1:8" ht="12.75" thickTop="1">
      <c r="C68" s="342">
        <f>+C67-C26</f>
        <v>0</v>
      </c>
      <c r="E68" s="342">
        <f>+E67-E26</f>
        <v>0</v>
      </c>
    </row>
    <row r="69" spans="1:8">
      <c r="A69" s="392" t="s">
        <v>460</v>
      </c>
      <c r="B69" s="393"/>
      <c r="C69" s="394"/>
      <c r="D69" s="395"/>
      <c r="E69" s="396"/>
    </row>
    <row r="70" spans="1:8">
      <c r="A70" s="393" t="s">
        <v>461</v>
      </c>
      <c r="B70" s="393"/>
      <c r="C70" s="394">
        <v>78512730801.044006</v>
      </c>
      <c r="D70" s="395"/>
      <c r="E70" s="396">
        <v>60822895358.25</v>
      </c>
    </row>
    <row r="71" spans="1:8">
      <c r="A71" s="393" t="s">
        <v>456</v>
      </c>
      <c r="B71" s="393"/>
      <c r="C71" s="394">
        <v>28869778</v>
      </c>
      <c r="D71" s="395"/>
      <c r="E71" s="396">
        <v>384342259</v>
      </c>
      <c r="H71" s="262"/>
    </row>
    <row r="72" spans="1:8">
      <c r="A72" s="393" t="s">
        <v>462</v>
      </c>
      <c r="B72" s="393"/>
      <c r="C72" s="394">
        <v>0</v>
      </c>
      <c r="D72" s="395"/>
      <c r="E72" s="396">
        <v>13370600</v>
      </c>
    </row>
    <row r="73" spans="1:8">
      <c r="A73" s="393" t="s">
        <v>457</v>
      </c>
      <c r="B73" s="393"/>
      <c r="C73" s="394">
        <v>189337720</v>
      </c>
      <c r="D73" s="395"/>
      <c r="E73" s="396">
        <v>883967000</v>
      </c>
    </row>
    <row r="74" spans="1:8" ht="12.75" thickBot="1">
      <c r="A74" s="393"/>
      <c r="B74" s="393"/>
      <c r="C74" s="397">
        <f>SUM(C70:C73)</f>
        <v>78730938299.044006</v>
      </c>
      <c r="D74" s="395"/>
      <c r="E74" s="397">
        <f>SUM(E70:E73)</f>
        <v>62104575217.25</v>
      </c>
    </row>
    <row r="75" spans="1:8" ht="12.75" thickTop="1"/>
    <row r="77" spans="1:8">
      <c r="A77" s="182" t="s">
        <v>463</v>
      </c>
      <c r="B77" s="182"/>
      <c r="C77" s="347"/>
      <c r="D77" s="196"/>
      <c r="E77" s="371"/>
    </row>
    <row r="78" spans="1:8">
      <c r="A78" s="183"/>
      <c r="D78" s="310"/>
    </row>
    <row r="79" spans="1:8">
      <c r="A79" s="183"/>
      <c r="D79" s="310"/>
    </row>
    <row r="80" spans="1:8">
      <c r="C80" s="358">
        <f>+C62</f>
        <v>2020</v>
      </c>
      <c r="D80" s="310"/>
      <c r="E80" s="381">
        <v>2019</v>
      </c>
    </row>
    <row r="81" spans="1:8" ht="12.75" thickBot="1">
      <c r="C81" s="359" t="s">
        <v>143</v>
      </c>
      <c r="D81" s="310"/>
      <c r="E81" s="382" t="s">
        <v>143</v>
      </c>
    </row>
    <row r="82" spans="1:8">
      <c r="D82" s="310"/>
    </row>
    <row r="83" spans="1:8">
      <c r="A83" s="184" t="s">
        <v>95</v>
      </c>
      <c r="C83" s="342">
        <f>SUMIFS('Balance imperial'!E:E,'Balance imperial'!G:G,A83)</f>
        <v>478551206</v>
      </c>
      <c r="D83" s="310"/>
      <c r="E83" s="261">
        <f>SUMIFS('Balance imperial'!D:D,'Balance imperial'!G:G,A83)</f>
        <v>496948594</v>
      </c>
    </row>
    <row r="84" spans="1:8">
      <c r="A84" s="235" t="s">
        <v>1500</v>
      </c>
      <c r="B84" s="188"/>
      <c r="C84" s="342">
        <f>SUMIFS('Balance imperial'!E:E,'Balance imperial'!G:G,A84)</f>
        <v>637767087</v>
      </c>
      <c r="D84" s="310"/>
      <c r="E84" s="261">
        <f>SUMIFS('Balance imperial'!D:D,'Balance imperial'!G:G,A84)</f>
        <v>783123347</v>
      </c>
    </row>
    <row r="85" spans="1:8" ht="15.6" hidden="1" customHeight="1">
      <c r="A85" s="184" t="s">
        <v>464</v>
      </c>
      <c r="C85" s="342">
        <v>0</v>
      </c>
      <c r="D85" s="310"/>
      <c r="E85" s="261">
        <v>0</v>
      </c>
    </row>
    <row r="86" spans="1:8" ht="15.6" hidden="1" customHeight="1">
      <c r="A86" s="184" t="s">
        <v>465</v>
      </c>
      <c r="C86" s="342">
        <v>0</v>
      </c>
      <c r="D86" s="310"/>
      <c r="E86" s="261">
        <v>0</v>
      </c>
    </row>
    <row r="87" spans="1:8">
      <c r="A87" s="184" t="s">
        <v>453</v>
      </c>
      <c r="D87" s="310"/>
    </row>
    <row r="88" spans="1:8" ht="12.75" thickBot="1">
      <c r="A88" s="310" t="s">
        <v>259</v>
      </c>
      <c r="C88" s="351">
        <f>SUM(C83:C87)</f>
        <v>1116318293</v>
      </c>
      <c r="E88" s="383">
        <f>SUM(E83:E87)</f>
        <v>1280071941</v>
      </c>
    </row>
    <row r="89" spans="1:8" ht="12.75" thickTop="1">
      <c r="C89" s="342">
        <f>+C88-'Armado BG'!C14</f>
        <v>0</v>
      </c>
      <c r="E89" s="261">
        <f>+E88-'Armado BG'!E14</f>
        <v>0</v>
      </c>
    </row>
    <row r="91" spans="1:8">
      <c r="A91" s="182" t="s">
        <v>466</v>
      </c>
      <c r="B91" s="182"/>
      <c r="C91" s="347"/>
      <c r="D91" s="196"/>
      <c r="E91" s="371"/>
    </row>
    <row r="92" spans="1:8">
      <c r="A92" s="185"/>
      <c r="B92" s="185"/>
      <c r="D92" s="310"/>
    </row>
    <row r="93" spans="1:8">
      <c r="C93" s="358">
        <f>+C80</f>
        <v>2020</v>
      </c>
      <c r="D93" s="310"/>
      <c r="E93" s="381">
        <v>2019</v>
      </c>
      <c r="F93" s="310"/>
      <c r="G93" s="186" t="s">
        <v>467</v>
      </c>
    </row>
    <row r="94" spans="1:8" ht="12.75" thickBot="1">
      <c r="C94" s="359" t="s">
        <v>143</v>
      </c>
      <c r="D94" s="310"/>
      <c r="E94" s="382" t="s">
        <v>143</v>
      </c>
      <c r="F94" s="310"/>
      <c r="G94" s="187" t="s">
        <v>468</v>
      </c>
    </row>
    <row r="95" spans="1:8">
      <c r="D95" s="310"/>
      <c r="F95" s="310"/>
      <c r="G95" s="310"/>
    </row>
    <row r="96" spans="1:8">
      <c r="A96" s="184" t="s">
        <v>469</v>
      </c>
      <c r="C96" s="360">
        <f>SUMIFS('Balance imperial'!E:E,'Balance imperial'!G:G,A96)</f>
        <v>173840401</v>
      </c>
      <c r="D96" s="259"/>
      <c r="E96" s="384">
        <f>SUMIFS('Balance imperial'!D:D,'Balance imperial'!G:G,A96)</f>
        <v>171385856</v>
      </c>
      <c r="F96" s="310"/>
      <c r="G96" s="188">
        <v>10</v>
      </c>
      <c r="H96" s="262">
        <f>+C96-E96</f>
        <v>2454545</v>
      </c>
    </row>
    <row r="97" spans="1:9">
      <c r="A97" s="184" t="s">
        <v>470</v>
      </c>
      <c r="C97" s="360">
        <f>SUMIFS('Balance imperial'!E:E,'Balance imperial'!G:G,A97)</f>
        <v>19425744000</v>
      </c>
      <c r="D97" s="259"/>
      <c r="E97" s="384">
        <f>SUMIFS('Balance imperial'!D:D,'Balance imperial'!G:G,A97)</f>
        <v>19425744000</v>
      </c>
      <c r="F97" s="310"/>
      <c r="G97" s="188" t="s">
        <v>1449</v>
      </c>
      <c r="H97" s="262">
        <f t="shared" ref="H97:H102" si="0">+C97-E97</f>
        <v>0</v>
      </c>
      <c r="I97" s="198"/>
    </row>
    <row r="98" spans="1:9">
      <c r="A98" s="184" t="s">
        <v>471</v>
      </c>
      <c r="C98" s="360">
        <f>SUMIFS('Balance imperial'!E:E,'Balance imperial'!G:G,A98)</f>
        <v>274504796</v>
      </c>
      <c r="D98" s="259"/>
      <c r="E98" s="384">
        <f>SUMIFS('Balance imperial'!D:D,'Balance imperial'!G:G,A98)</f>
        <v>241287430</v>
      </c>
      <c r="F98" s="310"/>
      <c r="G98" s="188" t="s">
        <v>472</v>
      </c>
      <c r="H98" s="262">
        <f t="shared" si="0"/>
        <v>33217366</v>
      </c>
    </row>
    <row r="99" spans="1:9">
      <c r="A99" s="184" t="s">
        <v>473</v>
      </c>
      <c r="C99" s="360">
        <f>SUMIFS('Balance imperial'!E:E,'Balance imperial'!G:G,A99)</f>
        <v>655596598</v>
      </c>
      <c r="D99" s="259"/>
      <c r="E99" s="384">
        <f>SUMIFS('Balance imperial'!D:D,'Balance imperial'!G:G,A99)</f>
        <v>600121263</v>
      </c>
      <c r="F99" s="310"/>
      <c r="G99" s="188">
        <v>5</v>
      </c>
      <c r="H99" s="262">
        <f t="shared" si="0"/>
        <v>55475335</v>
      </c>
    </row>
    <row r="100" spans="1:9">
      <c r="A100" s="184" t="s">
        <v>474</v>
      </c>
      <c r="C100" s="360">
        <f>SUMIFS('Balance imperial'!E:E,'Balance imperial'!G:G,A100)</f>
        <v>1723227904</v>
      </c>
      <c r="D100" s="259"/>
      <c r="E100" s="384">
        <f>SUMIFS('Balance imperial'!D:D,'Balance imperial'!G:G,A100)</f>
        <v>1830222046</v>
      </c>
      <c r="F100" s="310"/>
      <c r="G100" s="188">
        <v>5</v>
      </c>
      <c r="H100" s="262">
        <f t="shared" si="0"/>
        <v>-106994142</v>
      </c>
    </row>
    <row r="101" spans="1:9">
      <c r="A101" s="184" t="s">
        <v>15</v>
      </c>
      <c r="C101" s="360">
        <f>SUMIFS('Balance imperial'!E:E,'Balance imperial'!G:G,A101)</f>
        <v>86050035</v>
      </c>
      <c r="D101" s="259"/>
      <c r="E101" s="384">
        <f>SUMIFS('Balance imperial'!D:D,'Balance imperial'!G:G,A101)</f>
        <v>86050035</v>
      </c>
      <c r="F101" s="310"/>
      <c r="G101" s="188">
        <v>10</v>
      </c>
      <c r="H101" s="262">
        <f t="shared" si="0"/>
        <v>0</v>
      </c>
    </row>
    <row r="102" spans="1:9">
      <c r="A102" s="184" t="s">
        <v>475</v>
      </c>
      <c r="C102" s="360">
        <f>SUMIFS('Balance imperial'!E:E,'Balance imperial'!G:G,A102)</f>
        <v>2504503547</v>
      </c>
      <c r="D102" s="259"/>
      <c r="E102" s="384">
        <f>SUMIFS('Balance imperial'!D:D,'Balance imperial'!G:G,A102)</f>
        <v>882220467</v>
      </c>
      <c r="F102" s="310"/>
      <c r="G102" s="188">
        <v>10</v>
      </c>
      <c r="H102" s="262">
        <f t="shared" si="0"/>
        <v>1622283080</v>
      </c>
    </row>
    <row r="103" spans="1:9">
      <c r="A103" s="184" t="s">
        <v>477</v>
      </c>
      <c r="C103" s="360">
        <f>SUMIFS('Balance imperial'!E:E,'Balance imperial'!G:G,A103)</f>
        <v>103609767657</v>
      </c>
      <c r="D103" s="259"/>
      <c r="E103" s="384">
        <f>SUMIFS('Balance imperial'!D:D,'Balance imperial'!G:G,A103)</f>
        <v>86956821806</v>
      </c>
      <c r="F103" s="310"/>
      <c r="G103" s="188" t="s">
        <v>476</v>
      </c>
      <c r="H103" s="262">
        <f>+C103-E103</f>
        <v>16652945851</v>
      </c>
    </row>
    <row r="104" spans="1:9">
      <c r="A104" s="184" t="s">
        <v>478</v>
      </c>
      <c r="C104" s="361">
        <f>SUMIFS('Balance imperial'!E:E,'Balance imperial'!G:G,A104)</f>
        <v>8435317471</v>
      </c>
      <c r="D104" s="259"/>
      <c r="E104" s="385">
        <f>SUMIFS('Balance imperial'!D:D,'Balance imperial'!G:G,A104)</f>
        <v>18214388273</v>
      </c>
      <c r="F104" s="310"/>
      <c r="G104" s="188" t="s">
        <v>1449</v>
      </c>
      <c r="H104" s="262">
        <f>+C104-E104</f>
        <v>-9779070802</v>
      </c>
    </row>
    <row r="105" spans="1:9">
      <c r="A105" s="189" t="s">
        <v>479</v>
      </c>
      <c r="C105" s="358">
        <f>+SUM(C96:C104)</f>
        <v>136888552409</v>
      </c>
      <c r="D105" s="259"/>
      <c r="E105" s="381">
        <f>+SUM(E96:E104)</f>
        <v>128408241176</v>
      </c>
      <c r="F105" s="310"/>
      <c r="G105" s="198"/>
      <c r="H105" s="262">
        <f>+C105-E105</f>
        <v>8480311233</v>
      </c>
    </row>
    <row r="106" spans="1:9">
      <c r="A106" s="184" t="s">
        <v>480</v>
      </c>
      <c r="C106" s="360">
        <f>SUMIFS('Balance imperial'!E:E,'Balance imperial'!G:G,A106)</f>
        <v>-44993621282</v>
      </c>
      <c r="D106" s="259"/>
      <c r="E106" s="384">
        <f>SUMIFS('Balance imperial'!D:D,'Balance imperial'!G:G,A106)</f>
        <v>-35936962969</v>
      </c>
      <c r="F106" s="310"/>
      <c r="G106" s="198"/>
      <c r="H106" s="262">
        <f>+C106-E106</f>
        <v>-9056658313</v>
      </c>
    </row>
    <row r="107" spans="1:9" ht="12.75" thickBot="1">
      <c r="A107" s="189" t="s">
        <v>481</v>
      </c>
      <c r="C107" s="362">
        <f>+C105+C106</f>
        <v>91894931127</v>
      </c>
      <c r="D107" s="259"/>
      <c r="E107" s="386">
        <f>+E105+E106</f>
        <v>92471278207</v>
      </c>
      <c r="F107" s="310"/>
      <c r="G107" s="310"/>
    </row>
    <row r="108" spans="1:9" ht="12.75" thickTop="1">
      <c r="D108" s="310"/>
      <c r="F108" s="310"/>
      <c r="G108" s="310"/>
    </row>
    <row r="109" spans="1:9">
      <c r="C109" s="342">
        <f>+C107-'Armado BG'!C21</f>
        <v>0</v>
      </c>
      <c r="D109" s="262"/>
      <c r="E109" s="261">
        <f>+E107-'Armado BG'!E21</f>
        <v>0</v>
      </c>
      <c r="F109" s="310"/>
      <c r="G109" s="310"/>
    </row>
    <row r="110" spans="1:9">
      <c r="D110" s="310"/>
      <c r="F110" s="310"/>
      <c r="G110" s="310"/>
    </row>
    <row r="111" spans="1:9">
      <c r="A111" s="182" t="s">
        <v>482</v>
      </c>
      <c r="B111" s="182"/>
      <c r="C111" s="347"/>
      <c r="D111" s="196"/>
      <c r="E111" s="371"/>
    </row>
    <row r="113" spans="1:7">
      <c r="C113" s="358">
        <f>+C93</f>
        <v>2020</v>
      </c>
      <c r="E113" s="381">
        <v>2019</v>
      </c>
      <c r="F113" s="310"/>
      <c r="G113" s="186" t="s">
        <v>467</v>
      </c>
    </row>
    <row r="114" spans="1:7" ht="12.75" thickBot="1">
      <c r="C114" s="359" t="s">
        <v>143</v>
      </c>
      <c r="E114" s="382" t="s">
        <v>143</v>
      </c>
      <c r="F114" s="310"/>
      <c r="G114" s="187" t="s">
        <v>483</v>
      </c>
    </row>
    <row r="115" spans="1:7">
      <c r="F115" s="310"/>
      <c r="G115" s="310"/>
    </row>
    <row r="116" spans="1:7">
      <c r="A116" s="184" t="s">
        <v>484</v>
      </c>
      <c r="C116" s="360">
        <f>SUMIFS('Balance imperial'!E:E,'Balance imperial'!H:H,A116)</f>
        <v>738933461</v>
      </c>
      <c r="D116" s="259"/>
      <c r="E116" s="384">
        <v>715815230</v>
      </c>
      <c r="F116" s="310"/>
      <c r="G116" s="188">
        <v>4</v>
      </c>
    </row>
    <row r="117" spans="1:7">
      <c r="A117" s="184" t="s">
        <v>485</v>
      </c>
      <c r="C117" s="360">
        <f>SUMIFS('Balance imperial'!E:E,'Balance imperial'!H:H,A117)</f>
        <v>1513212968</v>
      </c>
      <c r="D117" s="259"/>
      <c r="E117" s="384">
        <v>1513212968</v>
      </c>
      <c r="F117" s="184"/>
      <c r="G117" s="188">
        <v>4</v>
      </c>
    </row>
    <row r="118" spans="1:7">
      <c r="A118" s="184" t="s">
        <v>486</v>
      </c>
      <c r="C118" s="361">
        <f>SUMIFS('Balance imperial'!E:E,'Balance imperial'!H:H,A118)</f>
        <v>47528585353</v>
      </c>
      <c r="D118" s="259"/>
      <c r="E118" s="385">
        <v>54173643438</v>
      </c>
      <c r="F118" s="310"/>
      <c r="G118" s="188"/>
    </row>
    <row r="119" spans="1:7">
      <c r="A119" s="189" t="s">
        <v>487</v>
      </c>
      <c r="C119" s="358">
        <f>+SUM(C116:C118)</f>
        <v>49780731782</v>
      </c>
      <c r="D119" s="260"/>
      <c r="E119" s="358">
        <f>+SUM(E116:E118)</f>
        <v>56402671636</v>
      </c>
      <c r="F119" s="310"/>
      <c r="G119" s="310"/>
    </row>
    <row r="120" spans="1:7">
      <c r="A120" s="184" t="s">
        <v>488</v>
      </c>
      <c r="C120" s="361">
        <f>SUMIFS('Balance imperial'!E:E,'Balance imperial'!H:H,A120)</f>
        <v>-20777952766</v>
      </c>
      <c r="D120" s="259"/>
      <c r="E120" s="385">
        <v>-23529541357</v>
      </c>
      <c r="F120" s="310"/>
      <c r="G120" s="198"/>
    </row>
    <row r="121" spans="1:7" ht="12.75" thickBot="1">
      <c r="A121" s="189" t="s">
        <v>489</v>
      </c>
      <c r="C121" s="362">
        <f>+C119+C120</f>
        <v>29002779016</v>
      </c>
      <c r="D121" s="260"/>
      <c r="E121" s="362">
        <f>+E119+E120</f>
        <v>32873130279</v>
      </c>
      <c r="F121" s="310"/>
      <c r="G121" s="310"/>
    </row>
    <row r="122" spans="1:7" ht="12.75" thickTop="1">
      <c r="D122" s="260"/>
      <c r="F122" s="310"/>
      <c r="G122" s="310"/>
    </row>
    <row r="123" spans="1:7">
      <c r="A123" s="310" t="s">
        <v>490</v>
      </c>
      <c r="C123" s="342">
        <f>+C121-'Armado BG'!C23</f>
        <v>0</v>
      </c>
      <c r="D123" s="262"/>
      <c r="E123" s="261">
        <f>+E121-'Armado BG'!E23</f>
        <v>0</v>
      </c>
      <c r="F123" s="310"/>
      <c r="G123" s="310"/>
    </row>
    <row r="125" spans="1:7">
      <c r="A125" s="182" t="s">
        <v>1450</v>
      </c>
      <c r="B125" s="182"/>
      <c r="C125" s="347"/>
      <c r="D125" s="196"/>
      <c r="E125" s="371"/>
    </row>
    <row r="126" spans="1:7">
      <c r="A126" s="1017"/>
      <c r="B126" s="1017"/>
      <c r="C126" s="358">
        <f>+C113</f>
        <v>2020</v>
      </c>
      <c r="E126" s="381">
        <v>2019</v>
      </c>
    </row>
    <row r="127" spans="1:7" ht="12.75" thickBot="1">
      <c r="A127" s="1017"/>
      <c r="B127" s="1017"/>
      <c r="C127" s="359" t="s">
        <v>143</v>
      </c>
      <c r="D127" s="310"/>
      <c r="E127" s="382" t="s">
        <v>143</v>
      </c>
    </row>
    <row r="128" spans="1:7">
      <c r="A128" s="310" t="s">
        <v>1451</v>
      </c>
      <c r="C128" s="342">
        <f>SUMIFS('Balance imperial'!E:E,'Balance imperial'!G:G,A128)</f>
        <v>83976245</v>
      </c>
      <c r="D128" s="310"/>
      <c r="E128" s="384">
        <v>1582228562</v>
      </c>
    </row>
    <row r="129" spans="1:5">
      <c r="A129" s="310" t="s">
        <v>294</v>
      </c>
      <c r="C129" s="342">
        <f>SUMIFS('Balance imperial'!E:E,'Balance imperial'!G:G,A129)</f>
        <v>311720400</v>
      </c>
      <c r="D129" s="310"/>
      <c r="E129" s="384">
        <v>308652000</v>
      </c>
    </row>
    <row r="130" spans="1:5" ht="12.75" thickBot="1">
      <c r="C130" s="363">
        <f>SUM(C128:C129)</f>
        <v>395696645</v>
      </c>
      <c r="E130" s="363">
        <f>SUM(E128:E129)</f>
        <v>1890880562</v>
      </c>
    </row>
    <row r="131" spans="1:5" ht="12.75" thickTop="1">
      <c r="C131" s="342">
        <f>+C130-'Armado BG'!C24</f>
        <v>0</v>
      </c>
      <c r="E131" s="261">
        <f>+E130-'Armado BG'!E24</f>
        <v>0</v>
      </c>
    </row>
    <row r="132" spans="1:5">
      <c r="A132" s="182" t="s">
        <v>1452</v>
      </c>
      <c r="B132" s="182"/>
      <c r="C132" s="347"/>
      <c r="D132" s="196"/>
      <c r="E132" s="371"/>
    </row>
    <row r="133" spans="1:5">
      <c r="A133" s="1017"/>
      <c r="B133" s="1017"/>
      <c r="C133" s="358">
        <f>+C126</f>
        <v>2020</v>
      </c>
      <c r="E133" s="381">
        <f>+E126</f>
        <v>2019</v>
      </c>
    </row>
    <row r="134" spans="1:5" ht="12.75" thickBot="1">
      <c r="A134" s="1017"/>
      <c r="B134" s="1017"/>
      <c r="C134" s="359" t="s">
        <v>143</v>
      </c>
      <c r="D134" s="310"/>
      <c r="E134" s="382" t="s">
        <v>143</v>
      </c>
    </row>
    <row r="135" spans="1:5">
      <c r="A135" s="310" t="s">
        <v>1453</v>
      </c>
      <c r="C135" s="342">
        <f>+C74</f>
        <v>78730938299.044006</v>
      </c>
      <c r="D135" s="310"/>
      <c r="E135" s="384">
        <v>62104575217.25</v>
      </c>
    </row>
    <row r="136" spans="1:5">
      <c r="A136" s="310" t="s">
        <v>1454</v>
      </c>
      <c r="C136" s="342">
        <f>4325399322-2174299677</f>
        <v>2151099645</v>
      </c>
      <c r="D136" s="310"/>
      <c r="E136" s="384">
        <v>1207815457</v>
      </c>
    </row>
    <row r="137" spans="1:5" ht="12.75" thickBot="1">
      <c r="C137" s="363">
        <f>SUM(C135:C136)</f>
        <v>80882037944.044006</v>
      </c>
      <c r="E137" s="363">
        <f>SUM(E135:E136)</f>
        <v>63312390674.25</v>
      </c>
    </row>
    <row r="138" spans="1:5" ht="12.75" thickTop="1">
      <c r="C138" s="342">
        <f>+C137-'Armado BG'!C32</f>
        <v>32329860721.044006</v>
      </c>
      <c r="E138" s="261">
        <f>+E137-'Armado BG'!E32</f>
        <v>0.25</v>
      </c>
    </row>
    <row r="140" spans="1:5">
      <c r="A140" s="182" t="s">
        <v>1455</v>
      </c>
      <c r="B140" s="182"/>
      <c r="C140" s="347"/>
      <c r="D140" s="196"/>
      <c r="E140" s="371"/>
    </row>
    <row r="141" spans="1:5">
      <c r="A141" s="1017"/>
      <c r="B141" s="1017"/>
      <c r="C141" s="358">
        <f>+C113</f>
        <v>2020</v>
      </c>
      <c r="E141" s="381">
        <v>2019</v>
      </c>
    </row>
    <row r="142" spans="1:5" ht="12.75" thickBot="1">
      <c r="A142" s="1017"/>
      <c r="B142" s="1017"/>
      <c r="C142" s="359" t="s">
        <v>143</v>
      </c>
      <c r="D142" s="310"/>
      <c r="E142" s="382" t="s">
        <v>143</v>
      </c>
    </row>
    <row r="143" spans="1:5">
      <c r="A143" s="189"/>
      <c r="B143" s="190"/>
      <c r="C143" s="360"/>
      <c r="D143" s="310"/>
      <c r="E143" s="384"/>
    </row>
    <row r="144" spans="1:5">
      <c r="A144" s="189" t="s">
        <v>491</v>
      </c>
      <c r="D144" s="310"/>
    </row>
    <row r="145" spans="1:6">
      <c r="A145" s="189" t="s">
        <v>492</v>
      </c>
      <c r="C145" s="360"/>
      <c r="D145" s="310"/>
      <c r="E145" s="384"/>
    </row>
    <row r="146" spans="1:6">
      <c r="A146" s="184" t="s">
        <v>493</v>
      </c>
      <c r="B146" s="191"/>
      <c r="C146" s="360">
        <f>SUMIFS('Balance imperial'!E:E,'Balance imperial'!G:G,A146)</f>
        <v>36891199860</v>
      </c>
      <c r="D146" s="310"/>
      <c r="E146" s="384">
        <v>32957814924</v>
      </c>
    </row>
    <row r="147" spans="1:6">
      <c r="A147" s="184" t="s">
        <v>494</v>
      </c>
      <c r="B147" s="191"/>
      <c r="C147" s="360">
        <f>SUMIFS('Balance imperial'!E:E,'Balance imperial'!G:G,A147)</f>
        <v>0</v>
      </c>
      <c r="D147" s="310"/>
      <c r="E147" s="384">
        <v>0</v>
      </c>
    </row>
    <row r="148" spans="1:6">
      <c r="A148" s="184" t="s">
        <v>495</v>
      </c>
      <c r="B148" s="191"/>
      <c r="C148" s="360">
        <f>SUMIFS('Balance imperial'!E:E,'Balance imperial'!G:G,A148)</f>
        <v>0</v>
      </c>
      <c r="D148" s="310"/>
      <c r="E148" s="384">
        <v>0</v>
      </c>
    </row>
    <row r="149" spans="1:6">
      <c r="A149" s="184" t="s">
        <v>496</v>
      </c>
      <c r="B149" s="191"/>
      <c r="C149" s="360">
        <f>SUMIFS('Balance imperial'!E:E,'Balance imperial'!G:G,A149)</f>
        <v>0</v>
      </c>
      <c r="D149" s="310"/>
      <c r="E149" s="387">
        <v>435884133</v>
      </c>
    </row>
    <row r="150" spans="1:6" ht="12.75" thickBot="1">
      <c r="A150" s="189" t="s">
        <v>497</v>
      </c>
      <c r="C150" s="359">
        <f>SUM(C145:C149)</f>
        <v>36891199860</v>
      </c>
      <c r="D150" s="310"/>
      <c r="E150" s="359">
        <f>SUM(E145:E149)</f>
        <v>33393699057</v>
      </c>
    </row>
    <row r="151" spans="1:6">
      <c r="C151" s="342">
        <f>+C150-'Armado BG'!C35</f>
        <v>-482572686</v>
      </c>
      <c r="D151" s="310"/>
      <c r="E151" s="261">
        <f>+E150-'Armado BG'!E35</f>
        <v>0</v>
      </c>
    </row>
    <row r="152" spans="1:6">
      <c r="A152" s="189" t="s">
        <v>498</v>
      </c>
      <c r="D152" s="310"/>
    </row>
    <row r="153" spans="1:6">
      <c r="A153" s="184" t="s">
        <v>499</v>
      </c>
      <c r="B153" s="191"/>
      <c r="C153" s="360">
        <f>SUMIFS('Balance imperial'!E:E,'Balance imperial'!G:G,A153)</f>
        <v>68610666530</v>
      </c>
      <c r="D153" s="310"/>
      <c r="E153" s="384">
        <v>77651866390</v>
      </c>
    </row>
    <row r="154" spans="1:6" ht="12.75" thickBot="1">
      <c r="A154" s="189" t="s">
        <v>497</v>
      </c>
      <c r="C154" s="364">
        <f>+SUM(C153:C153)</f>
        <v>68610666530</v>
      </c>
      <c r="D154" s="310"/>
      <c r="E154" s="364">
        <f>+SUM(E153:E153)</f>
        <v>77651866390</v>
      </c>
    </row>
    <row r="155" spans="1:6">
      <c r="C155" s="342">
        <f>+C154-'Armado BG'!C41</f>
        <v>0</v>
      </c>
      <c r="D155" s="310"/>
      <c r="E155" s="261">
        <f>+E154-'Armado BG'!E41</f>
        <v>0</v>
      </c>
      <c r="F155" s="193" t="s">
        <v>508</v>
      </c>
    </row>
    <row r="156" spans="1:6">
      <c r="D156" s="310"/>
    </row>
    <row r="157" spans="1:6">
      <c r="A157" s="182" t="s">
        <v>1456</v>
      </c>
      <c r="B157" s="182"/>
      <c r="C157" s="347"/>
      <c r="D157" s="196"/>
      <c r="E157" s="371"/>
    </row>
    <row r="158" spans="1:6">
      <c r="A158" s="185"/>
      <c r="B158" s="185"/>
      <c r="D158" s="310"/>
    </row>
    <row r="159" spans="1:6">
      <c r="C159" s="358">
        <f>+C141</f>
        <v>2020</v>
      </c>
      <c r="E159" s="381" t="s">
        <v>419</v>
      </c>
    </row>
    <row r="160" spans="1:6" ht="12.75" thickBot="1">
      <c r="C160" s="359" t="s">
        <v>143</v>
      </c>
      <c r="E160" s="382" t="s">
        <v>143</v>
      </c>
    </row>
    <row r="161" spans="1:6">
      <c r="A161" s="310" t="s">
        <v>500</v>
      </c>
      <c r="C161" s="342">
        <f>SUMIFS('Balance imperial'!E:E,'Balance imperial'!G:G,A161)</f>
        <v>63600811</v>
      </c>
      <c r="E161" s="261">
        <v>41202782</v>
      </c>
    </row>
    <row r="162" spans="1:6">
      <c r="A162" s="310" t="s">
        <v>501</v>
      </c>
      <c r="C162" s="342">
        <f>SUMIFS('Balance imperial'!E:E,'Balance imperial'!G:G,A162)</f>
        <v>14728084</v>
      </c>
      <c r="E162" s="261">
        <v>163177707</v>
      </c>
    </row>
    <row r="163" spans="1:6">
      <c r="A163" s="310" t="s">
        <v>110</v>
      </c>
      <c r="C163" s="342">
        <f>SUMIFS('Balance imperial'!E:E,'Balance imperial'!G:G,A163)</f>
        <v>387756183</v>
      </c>
      <c r="E163" s="261">
        <v>305543079</v>
      </c>
    </row>
    <row r="164" spans="1:6">
      <c r="A164" s="310" t="s">
        <v>503</v>
      </c>
      <c r="C164" s="342">
        <f>SUMIFS('Balance imperial'!E:E,'Balance imperial'!G:G,A164)</f>
        <v>109723604</v>
      </c>
      <c r="E164" s="261">
        <v>73032019</v>
      </c>
    </row>
    <row r="165" spans="1:6" ht="12.75" thickBot="1">
      <c r="A165" s="184" t="s">
        <v>386</v>
      </c>
      <c r="C165" s="342">
        <f>SUMIFS('Balance imperial'!E:E,'Balance imperial'!G:G,A165)</f>
        <v>0</v>
      </c>
      <c r="D165" s="259"/>
      <c r="E165" s="261">
        <v>1107310431</v>
      </c>
    </row>
    <row r="166" spans="1:6" ht="12.75" thickBot="1">
      <c r="A166" s="189" t="s">
        <v>259</v>
      </c>
      <c r="C166" s="365">
        <f>SUM(C161:C165)</f>
        <v>575808682</v>
      </c>
      <c r="E166" s="365">
        <f>SUM(E161:E165)</f>
        <v>1690266018</v>
      </c>
    </row>
    <row r="167" spans="1:6" ht="12.75" thickTop="1">
      <c r="C167" s="261">
        <f>+'Armado BG'!C36-C166</f>
        <v>-575808682</v>
      </c>
      <c r="E167" s="261">
        <f>+'Armado BG'!E36-E166</f>
        <v>0</v>
      </c>
      <c r="F167" s="193" t="s">
        <v>508</v>
      </c>
    </row>
    <row r="169" spans="1:6">
      <c r="A169" s="182" t="s">
        <v>1457</v>
      </c>
      <c r="B169" s="182"/>
      <c r="C169" s="347"/>
      <c r="D169" s="196"/>
      <c r="E169" s="371"/>
    </row>
    <row r="171" spans="1:6" s="193" customFormat="1">
      <c r="A171" s="310"/>
      <c r="B171" s="310"/>
      <c r="C171" s="358">
        <f>+C159</f>
        <v>2020</v>
      </c>
      <c r="E171" s="381">
        <v>2019</v>
      </c>
    </row>
    <row r="172" spans="1:6" s="193" customFormat="1">
      <c r="A172" s="310"/>
      <c r="B172" s="310"/>
      <c r="C172" s="366" t="s">
        <v>143</v>
      </c>
      <c r="D172" s="263"/>
      <c r="E172" s="388" t="s">
        <v>143</v>
      </c>
    </row>
    <row r="173" spans="1:6" s="193" customFormat="1" ht="12.75" thickBot="1">
      <c r="A173" s="310" t="s">
        <v>504</v>
      </c>
      <c r="B173" s="310"/>
      <c r="C173" s="342">
        <f>SUMIFS('Balance imperial'!E:E,'Balance imperial'!G:G,A173)</f>
        <v>148700745</v>
      </c>
      <c r="D173" s="260"/>
      <c r="E173" s="342">
        <v>276189200</v>
      </c>
    </row>
    <row r="174" spans="1:6" s="193" customFormat="1" ht="12.75" thickBot="1">
      <c r="A174" s="189" t="s">
        <v>259</v>
      </c>
      <c r="B174" s="310"/>
      <c r="C174" s="365">
        <f>+C173</f>
        <v>148700745</v>
      </c>
      <c r="D174" s="260"/>
      <c r="E174" s="365">
        <f>+E173</f>
        <v>276189200</v>
      </c>
    </row>
    <row r="175" spans="1:6" s="193" customFormat="1" ht="12.75" thickTop="1">
      <c r="A175" s="310"/>
      <c r="B175" s="310"/>
      <c r="C175" s="261">
        <f>+'Armado BG'!C37-C174</f>
        <v>0</v>
      </c>
      <c r="E175" s="261">
        <f>+'Armado BG'!E37-E174</f>
        <v>0</v>
      </c>
    </row>
    <row r="176" spans="1:6" s="193" customFormat="1">
      <c r="A176" s="310"/>
      <c r="B176" s="310"/>
      <c r="C176" s="342"/>
      <c r="E176" s="261"/>
    </row>
    <row r="177" spans="1:8" s="193" customFormat="1">
      <c r="A177" s="310"/>
      <c r="B177" s="310"/>
      <c r="C177" s="358">
        <f>+C171</f>
        <v>2020</v>
      </c>
      <c r="E177" s="381">
        <v>2019</v>
      </c>
    </row>
    <row r="178" spans="1:8" s="193" customFormat="1" ht="12.75" thickBot="1">
      <c r="A178" s="310"/>
      <c r="B178" s="310"/>
      <c r="C178" s="359" t="s">
        <v>143</v>
      </c>
      <c r="E178" s="382" t="s">
        <v>143</v>
      </c>
    </row>
    <row r="179" spans="1:8" s="193" customFormat="1" ht="12.75" thickBot="1">
      <c r="A179" s="310" t="s">
        <v>505</v>
      </c>
      <c r="B179" s="310"/>
      <c r="C179" s="342">
        <f>SUMIFS('Balance imperial'!E:E,'Balance imperial'!G:G,A179)</f>
        <v>10000000</v>
      </c>
      <c r="D179" s="260"/>
      <c r="E179" s="261">
        <v>20000000</v>
      </c>
    </row>
    <row r="180" spans="1:8" s="193" customFormat="1" ht="12.75" thickBot="1">
      <c r="A180" s="199" t="s">
        <v>506</v>
      </c>
      <c r="B180" s="310"/>
      <c r="C180" s="365">
        <f>+C179</f>
        <v>10000000</v>
      </c>
      <c r="D180" s="260"/>
      <c r="E180" s="389">
        <v>20000000</v>
      </c>
    </row>
    <row r="181" spans="1:8" s="193" customFormat="1" ht="12.75" thickTop="1">
      <c r="A181" s="310"/>
      <c r="B181" s="310"/>
      <c r="C181" s="261">
        <f>+C180-'Armado BG'!C43</f>
        <v>0</v>
      </c>
      <c r="E181" s="261">
        <f>+E180-'Armado BG'!E43</f>
        <v>0</v>
      </c>
    </row>
    <row r="183" spans="1:8">
      <c r="A183" s="182" t="s">
        <v>1458</v>
      </c>
      <c r="B183" s="182"/>
      <c r="C183" s="347"/>
      <c r="D183" s="196"/>
      <c r="E183" s="371"/>
    </row>
    <row r="188" spans="1:8">
      <c r="A188" s="174" t="s">
        <v>1481</v>
      </c>
      <c r="B188" s="196"/>
      <c r="C188" s="391">
        <v>2020</v>
      </c>
      <c r="E188" s="391">
        <v>2019</v>
      </c>
    </row>
    <row r="189" spans="1:8">
      <c r="A189" s="203" t="s">
        <v>1459</v>
      </c>
      <c r="C189" s="262">
        <f>SUMIFS('EERR IMPERIAL'!D:D,'EERR IMPERIAL'!G:G,A189)</f>
        <v>844857943503</v>
      </c>
      <c r="E189" s="262">
        <v>865080083121</v>
      </c>
      <c r="H189" s="274"/>
    </row>
    <row r="190" spans="1:8">
      <c r="A190" s="203" t="s">
        <v>453</v>
      </c>
      <c r="C190" s="262">
        <f>SUMIFS('EERR IMPERIAL'!D:D,'EERR IMPERIAL'!G:G,A190)</f>
        <v>3500002</v>
      </c>
      <c r="E190" s="262">
        <v>12228182</v>
      </c>
      <c r="H190" s="274"/>
    </row>
    <row r="191" spans="1:8">
      <c r="A191" s="203" t="s">
        <v>1460</v>
      </c>
      <c r="C191" s="262">
        <f>SUMIFS('EERR IMPERIAL'!D:D,'EERR IMPERIAL'!G:G,A191)</f>
        <v>2836073211</v>
      </c>
      <c r="E191" s="262">
        <v>3030678421</v>
      </c>
      <c r="H191" s="274"/>
    </row>
    <row r="192" spans="1:8">
      <c r="A192" s="203" t="s">
        <v>1461</v>
      </c>
      <c r="C192" s="262">
        <f>SUMIFS('EERR IMPERIAL'!D:D,'EERR IMPERIAL'!G:G,A192)</f>
        <v>-59924415394</v>
      </c>
      <c r="E192" s="262">
        <v>-26509752555</v>
      </c>
      <c r="H192" s="274"/>
    </row>
    <row r="193" spans="1:5" ht="12.75" thickBot="1">
      <c r="A193" s="343"/>
      <c r="C193" s="368">
        <f>SUM(C189:C192)</f>
        <v>787773101322</v>
      </c>
      <c r="E193" s="368">
        <f>SUM(E189:E192)</f>
        <v>841613237169</v>
      </c>
    </row>
    <row r="194" spans="1:5">
      <c r="A194" s="343"/>
      <c r="C194" s="367">
        <f>+C193-'Armado EERR'!C10</f>
        <v>0</v>
      </c>
      <c r="E194" s="367">
        <f>+E193-'Armado EERR'!E10</f>
        <v>0</v>
      </c>
    </row>
    <row r="195" spans="1:5">
      <c r="A195" s="343"/>
      <c r="C195" s="367"/>
      <c r="E195" s="367"/>
    </row>
    <row r="196" spans="1:5">
      <c r="A196" s="345" t="s">
        <v>1462</v>
      </c>
      <c r="C196" s="391">
        <v>2020</v>
      </c>
      <c r="E196" s="391">
        <v>2019</v>
      </c>
    </row>
    <row r="197" spans="1:5">
      <c r="A197" s="203" t="s">
        <v>1463</v>
      </c>
      <c r="C197" s="262">
        <f>SUMIFS('EERR IMPERIAL'!D:D,'EERR IMPERIAL'!G:G,A197)</f>
        <v>-782384575033</v>
      </c>
      <c r="E197" s="262">
        <v>-794010218666</v>
      </c>
    </row>
    <row r="198" spans="1:5">
      <c r="A198" s="203" t="s">
        <v>1482</v>
      </c>
      <c r="C198" s="262">
        <f>SUMIFS('EERR IMPERIAL'!D:D,'EERR IMPERIAL'!G:G,A198)</f>
        <v>-3022272</v>
      </c>
      <c r="E198" s="262">
        <v>-9904819</v>
      </c>
    </row>
    <row r="199" spans="1:5">
      <c r="A199" s="203" t="s">
        <v>1464</v>
      </c>
      <c r="C199" s="262">
        <f>SUMIFS('EERR IMPERIAL'!D:D,'EERR IMPERIAL'!G:G,A199)</f>
        <v>-3507263656</v>
      </c>
      <c r="E199" s="262">
        <v>-3820970599</v>
      </c>
    </row>
    <row r="200" spans="1:5">
      <c r="A200" s="203" t="s">
        <v>1465</v>
      </c>
      <c r="C200" s="262">
        <f>SUMIFS('EERR IMPERIAL'!D:D,'EERR IMPERIAL'!G:G,A200)</f>
        <v>41386976279</v>
      </c>
      <c r="E200" s="262">
        <v>235648257</v>
      </c>
    </row>
    <row r="201" spans="1:5" ht="12.75" thickBot="1">
      <c r="A201" s="343"/>
      <c r="C201" s="368">
        <f>SUM(C197:C200)</f>
        <v>-744507884682</v>
      </c>
      <c r="E201" s="368">
        <f>SUM(E197:E200)</f>
        <v>-797605445827</v>
      </c>
    </row>
    <row r="202" spans="1:5">
      <c r="A202" s="343"/>
      <c r="C202" s="367">
        <f>+C201-'Armado EERR'!C11</f>
        <v>0</v>
      </c>
      <c r="E202" s="367">
        <f>+E201-'Armado EERR'!E11</f>
        <v>0</v>
      </c>
    </row>
    <row r="203" spans="1:5">
      <c r="A203" s="343"/>
      <c r="C203" s="367"/>
      <c r="E203" s="367"/>
    </row>
    <row r="204" spans="1:5">
      <c r="A204" s="345" t="s">
        <v>1466</v>
      </c>
      <c r="C204" s="367"/>
      <c r="E204" s="367"/>
    </row>
    <row r="205" spans="1:5">
      <c r="A205" s="203" t="s">
        <v>1467</v>
      </c>
      <c r="C205" s="262">
        <f>-SUMIFS('EERR IMPERIAL'!D:D,'EERR IMPERIAL'!G:G,A205)</f>
        <v>2725357275</v>
      </c>
      <c r="E205" s="262">
        <v>3744048466</v>
      </c>
    </row>
    <row r="206" spans="1:5">
      <c r="A206" s="203" t="s">
        <v>3195</v>
      </c>
      <c r="C206" s="262">
        <f>-SUMIFS('EERR IMPERIAL'!D:D,'EERR IMPERIAL'!G:G,A206)</f>
        <v>499184298</v>
      </c>
      <c r="E206" s="262">
        <v>732994938</v>
      </c>
    </row>
    <row r="207" spans="1:5">
      <c r="A207" s="203" t="s">
        <v>3194</v>
      </c>
      <c r="C207" s="262">
        <f>-SUMIFS('EERR IMPERIAL'!D:D,'EERR IMPERIAL'!G:G,A207)</f>
        <v>407029205</v>
      </c>
      <c r="E207" s="262">
        <v>566894994</v>
      </c>
    </row>
    <row r="208" spans="1:5">
      <c r="A208" s="203" t="s">
        <v>1469</v>
      </c>
      <c r="C208" s="262">
        <f>-SUMIFS('EERR IMPERIAL'!D:D,'EERR IMPERIAL'!G:G,A208)</f>
        <v>60198254</v>
      </c>
      <c r="E208" s="262">
        <v>192027690</v>
      </c>
    </row>
    <row r="209" spans="1:7">
      <c r="A209" s="203" t="s">
        <v>1470</v>
      </c>
      <c r="C209" s="262">
        <f>-SUMIFS('EERR IMPERIAL'!D:D,'EERR IMPERIAL'!G:G,A209)</f>
        <v>135321215</v>
      </c>
      <c r="E209" s="262">
        <v>173666795</v>
      </c>
    </row>
    <row r="210" spans="1:7">
      <c r="A210" s="344" t="s">
        <v>1471</v>
      </c>
      <c r="C210" s="262">
        <f>-SUMIFS('EERR IMPERIAL'!D:D,'EERR IMPERIAL'!G:G,A210)</f>
        <v>867849226</v>
      </c>
      <c r="E210" s="262">
        <v>834432098</v>
      </c>
    </row>
    <row r="211" spans="1:7">
      <c r="A211" s="203" t="s">
        <v>3193</v>
      </c>
      <c r="C211" s="262">
        <f>-SUMIFS('EERR IMPERIAL'!D:D,'EERR IMPERIAL'!G:G,A211)</f>
        <v>670245692</v>
      </c>
      <c r="E211" s="262">
        <v>506719217</v>
      </c>
    </row>
    <row r="212" spans="1:7">
      <c r="A212" s="203" t="s">
        <v>1484</v>
      </c>
      <c r="C212" s="262">
        <f>-SUMIFS('EERR IMPERIAL'!D:D,'EERR IMPERIAL'!G:G,A212)</f>
        <v>17570137</v>
      </c>
      <c r="E212" s="262">
        <v>1163088</v>
      </c>
    </row>
    <row r="213" spans="1:7">
      <c r="A213" s="203" t="s">
        <v>3192</v>
      </c>
      <c r="C213" s="262">
        <f>-SUMIFS('EERR IMPERIAL'!D:D,'EERR IMPERIAL'!G:G,A213)</f>
        <v>1672399692</v>
      </c>
      <c r="E213" s="262">
        <v>1578810097</v>
      </c>
    </row>
    <row r="214" spans="1:7">
      <c r="A214" s="203" t="s">
        <v>204</v>
      </c>
      <c r="C214" s="262">
        <f>-SUMIFS('EERR IMPERIAL'!D:D,'EERR IMPERIAL'!G:G,A214)</f>
        <v>605480530</v>
      </c>
      <c r="E214" s="262">
        <v>0</v>
      </c>
    </row>
    <row r="215" spans="1:7">
      <c r="A215" s="203" t="s">
        <v>1474</v>
      </c>
      <c r="C215" s="262">
        <f>-SUMIFS('EERR IMPERIAL'!D:D,'EERR IMPERIAL'!G:G,A215)</f>
        <v>1370671434</v>
      </c>
      <c r="E215" s="262">
        <v>827629836</v>
      </c>
    </row>
    <row r="216" spans="1:7">
      <c r="A216" s="203" t="s">
        <v>3191</v>
      </c>
      <c r="C216" s="262">
        <f>-SUMIFS('EERR IMPERIAL'!D:D,'EERR IMPERIAL'!G:G,A216)</f>
        <v>2923531812</v>
      </c>
      <c r="E216" s="262">
        <v>1286331172</v>
      </c>
    </row>
    <row r="217" spans="1:7">
      <c r="A217" s="203" t="s">
        <v>1485</v>
      </c>
      <c r="C217" s="262">
        <f>-SUMIFS('EERR IMPERIAL'!D:D,'EERR IMPERIAL'!G:G,A217)</f>
        <v>511231299</v>
      </c>
      <c r="E217" s="262">
        <v>1613556418</v>
      </c>
    </row>
    <row r="218" spans="1:7">
      <c r="A218" s="203" t="s">
        <v>1483</v>
      </c>
      <c r="C218" s="262">
        <f>-SUMIFS('EERR IMPERIAL'!D:D,'EERR IMPERIAL'!G:G,A218)</f>
        <v>331271644</v>
      </c>
      <c r="E218" s="262">
        <v>165764094</v>
      </c>
    </row>
    <row r="219" spans="1:7">
      <c r="A219" s="203" t="s">
        <v>275</v>
      </c>
      <c r="C219" s="262">
        <f>-SUMIFS('EERR IMPERIAL'!D:D,'EERR IMPERIAL'!G:G,A219)</f>
        <v>2406233116</v>
      </c>
      <c r="E219" s="262">
        <v>2242768074</v>
      </c>
    </row>
    <row r="220" spans="1:7">
      <c r="A220" s="203" t="s">
        <v>1476</v>
      </c>
      <c r="C220" s="262">
        <f>-SUMIFS('EERR IMPERIAL'!D:D,'EERR IMPERIAL'!G:G,A220)</f>
        <v>667672213</v>
      </c>
      <c r="E220" s="262">
        <v>-155392680</v>
      </c>
    </row>
    <row r="221" spans="1:7" s="314" customFormat="1">
      <c r="A221" s="203" t="s">
        <v>3189</v>
      </c>
      <c r="C221" s="262">
        <f>-SUMIFS('EERR IMPERIAL'!D:D,'EERR IMPERIAL'!G:G,A221)</f>
        <v>573597509</v>
      </c>
      <c r="D221" s="193"/>
      <c r="E221" s="262"/>
      <c r="F221" s="193"/>
      <c r="G221" s="193"/>
    </row>
    <row r="222" spans="1:7" ht="12.75" thickBot="1">
      <c r="A222" s="343"/>
      <c r="C222" s="369">
        <f>SUM(C205:C221)</f>
        <v>16444844551</v>
      </c>
      <c r="E222" s="369">
        <f>SUM(E205:E220)</f>
        <v>14311414297</v>
      </c>
    </row>
    <row r="223" spans="1:7" ht="12.75" thickTop="1">
      <c r="A223" s="343"/>
      <c r="C223" s="367">
        <f>+C222+'Armado EERR'!C16</f>
        <v>0</v>
      </c>
      <c r="E223" s="367">
        <f>+E222+'Armado EERR'!E16</f>
        <v>0</v>
      </c>
    </row>
    <row r="224" spans="1:7">
      <c r="A224" s="345" t="s">
        <v>1477</v>
      </c>
      <c r="C224" s="367"/>
      <c r="E224" s="367"/>
    </row>
    <row r="225" spans="1:5">
      <c r="A225" s="203" t="s">
        <v>1478</v>
      </c>
      <c r="C225" s="262">
        <f>+SUMIFS('EERR IMPERIAL'!D:D,'EERR IMPERIAL'!G:G,A225)</f>
        <v>777308684</v>
      </c>
      <c r="E225" s="262">
        <v>1050515687</v>
      </c>
    </row>
    <row r="226" spans="1:5">
      <c r="A226" s="203" t="s">
        <v>1479</v>
      </c>
      <c r="C226" s="262">
        <f>+SUMIFS('EERR IMPERIAL'!D:D,'EERR IMPERIAL'!G:G,A226)</f>
        <v>-16096332</v>
      </c>
      <c r="E226" s="262">
        <v>-3764336</v>
      </c>
    </row>
    <row r="227" spans="1:5">
      <c r="A227" s="203" t="s">
        <v>1480</v>
      </c>
      <c r="C227" s="262">
        <f>+SUMIFS('EERR IMPERIAL'!D:D,'EERR IMPERIAL'!G:G,A227)</f>
        <v>900917772</v>
      </c>
      <c r="E227" s="262">
        <v>1053571847</v>
      </c>
    </row>
    <row r="228" spans="1:5" ht="12.75" thickBot="1">
      <c r="A228" s="343"/>
      <c r="C228" s="370">
        <f>SUM(C225:C227)</f>
        <v>1662130124</v>
      </c>
      <c r="E228" s="370">
        <f>SUM(E225:E227)</f>
        <v>2100323198</v>
      </c>
    </row>
    <row r="229" spans="1:5" ht="12.75" thickTop="1">
      <c r="C229" s="261">
        <f>+C228-'Armado EERR'!C27</f>
        <v>0</v>
      </c>
      <c r="E229" s="261">
        <f>+E228-'Armado EERR'!E27</f>
        <v>0</v>
      </c>
    </row>
  </sheetData>
  <sortState xmlns:xlrd2="http://schemas.microsoft.com/office/spreadsheetml/2017/richdata2" ref="A34:WVO54">
    <sortCondition descending="1" ref="C34:C54"/>
  </sortState>
  <mergeCells count="6">
    <mergeCell ref="A126:A127"/>
    <mergeCell ref="B126:B127"/>
    <mergeCell ref="A141:A142"/>
    <mergeCell ref="B141:B142"/>
    <mergeCell ref="A133:A134"/>
    <mergeCell ref="B133:B134"/>
  </mergeCells>
  <pageMargins left="0.7" right="0.7" top="0.75" bottom="0.75" header="0.3" footer="0.3"/>
  <pageSetup paperSize="9" orientation="portrait" r:id="rId1"/>
  <ignoredErrors>
    <ignoredError sqref="C11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E31F-1DFC-4759-8354-1FAB429BD4A5}">
  <sheetPr codeName="Hoja28"/>
  <dimension ref="B1:H23"/>
  <sheetViews>
    <sheetView showGridLines="0" view="pageBreakPreview" zoomScale="60" zoomScaleNormal="100" workbookViewId="0"/>
  </sheetViews>
  <sheetFormatPr baseColWidth="10" defaultColWidth="11.42578125" defaultRowHeight="15"/>
  <cols>
    <col min="1" max="1" width="3.42578125" style="511" customWidth="1"/>
    <col min="2" max="2" width="50.140625" style="511" customWidth="1"/>
    <col min="3" max="3" width="19" style="511" customWidth="1"/>
    <col min="4" max="4" width="27" style="511" customWidth="1"/>
    <col min="5" max="16384" width="11.42578125" style="511"/>
  </cols>
  <sheetData>
    <row r="1" spans="2:8">
      <c r="B1" s="671" t="str">
        <f>[106]Indice!C1</f>
        <v>IMPERIAL COMPAÑÍA DISTRIBUIDORA DE PETRÓLEO Y DERIVADOS S.A.E</v>
      </c>
      <c r="E1" s="574" t="s">
        <v>3250</v>
      </c>
    </row>
    <row r="2" spans="2:8">
      <c r="B2" s="671"/>
      <c r="E2" s="574"/>
    </row>
    <row r="3" spans="2:8">
      <c r="B3" s="671"/>
      <c r="E3" s="574"/>
    </row>
    <row r="4" spans="2:8">
      <c r="B4" s="671"/>
      <c r="E4" s="574"/>
    </row>
    <row r="5" spans="2:8">
      <c r="B5" s="671"/>
      <c r="E5" s="574"/>
    </row>
    <row r="6" spans="2:8">
      <c r="B6" s="1120" t="s">
        <v>3613</v>
      </c>
      <c r="C6" s="1120"/>
      <c r="D6" s="1120"/>
    </row>
    <row r="8" spans="2:8">
      <c r="B8" s="672" t="s">
        <v>3425</v>
      </c>
      <c r="C8" s="672"/>
      <c r="D8" s="672"/>
      <c r="E8" s="672"/>
      <c r="F8" s="672"/>
      <c r="G8" s="672"/>
      <c r="H8" s="672"/>
    </row>
    <row r="9" spans="2:8" ht="15" customHeight="1">
      <c r="C9" s="1151" t="s">
        <v>3393</v>
      </c>
      <c r="D9" s="1151"/>
    </row>
    <row r="10" spans="2:8">
      <c r="B10" s="660" t="s">
        <v>3395</v>
      </c>
      <c r="C10" s="661">
        <v>44166</v>
      </c>
      <c r="D10" s="661">
        <v>43800</v>
      </c>
    </row>
    <row r="11" spans="2:8">
      <c r="B11" s="673" t="s">
        <v>3426</v>
      </c>
      <c r="C11" s="674">
        <f>SUMIF('Balance imperial'!J$2:J$155,'Nota 6'!B11,'Balance imperial'!K$2:K$155)</f>
        <v>478551206</v>
      </c>
      <c r="D11" s="674">
        <v>496948594</v>
      </c>
    </row>
    <row r="12" spans="2:8">
      <c r="B12" s="673" t="s">
        <v>3427</v>
      </c>
      <c r="C12" s="674">
        <f>SUMIF('Balance imperial'!J$2:J$155,'Nota 6'!B12,'Balance imperial'!K$2:K$155)</f>
        <v>637767087</v>
      </c>
      <c r="D12" s="674">
        <v>783123347</v>
      </c>
    </row>
    <row r="13" spans="2:8" ht="15.75" thickBot="1">
      <c r="B13" s="626" t="s">
        <v>425</v>
      </c>
      <c r="C13" s="675">
        <f>SUM(C11:C12)</f>
        <v>1116318293</v>
      </c>
      <c r="D13" s="675">
        <f>SUM(D11:D12)</f>
        <v>1280071941</v>
      </c>
    </row>
    <row r="14" spans="2:8" ht="15.75" thickTop="1"/>
    <row r="18" spans="2:5" ht="15.75">
      <c r="B18" s="625" t="s">
        <v>3322</v>
      </c>
      <c r="C18" s="1084" t="s">
        <v>3323</v>
      </c>
      <c r="D18" s="1084"/>
      <c r="E18" s="1084"/>
    </row>
    <row r="19" spans="2:5">
      <c r="B19" s="855" t="s">
        <v>3533</v>
      </c>
      <c r="C19" s="1088" t="s">
        <v>3532</v>
      </c>
      <c r="D19" s="1088"/>
      <c r="E19" s="1088"/>
    </row>
    <row r="22" spans="2:5" ht="15.75">
      <c r="B22" s="908" t="s">
        <v>3580</v>
      </c>
      <c r="C22" s="1084"/>
      <c r="D22" s="1084"/>
      <c r="E22" s="1084"/>
    </row>
    <row r="23" spans="2:5">
      <c r="B23" s="855" t="s">
        <v>3581</v>
      </c>
      <c r="C23" s="1088"/>
      <c r="D23" s="1088"/>
      <c r="E23" s="1088"/>
    </row>
  </sheetData>
  <mergeCells count="6">
    <mergeCell ref="C23:E23"/>
    <mergeCell ref="B6:D6"/>
    <mergeCell ref="C9:D9"/>
    <mergeCell ref="C18:E18"/>
    <mergeCell ref="C19:E19"/>
    <mergeCell ref="C22:E22"/>
  </mergeCells>
  <hyperlinks>
    <hyperlink ref="E1" location="BG!A1" display="BG" xr:uid="{C21D4064-B128-4417-9378-49EB3E2B68A7}"/>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7123-073C-4160-8471-1FA50679A280}">
  <sheetPr>
    <tabColor theme="0" tint="-0.14999847407452621"/>
  </sheetPr>
  <dimension ref="A1:CY29"/>
  <sheetViews>
    <sheetView view="pageBreakPreview" zoomScale="78" zoomScaleNormal="100" zoomScaleSheetLayoutView="78" workbookViewId="0">
      <selection activeCell="B26" sqref="B26"/>
    </sheetView>
  </sheetViews>
  <sheetFormatPr baseColWidth="10" defaultColWidth="11.42578125" defaultRowHeight="15"/>
  <cols>
    <col min="1" max="1" width="3.28515625" style="890" customWidth="1"/>
    <col min="2" max="2" width="27" style="890" customWidth="1"/>
    <col min="3" max="3" width="19.42578125" style="890" bestFit="1" customWidth="1"/>
    <col min="4" max="4" width="18.5703125" style="890" bestFit="1" customWidth="1"/>
    <col min="5" max="5" width="18.28515625" style="890" bestFit="1" customWidth="1"/>
    <col min="6" max="6" width="11.5703125" style="890" bestFit="1" customWidth="1"/>
    <col min="7" max="7" width="19.7109375" style="890" bestFit="1" customWidth="1"/>
    <col min="8" max="8" width="22.28515625" style="890" bestFit="1" customWidth="1"/>
    <col min="9" max="9" width="18.5703125" style="890" bestFit="1" customWidth="1"/>
    <col min="10" max="10" width="17" style="890" customWidth="1"/>
    <col min="11" max="11" width="14.28515625" style="890" customWidth="1"/>
    <col min="12" max="12" width="23.5703125" style="890" bestFit="1" customWidth="1"/>
    <col min="13" max="14" width="19.140625" style="890" bestFit="1" customWidth="1"/>
    <col min="15" max="15" width="17.5703125" style="890" bestFit="1" customWidth="1"/>
    <col min="16" max="16" width="15.5703125" style="890" bestFit="1" customWidth="1"/>
    <col min="17" max="17" width="13" style="890" bestFit="1" customWidth="1"/>
    <col min="18" max="31" width="11.42578125" style="890"/>
    <col min="32" max="16384" width="11.42578125" style="892"/>
  </cols>
  <sheetData>
    <row r="1" spans="1:103">
      <c r="B1" s="891" t="str">
        <f>[106]Indice!C1</f>
        <v>IMPERIAL COMPAÑÍA DISTRIBUIDORA DE PETRÓLEO Y DERIVADOS S.A.E</v>
      </c>
      <c r="M1" s="622" t="s">
        <v>3250</v>
      </c>
    </row>
    <row r="2" spans="1:103">
      <c r="B2" s="891"/>
      <c r="M2" s="622"/>
    </row>
    <row r="3" spans="1:103">
      <c r="B3" s="891"/>
      <c r="M3" s="622"/>
    </row>
    <row r="6" spans="1:103" ht="24.75" customHeight="1">
      <c r="B6" s="1152" t="s">
        <v>3614</v>
      </c>
      <c r="C6" s="1153"/>
      <c r="D6" s="1153"/>
      <c r="E6" s="1153"/>
      <c r="F6" s="1153"/>
      <c r="G6" s="1153"/>
      <c r="H6" s="1153"/>
      <c r="I6" s="1153"/>
      <c r="J6" s="1153"/>
      <c r="K6" s="1153"/>
      <c r="L6" s="1153"/>
      <c r="M6" s="1153"/>
      <c r="N6" s="1154"/>
      <c r="O6" s="680"/>
      <c r="P6" s="680"/>
      <c r="Q6" s="680"/>
      <c r="R6" s="680"/>
      <c r="S6" s="680"/>
      <c r="T6" s="680"/>
      <c r="AF6" s="890"/>
      <c r="AG6" s="890"/>
      <c r="AH6" s="890"/>
      <c r="AI6" s="890"/>
      <c r="AJ6" s="890"/>
      <c r="AK6" s="890"/>
      <c r="AL6" s="890"/>
      <c r="AM6" s="890"/>
      <c r="AN6" s="890"/>
      <c r="AO6" s="890"/>
      <c r="AP6" s="890"/>
      <c r="AQ6" s="890"/>
      <c r="AR6" s="890"/>
      <c r="AS6" s="890"/>
      <c r="AT6" s="890"/>
      <c r="AU6" s="890"/>
      <c r="AV6" s="890"/>
      <c r="AW6" s="890"/>
      <c r="AX6" s="890"/>
      <c r="AY6" s="890"/>
      <c r="AZ6" s="890"/>
      <c r="BA6" s="890"/>
      <c r="BB6" s="890"/>
      <c r="BC6" s="890"/>
      <c r="BD6" s="890"/>
      <c r="BE6" s="890"/>
      <c r="BF6" s="890"/>
      <c r="BG6" s="890"/>
      <c r="BH6" s="890"/>
      <c r="BI6" s="890"/>
      <c r="BJ6" s="890"/>
      <c r="BK6" s="890"/>
    </row>
    <row r="7" spans="1:103">
      <c r="B7" s="893" t="s">
        <v>3299</v>
      </c>
      <c r="C7" s="680"/>
      <c r="D7" s="680"/>
      <c r="E7" s="680"/>
      <c r="F7" s="680"/>
      <c r="G7" s="680"/>
      <c r="H7" s="680"/>
      <c r="I7" s="680"/>
      <c r="J7" s="680"/>
      <c r="K7" s="681">
        <v>-1</v>
      </c>
      <c r="L7" s="680"/>
      <c r="M7" s="680"/>
      <c r="N7" s="680"/>
      <c r="O7" s="680"/>
      <c r="P7" s="680"/>
      <c r="Q7" s="680"/>
      <c r="R7" s="680"/>
      <c r="S7" s="680"/>
      <c r="T7" s="680"/>
      <c r="AF7" s="890"/>
      <c r="AG7" s="890"/>
      <c r="AH7" s="890"/>
      <c r="AI7" s="890"/>
      <c r="AJ7" s="890"/>
      <c r="AK7" s="890"/>
      <c r="AL7" s="890"/>
      <c r="AM7" s="890"/>
      <c r="AN7" s="890"/>
      <c r="AO7" s="890"/>
      <c r="AP7" s="890"/>
      <c r="AQ7" s="890"/>
      <c r="AR7" s="890"/>
      <c r="AS7" s="890"/>
      <c r="AT7" s="890"/>
      <c r="AU7" s="890"/>
      <c r="AV7" s="890"/>
      <c r="AW7" s="890"/>
      <c r="AX7" s="890"/>
      <c r="AY7" s="890"/>
      <c r="AZ7" s="890"/>
      <c r="BA7" s="890"/>
      <c r="BB7" s="890"/>
      <c r="BC7" s="890"/>
      <c r="BD7" s="890"/>
      <c r="BE7" s="890"/>
      <c r="BF7" s="890"/>
      <c r="BG7" s="890"/>
      <c r="BH7" s="890"/>
      <c r="BI7" s="890"/>
      <c r="BJ7" s="890"/>
      <c r="BK7" s="890"/>
    </row>
    <row r="8" spans="1:103" s="894" customFormat="1">
      <c r="A8" s="890"/>
      <c r="C8" s="682"/>
      <c r="D8" s="682"/>
      <c r="E8" s="682"/>
      <c r="F8" s="682"/>
      <c r="G8" s="682"/>
      <c r="H8" s="682"/>
      <c r="I8" s="682"/>
      <c r="J8" s="682"/>
      <c r="K8" s="682"/>
      <c r="L8" s="682"/>
      <c r="M8" s="682"/>
      <c r="N8" s="682"/>
      <c r="O8" s="683"/>
      <c r="P8" s="683"/>
      <c r="Q8" s="683"/>
      <c r="R8" s="683"/>
      <c r="S8" s="683"/>
      <c r="T8" s="683"/>
    </row>
    <row r="9" spans="1:103" s="895" customFormat="1" ht="55.5" customHeight="1">
      <c r="A9" s="890"/>
      <c r="B9" s="684"/>
      <c r="C9" s="685" t="s">
        <v>3428</v>
      </c>
      <c r="D9" s="685" t="s">
        <v>3429</v>
      </c>
      <c r="E9" s="685" t="s">
        <v>3430</v>
      </c>
      <c r="F9" s="685" t="s">
        <v>3431</v>
      </c>
      <c r="G9" s="685" t="s">
        <v>3432</v>
      </c>
      <c r="H9" s="685" t="s">
        <v>3433</v>
      </c>
      <c r="I9" s="685" t="s">
        <v>3434</v>
      </c>
      <c r="J9" s="685" t="s">
        <v>3435</v>
      </c>
      <c r="K9" s="685" t="s">
        <v>3436</v>
      </c>
      <c r="L9" s="685" t="s">
        <v>3437</v>
      </c>
      <c r="M9" s="686" t="s">
        <v>3438</v>
      </c>
      <c r="N9" s="687"/>
      <c r="O9" s="683"/>
      <c r="P9" s="683"/>
      <c r="Q9" s="683"/>
      <c r="R9" s="683"/>
      <c r="S9" s="683"/>
      <c r="T9" s="683"/>
      <c r="U9" s="894"/>
      <c r="V9" s="894"/>
      <c r="W9" s="894"/>
      <c r="X9" s="894"/>
      <c r="Y9" s="894"/>
      <c r="Z9" s="894"/>
      <c r="AA9" s="894"/>
      <c r="AB9" s="894"/>
      <c r="AC9" s="894"/>
      <c r="AD9" s="894"/>
      <c r="AE9" s="894"/>
      <c r="AF9" s="894"/>
      <c r="AG9" s="894"/>
      <c r="AH9" s="894"/>
      <c r="AI9" s="894"/>
      <c r="AJ9" s="894"/>
      <c r="AK9" s="894"/>
      <c r="AL9" s="894"/>
      <c r="AM9" s="894"/>
      <c r="AN9" s="894"/>
      <c r="AO9" s="894"/>
      <c r="AP9" s="894"/>
      <c r="AQ9" s="894"/>
      <c r="AR9" s="894"/>
      <c r="AS9" s="894"/>
      <c r="AT9" s="894"/>
      <c r="AU9" s="894"/>
      <c r="AV9" s="894"/>
      <c r="AW9" s="894"/>
      <c r="AX9" s="894"/>
      <c r="AY9" s="894"/>
      <c r="AZ9" s="894"/>
      <c r="BA9" s="894"/>
      <c r="BB9" s="894"/>
      <c r="BC9" s="894"/>
      <c r="BD9" s="894"/>
      <c r="BE9" s="894"/>
      <c r="BF9" s="894"/>
      <c r="BG9" s="894"/>
      <c r="BH9" s="894"/>
      <c r="BI9" s="894"/>
      <c r="BJ9" s="894"/>
      <c r="BK9" s="894"/>
      <c r="BL9" s="894"/>
      <c r="BM9" s="894"/>
      <c r="BN9" s="894"/>
      <c r="BO9" s="894"/>
      <c r="BP9" s="894"/>
      <c r="BQ9" s="894"/>
      <c r="BR9" s="894"/>
      <c r="BS9" s="894"/>
      <c r="BT9" s="894"/>
      <c r="BU9" s="894"/>
      <c r="BV9" s="894"/>
      <c r="BW9" s="894"/>
      <c r="BX9" s="894"/>
      <c r="BY9" s="894"/>
      <c r="BZ9" s="894"/>
      <c r="CA9" s="894"/>
      <c r="CB9" s="894"/>
      <c r="CC9" s="894"/>
      <c r="CD9" s="894"/>
      <c r="CE9" s="894"/>
      <c r="CF9" s="894"/>
      <c r="CG9" s="894"/>
      <c r="CH9" s="894"/>
      <c r="CI9" s="894"/>
      <c r="CJ9" s="894"/>
      <c r="CK9" s="894"/>
      <c r="CL9" s="894"/>
      <c r="CM9" s="894"/>
      <c r="CN9" s="894"/>
      <c r="CO9" s="894"/>
      <c r="CP9" s="894"/>
      <c r="CQ9" s="894"/>
      <c r="CR9" s="894"/>
      <c r="CS9" s="894"/>
      <c r="CT9" s="894"/>
      <c r="CU9" s="894"/>
      <c r="CV9" s="894"/>
      <c r="CW9" s="894"/>
      <c r="CX9" s="894"/>
      <c r="CY9" s="894"/>
    </row>
    <row r="10" spans="1:103" s="895" customFormat="1">
      <c r="A10" s="890"/>
      <c r="B10" s="688"/>
      <c r="C10" s="689"/>
      <c r="D10" s="689"/>
      <c r="E10" s="689"/>
      <c r="F10" s="689"/>
      <c r="G10" s="689"/>
      <c r="H10" s="689"/>
      <c r="I10" s="689"/>
      <c r="J10" s="689"/>
      <c r="K10" s="689"/>
      <c r="L10" s="689"/>
      <c r="M10" s="690">
        <v>44196</v>
      </c>
      <c r="N10" s="691">
        <v>43800</v>
      </c>
      <c r="O10" s="683"/>
      <c r="P10" s="683"/>
      <c r="Q10" s="683"/>
      <c r="R10" s="683"/>
      <c r="S10" s="683"/>
      <c r="T10" s="683"/>
      <c r="U10" s="894"/>
      <c r="V10" s="894"/>
      <c r="W10" s="894"/>
      <c r="X10" s="894"/>
      <c r="Y10" s="894"/>
      <c r="Z10" s="894"/>
      <c r="AA10" s="894"/>
      <c r="AB10" s="894"/>
      <c r="AC10" s="894"/>
      <c r="AD10" s="894"/>
      <c r="AE10" s="894"/>
      <c r="AF10" s="894"/>
      <c r="AG10" s="894"/>
      <c r="AH10" s="894"/>
      <c r="AI10" s="894"/>
      <c r="AJ10" s="894"/>
      <c r="AK10" s="894"/>
      <c r="AL10" s="894"/>
      <c r="AM10" s="894"/>
      <c r="AN10" s="894"/>
      <c r="AO10" s="894"/>
      <c r="AP10" s="894"/>
      <c r="AQ10" s="894"/>
      <c r="AR10" s="894"/>
      <c r="AS10" s="894"/>
      <c r="AT10" s="894"/>
      <c r="AU10" s="894"/>
      <c r="AV10" s="894"/>
      <c r="AW10" s="894"/>
      <c r="AX10" s="894"/>
      <c r="AY10" s="894"/>
      <c r="AZ10" s="894"/>
      <c r="BA10" s="894"/>
      <c r="BB10" s="894"/>
      <c r="BC10" s="894"/>
      <c r="BD10" s="894"/>
      <c r="BE10" s="894"/>
      <c r="BF10" s="894"/>
      <c r="BG10" s="894"/>
      <c r="BH10" s="894"/>
      <c r="BI10" s="894"/>
      <c r="BJ10" s="894"/>
      <c r="BK10" s="894"/>
      <c r="BL10" s="894"/>
      <c r="BM10" s="894"/>
      <c r="BN10" s="894"/>
      <c r="BO10" s="894"/>
      <c r="BP10" s="894"/>
      <c r="BQ10" s="894"/>
      <c r="BR10" s="894"/>
      <c r="BS10" s="894"/>
      <c r="BT10" s="894"/>
      <c r="BU10" s="894"/>
      <c r="BV10" s="894"/>
      <c r="BW10" s="894"/>
      <c r="BX10" s="894"/>
      <c r="BY10" s="894"/>
      <c r="BZ10" s="894"/>
      <c r="CA10" s="894"/>
      <c r="CB10" s="894"/>
      <c r="CC10" s="894"/>
      <c r="CD10" s="894"/>
      <c r="CE10" s="894"/>
      <c r="CF10" s="894"/>
      <c r="CG10" s="894"/>
      <c r="CH10" s="894"/>
      <c r="CI10" s="894"/>
      <c r="CJ10" s="894"/>
      <c r="CK10" s="894"/>
      <c r="CL10" s="894"/>
      <c r="CM10" s="894"/>
      <c r="CN10" s="894"/>
      <c r="CO10" s="894"/>
      <c r="CP10" s="894"/>
      <c r="CQ10" s="894"/>
      <c r="CR10" s="894"/>
      <c r="CS10" s="894"/>
      <c r="CT10" s="894"/>
      <c r="CU10" s="894"/>
      <c r="CV10" s="894"/>
      <c r="CW10" s="894"/>
      <c r="CX10" s="894"/>
      <c r="CY10" s="894"/>
    </row>
    <row r="11" spans="1:103">
      <c r="B11" s="692" t="s">
        <v>15</v>
      </c>
      <c r="C11" s="967">
        <v>86050035</v>
      </c>
      <c r="D11" s="967">
        <v>0</v>
      </c>
      <c r="E11" s="967">
        <v>0</v>
      </c>
      <c r="F11" s="967">
        <v>0</v>
      </c>
      <c r="G11" s="968">
        <f>+C11+D11+E11+F11</f>
        <v>86050035</v>
      </c>
      <c r="H11" s="968">
        <v>-40686697</v>
      </c>
      <c r="I11" s="968">
        <v>-7985940</v>
      </c>
      <c r="J11" s="967"/>
      <c r="K11" s="967"/>
      <c r="L11" s="968">
        <f>+H11+I11</f>
        <v>-48672637</v>
      </c>
      <c r="M11" s="967">
        <f>+G11+L11</f>
        <v>37377398</v>
      </c>
      <c r="N11" s="968">
        <v>45363338</v>
      </c>
      <c r="O11" s="896"/>
      <c r="P11" s="896"/>
      <c r="Q11" s="694"/>
      <c r="R11" s="680"/>
      <c r="S11" s="680"/>
      <c r="T11" s="68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row>
    <row r="12" spans="1:103">
      <c r="B12" s="692" t="s">
        <v>19</v>
      </c>
      <c r="C12" s="969">
        <v>1830222046</v>
      </c>
      <c r="D12" s="969">
        <v>0</v>
      </c>
      <c r="E12" s="967">
        <v>-62107820</v>
      </c>
      <c r="F12" s="967">
        <v>0</v>
      </c>
      <c r="G12" s="968">
        <f t="shared" ref="G12:G19" si="0">+C12+D12+E12+F12</f>
        <v>1768114226</v>
      </c>
      <c r="H12" s="968">
        <v>-1061683152</v>
      </c>
      <c r="I12" s="968">
        <v>-206672035</v>
      </c>
      <c r="J12" s="968">
        <v>0</v>
      </c>
      <c r="K12" s="967">
        <v>0</v>
      </c>
      <c r="L12" s="968">
        <f>+H12+I12</f>
        <v>-1268355187</v>
      </c>
      <c r="M12" s="967">
        <f t="shared" ref="M12:M19" si="1">+G12+L12</f>
        <v>499759039</v>
      </c>
      <c r="N12" s="968">
        <v>768538894</v>
      </c>
      <c r="O12" s="896"/>
      <c r="P12" s="896"/>
      <c r="Q12" s="694"/>
      <c r="R12" s="680"/>
      <c r="S12" s="680"/>
      <c r="T12" s="68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row>
    <row r="13" spans="1:103">
      <c r="B13" s="692" t="s">
        <v>3439</v>
      </c>
      <c r="C13" s="969">
        <v>234154689</v>
      </c>
      <c r="D13" s="969">
        <v>33217366</v>
      </c>
      <c r="E13" s="967">
        <v>0</v>
      </c>
      <c r="F13" s="967">
        <v>0</v>
      </c>
      <c r="G13" s="968">
        <f t="shared" si="0"/>
        <v>267372055</v>
      </c>
      <c r="H13" s="968">
        <v>-168647466</v>
      </c>
      <c r="I13" s="968">
        <v>-27355412</v>
      </c>
      <c r="J13" s="967"/>
      <c r="K13" s="967"/>
      <c r="L13" s="968">
        <f t="shared" ref="L13:L19" si="2">+H13+I13</f>
        <v>-196002878</v>
      </c>
      <c r="M13" s="967">
        <f t="shared" si="1"/>
        <v>71369177</v>
      </c>
      <c r="N13" s="968">
        <v>65507223</v>
      </c>
      <c r="O13" s="896"/>
      <c r="P13" s="896"/>
      <c r="Q13" s="694"/>
      <c r="R13" s="680"/>
      <c r="S13" s="680"/>
      <c r="T13" s="680"/>
      <c r="AF13" s="890"/>
      <c r="AG13" s="890"/>
      <c r="AH13" s="890"/>
      <c r="AI13" s="890"/>
      <c r="AJ13" s="890"/>
      <c r="AK13" s="890"/>
      <c r="AL13" s="890"/>
      <c r="AM13" s="890"/>
      <c r="AN13" s="890"/>
      <c r="AO13" s="890"/>
      <c r="AP13" s="890"/>
      <c r="AQ13" s="890"/>
      <c r="AR13" s="890"/>
      <c r="AS13" s="890"/>
      <c r="AT13" s="890"/>
      <c r="AU13" s="890"/>
      <c r="AV13" s="890"/>
      <c r="AW13" s="890"/>
      <c r="AX13" s="890"/>
      <c r="AY13" s="890"/>
      <c r="AZ13" s="890"/>
      <c r="BA13" s="890"/>
      <c r="BB13" s="890"/>
      <c r="BC13" s="890"/>
      <c r="BD13" s="890"/>
      <c r="BE13" s="890"/>
      <c r="BF13" s="890"/>
      <c r="BG13" s="890"/>
      <c r="BH13" s="890"/>
      <c r="BI13" s="890"/>
      <c r="BJ13" s="890"/>
      <c r="BK13" s="890"/>
    </row>
    <row r="14" spans="1:103">
      <c r="B14" s="692" t="s">
        <v>3440</v>
      </c>
      <c r="C14" s="969">
        <v>171385856</v>
      </c>
      <c r="D14" s="970">
        <v>2473648</v>
      </c>
      <c r="E14" s="971">
        <v>0</v>
      </c>
      <c r="F14" s="971">
        <v>0</v>
      </c>
      <c r="G14" s="968">
        <f t="shared" si="0"/>
        <v>173859504</v>
      </c>
      <c r="H14" s="968">
        <v>-83293637</v>
      </c>
      <c r="I14" s="968">
        <v>-15947675</v>
      </c>
      <c r="J14" s="968"/>
      <c r="K14" s="967"/>
      <c r="L14" s="968">
        <f t="shared" si="2"/>
        <v>-99241312</v>
      </c>
      <c r="M14" s="967">
        <f t="shared" si="1"/>
        <v>74618192</v>
      </c>
      <c r="N14" s="968">
        <v>88092219</v>
      </c>
      <c r="O14" s="896"/>
      <c r="P14" s="896"/>
      <c r="Q14" s="694"/>
      <c r="R14" s="680"/>
      <c r="S14" s="680"/>
      <c r="T14" s="680"/>
      <c r="AF14" s="890"/>
      <c r="AG14" s="890"/>
      <c r="AH14" s="890"/>
      <c r="AI14" s="890"/>
      <c r="AJ14" s="890"/>
      <c r="AK14" s="890"/>
      <c r="AL14" s="890"/>
      <c r="AM14" s="890"/>
      <c r="AN14" s="890"/>
      <c r="AO14" s="890"/>
      <c r="AP14" s="890"/>
      <c r="AQ14" s="890"/>
      <c r="AR14" s="890"/>
      <c r="AS14" s="890"/>
      <c r="AT14" s="890"/>
      <c r="AU14" s="890"/>
      <c r="AV14" s="890"/>
      <c r="AW14" s="890"/>
      <c r="AX14" s="890"/>
      <c r="AY14" s="890"/>
      <c r="AZ14" s="890"/>
      <c r="BA14" s="890"/>
      <c r="BB14" s="890"/>
      <c r="BC14" s="890"/>
      <c r="BD14" s="890"/>
      <c r="BE14" s="890"/>
      <c r="BF14" s="890"/>
      <c r="BG14" s="890"/>
      <c r="BH14" s="890"/>
      <c r="BI14" s="890"/>
      <c r="BJ14" s="890"/>
      <c r="BK14" s="890"/>
    </row>
    <row r="15" spans="1:103">
      <c r="B15" s="692" t="s">
        <v>3441</v>
      </c>
      <c r="C15" s="969">
        <v>607254004</v>
      </c>
      <c r="D15" s="970">
        <v>55475335</v>
      </c>
      <c r="E15" s="971">
        <v>0</v>
      </c>
      <c r="F15" s="971">
        <v>0</v>
      </c>
      <c r="G15" s="968">
        <f t="shared" si="0"/>
        <v>662729339</v>
      </c>
      <c r="H15" s="968">
        <v>-550213159</v>
      </c>
      <c r="I15" s="968">
        <v>-10526603</v>
      </c>
      <c r="J15" s="968"/>
      <c r="K15" s="967"/>
      <c r="L15" s="968">
        <f t="shared" si="2"/>
        <v>-560739762</v>
      </c>
      <c r="M15" s="967">
        <f t="shared" si="1"/>
        <v>101989577</v>
      </c>
      <c r="N15" s="968">
        <v>57040845</v>
      </c>
      <c r="O15" s="896"/>
      <c r="P15" s="896"/>
      <c r="Q15" s="694"/>
      <c r="R15" s="680"/>
      <c r="S15" s="680"/>
      <c r="T15" s="680"/>
      <c r="AF15" s="890"/>
      <c r="AG15" s="890"/>
      <c r="AH15" s="890"/>
      <c r="AI15" s="890"/>
      <c r="AJ15" s="890"/>
      <c r="AK15" s="890"/>
      <c r="AL15" s="890"/>
      <c r="AM15" s="890"/>
      <c r="AN15" s="890"/>
      <c r="AO15" s="890"/>
      <c r="AP15" s="890"/>
      <c r="AQ15" s="890"/>
      <c r="AR15" s="890"/>
      <c r="AS15" s="890"/>
      <c r="AT15" s="890"/>
      <c r="AU15" s="890"/>
      <c r="AV15" s="890"/>
      <c r="AW15" s="890"/>
      <c r="AX15" s="890"/>
      <c r="AY15" s="890"/>
      <c r="AZ15" s="890"/>
      <c r="BA15" s="890"/>
      <c r="BB15" s="890"/>
      <c r="BC15" s="890"/>
      <c r="BD15" s="890"/>
      <c r="BE15" s="890"/>
      <c r="BF15" s="890"/>
      <c r="BG15" s="890"/>
      <c r="BH15" s="890"/>
      <c r="BI15" s="890"/>
      <c r="BJ15" s="890"/>
      <c r="BK15" s="890"/>
    </row>
    <row r="16" spans="1:103">
      <c r="B16" s="692" t="s">
        <v>478</v>
      </c>
      <c r="C16" s="969">
        <v>18214388273</v>
      </c>
      <c r="D16" s="970">
        <v>0</v>
      </c>
      <c r="E16" s="971">
        <f>-10209719132+444089507</f>
        <v>-9765629625</v>
      </c>
      <c r="F16" s="971">
        <v>0</v>
      </c>
      <c r="G16" s="968">
        <f t="shared" si="0"/>
        <v>8448758648</v>
      </c>
      <c r="H16" s="968">
        <v>0</v>
      </c>
      <c r="I16" s="968">
        <v>0</v>
      </c>
      <c r="J16" s="968"/>
      <c r="K16" s="967"/>
      <c r="L16" s="968">
        <f>+H16+I16</f>
        <v>0</v>
      </c>
      <c r="M16" s="967">
        <f t="shared" si="1"/>
        <v>8448758648</v>
      </c>
      <c r="N16" s="968">
        <v>18214388273</v>
      </c>
      <c r="O16" s="896"/>
      <c r="P16" s="896"/>
      <c r="Q16" s="694"/>
      <c r="R16" s="680"/>
      <c r="S16" s="680"/>
      <c r="T16" s="680"/>
      <c r="AF16" s="890"/>
      <c r="AG16" s="890"/>
      <c r="AH16" s="890"/>
      <c r="AI16" s="890"/>
      <c r="AJ16" s="890"/>
      <c r="AK16" s="890"/>
      <c r="AL16" s="890"/>
      <c r="AM16" s="890"/>
      <c r="AN16" s="890"/>
      <c r="AO16" s="890"/>
      <c r="AP16" s="890"/>
      <c r="AQ16" s="890"/>
      <c r="AR16" s="890"/>
      <c r="AS16" s="890"/>
      <c r="AT16" s="890"/>
      <c r="AU16" s="890"/>
      <c r="AV16" s="890"/>
      <c r="AW16" s="890"/>
      <c r="AX16" s="890"/>
      <c r="AY16" s="890"/>
      <c r="AZ16" s="890"/>
      <c r="BA16" s="890"/>
      <c r="BB16" s="890"/>
      <c r="BC16" s="890"/>
      <c r="BD16" s="890"/>
      <c r="BE16" s="890"/>
      <c r="BF16" s="890"/>
      <c r="BG16" s="890"/>
      <c r="BH16" s="890"/>
      <c r="BI16" s="890"/>
      <c r="BJ16" s="890"/>
      <c r="BK16" s="890"/>
    </row>
    <row r="17" spans="2:63">
      <c r="B17" s="692" t="s">
        <v>3442</v>
      </c>
      <c r="C17" s="969">
        <v>86930530580</v>
      </c>
      <c r="D17" s="969">
        <f>16638883331</f>
        <v>16638883331</v>
      </c>
      <c r="E17" s="967">
        <v>0</v>
      </c>
      <c r="F17" s="967">
        <v>0</v>
      </c>
      <c r="G17" s="968">
        <f t="shared" si="0"/>
        <v>103569413911</v>
      </c>
      <c r="H17" s="968">
        <v>-33611722699</v>
      </c>
      <c r="I17" s="968">
        <v>-8643792173</v>
      </c>
      <c r="J17" s="968"/>
      <c r="K17" s="967"/>
      <c r="L17" s="968">
        <f>+H17+I17</f>
        <v>-42255514872</v>
      </c>
      <c r="M17" s="967">
        <f t="shared" si="1"/>
        <v>61313899039</v>
      </c>
      <c r="N17" s="968">
        <v>53318807881</v>
      </c>
      <c r="O17" s="896"/>
      <c r="P17" s="896"/>
      <c r="Q17" s="694"/>
      <c r="R17" s="680"/>
      <c r="S17" s="680"/>
      <c r="T17" s="680"/>
      <c r="AF17" s="890"/>
      <c r="AG17" s="890"/>
      <c r="AH17" s="890"/>
      <c r="AI17" s="890"/>
      <c r="AJ17" s="890"/>
      <c r="AK17" s="890"/>
      <c r="AL17" s="890"/>
      <c r="AM17" s="890"/>
      <c r="AN17" s="890"/>
      <c r="AO17" s="890"/>
      <c r="AP17" s="890"/>
      <c r="AQ17" s="890"/>
      <c r="AR17" s="890"/>
      <c r="AS17" s="890"/>
      <c r="AT17" s="890"/>
      <c r="AU17" s="890"/>
      <c r="AV17" s="890"/>
      <c r="AW17" s="890"/>
      <c r="AX17" s="890"/>
      <c r="AY17" s="890"/>
      <c r="AZ17" s="890"/>
      <c r="BA17" s="890"/>
      <c r="BB17" s="890"/>
      <c r="BC17" s="890"/>
      <c r="BD17" s="890"/>
      <c r="BE17" s="890"/>
      <c r="BF17" s="890"/>
      <c r="BG17" s="890"/>
      <c r="BH17" s="890"/>
      <c r="BI17" s="890"/>
      <c r="BJ17" s="890"/>
      <c r="BK17" s="890"/>
    </row>
    <row r="18" spans="2:63">
      <c r="B18" s="692" t="s">
        <v>3443</v>
      </c>
      <c r="C18" s="969">
        <v>908511693</v>
      </c>
      <c r="D18" s="969">
        <v>1622283080</v>
      </c>
      <c r="E18" s="967">
        <v>0</v>
      </c>
      <c r="F18" s="967">
        <v>0</v>
      </c>
      <c r="G18" s="968">
        <f t="shared" si="0"/>
        <v>2530794773</v>
      </c>
      <c r="H18" s="968">
        <v>-420716159</v>
      </c>
      <c r="I18" s="968">
        <v>-188662558</v>
      </c>
      <c r="J18" s="968"/>
      <c r="K18" s="967"/>
      <c r="L18" s="968">
        <f t="shared" si="2"/>
        <v>-609378717</v>
      </c>
      <c r="M18" s="967">
        <f t="shared" si="1"/>
        <v>1921416056</v>
      </c>
      <c r="N18" s="968">
        <v>487795534</v>
      </c>
      <c r="O18" s="896"/>
      <c r="P18" s="896"/>
      <c r="Q18" s="694"/>
      <c r="R18" s="694"/>
      <c r="S18" s="694"/>
      <c r="T18" s="680"/>
      <c r="AF18" s="890"/>
      <c r="AG18" s="890"/>
      <c r="AH18" s="890"/>
      <c r="AI18" s="890"/>
      <c r="AJ18" s="890"/>
      <c r="AK18" s="890"/>
      <c r="AL18" s="890"/>
      <c r="AM18" s="890"/>
      <c r="AN18" s="890"/>
      <c r="AO18" s="890"/>
      <c r="AP18" s="890"/>
      <c r="AQ18" s="890"/>
      <c r="AR18" s="890"/>
      <c r="AS18" s="890"/>
      <c r="AT18" s="890"/>
      <c r="AU18" s="890"/>
      <c r="AV18" s="890"/>
      <c r="AW18" s="890"/>
      <c r="AX18" s="890"/>
      <c r="AY18" s="890"/>
      <c r="AZ18" s="890"/>
      <c r="BA18" s="890"/>
      <c r="BB18" s="890"/>
      <c r="BC18" s="890"/>
      <c r="BD18" s="890"/>
      <c r="BE18" s="890"/>
      <c r="BF18" s="890"/>
      <c r="BG18" s="890"/>
      <c r="BH18" s="890"/>
      <c r="BI18" s="890"/>
      <c r="BJ18" s="890"/>
      <c r="BK18" s="890"/>
    </row>
    <row r="19" spans="2:63">
      <c r="B19" s="692" t="s">
        <v>470</v>
      </c>
      <c r="C19" s="969">
        <v>19425744000</v>
      </c>
      <c r="D19" s="969">
        <v>0</v>
      </c>
      <c r="E19" s="967">
        <v>0</v>
      </c>
      <c r="F19" s="967">
        <v>0</v>
      </c>
      <c r="G19" s="968">
        <f t="shared" si="0"/>
        <v>19425744000</v>
      </c>
      <c r="H19" s="968">
        <v>0</v>
      </c>
      <c r="I19" s="972">
        <v>0</v>
      </c>
      <c r="J19" s="968"/>
      <c r="K19" s="967"/>
      <c r="L19" s="968">
        <f t="shared" si="2"/>
        <v>0</v>
      </c>
      <c r="M19" s="967">
        <f t="shared" si="1"/>
        <v>19425744000</v>
      </c>
      <c r="N19" s="968">
        <v>19425744000</v>
      </c>
      <c r="O19" s="896"/>
      <c r="P19" s="896"/>
      <c r="Q19" s="694"/>
      <c r="R19" s="680"/>
      <c r="S19" s="680"/>
      <c r="T19" s="68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row>
    <row r="20" spans="2:63">
      <c r="B20" s="695" t="s">
        <v>359</v>
      </c>
      <c r="C20" s="973">
        <f>SUM(C11:C19)</f>
        <v>128408241176</v>
      </c>
      <c r="D20" s="973">
        <f>SUM(D11:D19)</f>
        <v>18352332760</v>
      </c>
      <c r="E20" s="973">
        <f>SUM(E11:E19)</f>
        <v>-9827737445</v>
      </c>
      <c r="F20" s="974"/>
      <c r="G20" s="973">
        <f>SUM(G11:G19)</f>
        <v>136932836491</v>
      </c>
      <c r="H20" s="975">
        <f>SUM(H11:H19)</f>
        <v>-35936962969</v>
      </c>
      <c r="I20" s="975">
        <f>SUM(I11:I19)</f>
        <v>-9100942396</v>
      </c>
      <c r="J20" s="973"/>
      <c r="K20" s="973"/>
      <c r="L20" s="973">
        <f>SUM(L11:L19)</f>
        <v>-45037905365</v>
      </c>
      <c r="M20" s="973">
        <f>SUM($M$11:M19)</f>
        <v>91894931126</v>
      </c>
      <c r="N20" s="973">
        <v>92471278207</v>
      </c>
      <c r="O20" s="897"/>
      <c r="P20" s="896"/>
      <c r="Q20" s="680"/>
      <c r="R20" s="680"/>
      <c r="S20" s="680"/>
      <c r="T20" s="680"/>
      <c r="AF20" s="890"/>
      <c r="AG20" s="890"/>
      <c r="AH20" s="890"/>
      <c r="AI20" s="890"/>
      <c r="AJ20" s="890"/>
      <c r="AK20" s="890"/>
      <c r="AL20" s="890"/>
      <c r="AM20" s="890"/>
      <c r="AN20" s="890"/>
      <c r="AO20" s="890"/>
      <c r="AP20" s="890"/>
      <c r="AQ20" s="890"/>
      <c r="AR20" s="890"/>
      <c r="AS20" s="890"/>
      <c r="AT20" s="890"/>
      <c r="AU20" s="890"/>
      <c r="AV20" s="890"/>
      <c r="AW20" s="890"/>
      <c r="AX20" s="890"/>
      <c r="AY20" s="890"/>
      <c r="AZ20" s="890"/>
      <c r="BA20" s="890"/>
      <c r="BB20" s="890"/>
      <c r="BC20" s="890"/>
      <c r="BD20" s="890"/>
      <c r="BE20" s="890"/>
      <c r="BF20" s="890"/>
      <c r="BG20" s="890"/>
      <c r="BH20" s="890"/>
      <c r="BI20" s="890"/>
      <c r="BJ20" s="890"/>
      <c r="BK20" s="890"/>
    </row>
    <row r="21" spans="2:63">
      <c r="G21" s="898"/>
      <c r="H21" s="693"/>
      <c r="L21" s="899"/>
      <c r="M21" s="903"/>
      <c r="N21" s="900">
        <f>+[106]BG!G24</f>
        <v>92471278207</v>
      </c>
      <c r="O21" s="896"/>
      <c r="P21" s="901"/>
    </row>
    <row r="25" spans="2:63" ht="15.75">
      <c r="D25" s="902" t="s">
        <v>3322</v>
      </c>
      <c r="L25" s="1155" t="s">
        <v>3323</v>
      </c>
      <c r="M25" s="1155"/>
      <c r="N25" s="1155"/>
    </row>
    <row r="26" spans="2:63">
      <c r="C26" s="1156" t="s">
        <v>3533</v>
      </c>
      <c r="D26" s="1156"/>
      <c r="E26" s="1156"/>
      <c r="M26" s="890" t="s">
        <v>3532</v>
      </c>
    </row>
    <row r="28" spans="2:63" ht="15.75">
      <c r="D28" s="902" t="s">
        <v>3580</v>
      </c>
      <c r="L28" s="1155"/>
      <c r="M28" s="1155"/>
      <c r="N28" s="1155"/>
    </row>
    <row r="29" spans="2:63">
      <c r="C29" s="1157" t="s">
        <v>3581</v>
      </c>
      <c r="D29" s="1156"/>
      <c r="E29" s="1156"/>
      <c r="M29" s="929"/>
    </row>
  </sheetData>
  <mergeCells count="5">
    <mergeCell ref="B6:N6"/>
    <mergeCell ref="L25:N25"/>
    <mergeCell ref="C26:E26"/>
    <mergeCell ref="C29:E29"/>
    <mergeCell ref="L28:N28"/>
  </mergeCells>
  <hyperlinks>
    <hyperlink ref="M1" location="BG!A1" display="BG" xr:uid="{76F3AE9B-E7FE-4D49-AF11-9AC8AB7A039E}"/>
  </hyperlinks>
  <pageMargins left="0.70866141732283472" right="0.70866141732283472" top="0.74803149606299213" bottom="0.74803149606299213" header="0.31496062992125984" footer="0.31496062992125984"/>
  <pageSetup paperSize="9" scale="50" orientation="landscape" r:id="rId1"/>
  <colBreaks count="1" manualBreakCount="1">
    <brk id="14" max="2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3640-C1A5-4722-A573-35469740F4C1}">
  <sheetPr codeName="Hoja32">
    <pageSetUpPr fitToPage="1"/>
  </sheetPr>
  <dimension ref="A1:T22"/>
  <sheetViews>
    <sheetView view="pageBreakPreview" zoomScaleNormal="100" zoomScaleSheetLayoutView="100" workbookViewId="0"/>
  </sheetViews>
  <sheetFormatPr baseColWidth="10" defaultColWidth="11.42578125" defaultRowHeight="15"/>
  <cols>
    <col min="1" max="1" width="2.42578125" style="585" customWidth="1"/>
    <col min="2" max="2" width="26.7109375" style="585" customWidth="1"/>
    <col min="3" max="4" width="22.7109375" style="585" customWidth="1"/>
    <col min="5" max="7" width="11.42578125" style="585"/>
    <col min="8" max="8" width="17" style="585" bestFit="1" customWidth="1"/>
    <col min="9" max="20" width="11.42578125" style="585"/>
    <col min="21" max="16384" width="11.42578125" style="511"/>
  </cols>
  <sheetData>
    <row r="1" spans="2:7">
      <c r="B1" s="593" t="str">
        <f>[106]Indice!C1</f>
        <v>IMPERIAL COMPAÑÍA DISTRIBUIDORA DE PETRÓLEO Y DERIVADOS S.A.E</v>
      </c>
      <c r="G1" s="622" t="s">
        <v>3250</v>
      </c>
    </row>
    <row r="6" spans="2:7">
      <c r="B6" s="1120" t="s">
        <v>3615</v>
      </c>
      <c r="C6" s="1120"/>
      <c r="D6" s="1120"/>
      <c r="E6" s="1120"/>
    </row>
    <row r="7" spans="2:7">
      <c r="C7" s="1151" t="s">
        <v>3393</v>
      </c>
      <c r="D7" s="1151"/>
    </row>
    <row r="8" spans="2:7">
      <c r="B8" s="698" t="s">
        <v>3261</v>
      </c>
      <c r="C8" s="678">
        <v>44166</v>
      </c>
      <c r="D8" s="678">
        <v>43800</v>
      </c>
      <c r="E8" s="699"/>
    </row>
    <row r="9" spans="2:7">
      <c r="B9" s="700" t="s">
        <v>484</v>
      </c>
      <c r="C9" s="701">
        <f>SUMIF('Balance imperial'!J$2:J$155,'Nota 8'!B9,'Balance imperial'!K$2:K$155)</f>
        <v>738933461</v>
      </c>
      <c r="D9" s="701">
        <v>715815230</v>
      </c>
      <c r="E9" s="699"/>
    </row>
    <row r="10" spans="2:7">
      <c r="B10" s="700" t="s">
        <v>485</v>
      </c>
      <c r="C10" s="701">
        <f>SUMIF('Balance imperial'!J$2:J$155,'Nota 8'!B10,'Balance imperial'!K$2:K$155)</f>
        <v>1513212968</v>
      </c>
      <c r="D10" s="701">
        <v>1513212968</v>
      </c>
      <c r="E10" s="699"/>
    </row>
    <row r="11" spans="2:7">
      <c r="B11" s="700" t="s">
        <v>486</v>
      </c>
      <c r="C11" s="701">
        <f>SUMIF('Balance imperial'!J$2:J$155,'Nota 8'!B11,'Balance imperial'!K$2:K$155)</f>
        <v>47528585353</v>
      </c>
      <c r="D11" s="701">
        <v>47114974980</v>
      </c>
      <c r="E11" s="699"/>
    </row>
    <row r="12" spans="2:7">
      <c r="B12" s="700" t="s">
        <v>488</v>
      </c>
      <c r="C12" s="701">
        <f>SUMIF('Balance imperial'!J$2:J$155,'Nota 8'!B12,'Balance imperial'!K$2:K$155)</f>
        <v>-20777952766</v>
      </c>
      <c r="D12" s="701">
        <v>-16470872899</v>
      </c>
      <c r="E12" s="699"/>
    </row>
    <row r="13" spans="2:7">
      <c r="B13" s="593" t="s">
        <v>3203</v>
      </c>
      <c r="C13" s="702">
        <f>SUM(C9:C12)</f>
        <v>29002779016</v>
      </c>
      <c r="D13" s="702">
        <f>SUM(D9:D12)</f>
        <v>32873130279</v>
      </c>
    </row>
    <row r="14" spans="2:7">
      <c r="B14" s="703"/>
      <c r="E14" s="700"/>
    </row>
    <row r="15" spans="2:7">
      <c r="B15" s="700"/>
      <c r="E15" s="700"/>
    </row>
    <row r="17" spans="2:6">
      <c r="B17" s="593"/>
    </row>
    <row r="18" spans="2:6" ht="15.75">
      <c r="B18" s="625" t="s">
        <v>3322</v>
      </c>
      <c r="D18" s="1084" t="s">
        <v>3323</v>
      </c>
      <c r="E18" s="1084"/>
      <c r="F18" s="1084"/>
    </row>
    <row r="19" spans="2:6">
      <c r="B19" s="700" t="s">
        <v>3533</v>
      </c>
      <c r="D19" s="1088" t="s">
        <v>3532</v>
      </c>
      <c r="E19" s="1088"/>
      <c r="F19" s="1088"/>
    </row>
    <row r="21" spans="2:6" ht="15.75">
      <c r="B21" s="908" t="s">
        <v>3580</v>
      </c>
      <c r="D21" s="1084"/>
      <c r="E21" s="1084"/>
      <c r="F21" s="1084"/>
    </row>
    <row r="22" spans="2:6">
      <c r="B22" s="700" t="s">
        <v>3581</v>
      </c>
      <c r="D22" s="1088"/>
      <c r="E22" s="1088"/>
      <c r="F22" s="1088"/>
    </row>
  </sheetData>
  <mergeCells count="6">
    <mergeCell ref="D22:F22"/>
    <mergeCell ref="B6:E6"/>
    <mergeCell ref="C7:D7"/>
    <mergeCell ref="D18:F18"/>
    <mergeCell ref="D19:F19"/>
    <mergeCell ref="D21:F21"/>
  </mergeCells>
  <hyperlinks>
    <hyperlink ref="G1" location="BG!A1" display="BG" xr:uid="{6B8B3A5C-3835-4385-9CD5-C025B05E8ECB}"/>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4E2B-FD76-4C94-B140-1FCB96A9EFE2}">
  <sheetPr codeName="Hoja34"/>
  <dimension ref="B1:J23"/>
  <sheetViews>
    <sheetView showGridLines="0" view="pageBreakPreview" zoomScale="60" zoomScaleNormal="100" workbookViewId="0">
      <selection activeCell="B7" sqref="B7"/>
    </sheetView>
  </sheetViews>
  <sheetFormatPr baseColWidth="10" defaultColWidth="11.28515625" defaultRowHeight="15"/>
  <cols>
    <col min="1" max="1" width="3.28515625" style="511" customWidth="1"/>
    <col min="2" max="2" width="52.28515625" style="511" customWidth="1"/>
    <col min="3" max="3" width="44.85546875" style="511" customWidth="1"/>
    <col min="4" max="4" width="3.5703125" style="511" customWidth="1"/>
    <col min="5" max="5" width="22.28515625" style="511" bestFit="1" customWidth="1"/>
    <col min="6" max="6" width="22.7109375" style="511" bestFit="1" customWidth="1"/>
    <col min="7" max="7" width="11.28515625" style="511"/>
    <col min="8" max="8" width="14.42578125" style="511" bestFit="1" customWidth="1"/>
    <col min="9" max="9" width="11.28515625" style="511"/>
    <col min="10" max="10" width="15.42578125" style="511" bestFit="1" customWidth="1"/>
    <col min="11" max="16384" width="11.28515625" style="511"/>
  </cols>
  <sheetData>
    <row r="1" spans="2:10" ht="16.149999999999999" customHeight="1">
      <c r="B1" s="671" t="str">
        <f>[106]Indice!C1</f>
        <v>IMPERIAL COMPAÑÍA DISTRIBUIDORA DE PETRÓLEO Y DERIVADOS S.A.E</v>
      </c>
      <c r="C1" s="574"/>
      <c r="D1" s="705" t="s">
        <v>3250</v>
      </c>
    </row>
    <row r="2" spans="2:10" ht="16.149999999999999" customHeight="1">
      <c r="B2" s="671"/>
      <c r="C2" s="574"/>
      <c r="D2" s="705"/>
    </row>
    <row r="3" spans="2:10" ht="16.149999999999999" customHeight="1">
      <c r="B3" s="671"/>
      <c r="C3" s="574"/>
      <c r="D3" s="705"/>
    </row>
    <row r="4" spans="2:10" ht="16.149999999999999" customHeight="1">
      <c r="B4" s="671"/>
      <c r="C4" s="574"/>
      <c r="D4" s="705"/>
    </row>
    <row r="5" spans="2:10" ht="16.149999999999999" customHeight="1">
      <c r="B5" s="671"/>
      <c r="C5" s="574"/>
      <c r="D5" s="705"/>
    </row>
    <row r="6" spans="2:10">
      <c r="B6" s="554" t="s">
        <v>3616</v>
      </c>
      <c r="C6" s="554"/>
      <c r="D6" s="554"/>
      <c r="E6" s="554"/>
      <c r="F6" s="554"/>
    </row>
    <row r="7" spans="2:10">
      <c r="B7" s="611" t="s">
        <v>3393</v>
      </c>
    </row>
    <row r="8" spans="2:10">
      <c r="B8" s="543" t="s">
        <v>3444</v>
      </c>
      <c r="C8" s="543"/>
      <c r="D8" s="543"/>
      <c r="E8" s="543"/>
    </row>
    <row r="9" spans="2:10">
      <c r="F9" s="659"/>
    </row>
    <row r="10" spans="2:10">
      <c r="B10" s="671" t="s">
        <v>3418</v>
      </c>
      <c r="C10" s="706" t="s">
        <v>3445</v>
      </c>
      <c r="E10" s="707">
        <v>44166</v>
      </c>
      <c r="F10" s="707">
        <v>43800</v>
      </c>
    </row>
    <row r="11" spans="2:10">
      <c r="B11" s="511" t="s">
        <v>3446</v>
      </c>
      <c r="C11" s="679" t="s">
        <v>3447</v>
      </c>
      <c r="D11" s="708" t="str">
        <f>IFERROR(VLOOKUP(C11,#REF!,2,0),"")</f>
        <v/>
      </c>
      <c r="E11" s="709">
        <f>+'Nota 26'!C28</f>
        <v>43150275568</v>
      </c>
      <c r="F11" s="709">
        <f>+'Nota 26'!D28</f>
        <v>62104305217</v>
      </c>
    </row>
    <row r="12" spans="2:10">
      <c r="B12" s="511" t="s">
        <v>3448</v>
      </c>
      <c r="C12" s="679" t="s">
        <v>1757</v>
      </c>
      <c r="D12" s="708" t="str">
        <f>IFERROR(VLOOKUP(C12,#REF!,2,0),"")</f>
        <v/>
      </c>
      <c r="E12" s="709">
        <f>SUMIF('Balance imperial'!J$2:J$155,'Nota 9'!B12,'Balance imperial'!K$2:K$155)</f>
        <v>17375158</v>
      </c>
      <c r="F12" s="709">
        <v>16179461</v>
      </c>
      <c r="J12" s="869"/>
    </row>
    <row r="13" spans="2:10">
      <c r="B13" s="511" t="s">
        <v>3449</v>
      </c>
      <c r="C13" s="679" t="s">
        <v>3447</v>
      </c>
      <c r="D13" s="708"/>
      <c r="E13" s="709">
        <f>SUMIF('Balance imperial'!J$2:J$155,'Nota 9'!B13,'Balance imperial'!K$2:K$155)-E11+1055545323</f>
        <v>4008711391</v>
      </c>
      <c r="F13" s="709">
        <f>1191635996+270000</f>
        <v>1191905996</v>
      </c>
    </row>
    <row r="14" spans="2:10">
      <c r="B14" s="874" t="s">
        <v>386</v>
      </c>
      <c r="C14" s="679" t="s">
        <v>3447</v>
      </c>
      <c r="D14" s="708"/>
      <c r="E14" s="709">
        <f>SUMIF('Balance imperial'!J$2:J$155,'Nota 9'!B14,'Balance imperial'!K$2:K$155)</f>
        <v>1375815106</v>
      </c>
      <c r="F14" s="709">
        <v>1107310431</v>
      </c>
    </row>
    <row r="15" spans="2:10" ht="15.75" thickBot="1">
      <c r="B15" s="626" t="s">
        <v>3450</v>
      </c>
      <c r="C15" s="619"/>
      <c r="D15" s="710"/>
      <c r="E15" s="665">
        <f>SUM($E$11:E14)</f>
        <v>48552177223</v>
      </c>
      <c r="F15" s="665">
        <f>SUM(F11:F14)</f>
        <v>64419701105</v>
      </c>
      <c r="H15" s="529">
        <f>+E15-BG!F28</f>
        <v>0</v>
      </c>
    </row>
    <row r="16" spans="2:10" ht="15.75" thickTop="1">
      <c r="B16" s="626"/>
      <c r="C16" s="619"/>
      <c r="D16" s="710"/>
      <c r="E16" s="711"/>
      <c r="F16" s="711"/>
    </row>
    <row r="17" spans="2:7">
      <c r="C17" s="709"/>
      <c r="E17" s="529"/>
      <c r="F17" s="529"/>
    </row>
    <row r="18" spans="2:7">
      <c r="C18" s="709"/>
      <c r="E18" s="659"/>
    </row>
    <row r="19" spans="2:7" ht="15.75">
      <c r="B19" s="625" t="s">
        <v>3322</v>
      </c>
      <c r="C19" s="709"/>
      <c r="E19" s="1084" t="s">
        <v>3323</v>
      </c>
      <c r="F19" s="1084"/>
      <c r="G19" s="1084"/>
    </row>
    <row r="20" spans="2:7">
      <c r="B20" s="854" t="s">
        <v>3533</v>
      </c>
      <c r="C20" s="709"/>
      <c r="E20" s="1088" t="s">
        <v>3532</v>
      </c>
      <c r="F20" s="1088"/>
      <c r="G20" s="1088"/>
    </row>
    <row r="21" spans="2:7">
      <c r="C21" s="843"/>
    </row>
    <row r="22" spans="2:7" ht="15.75">
      <c r="B22" s="908" t="s">
        <v>3580</v>
      </c>
      <c r="E22" s="1084"/>
      <c r="F22" s="1084"/>
      <c r="G22" s="1084"/>
    </row>
    <row r="23" spans="2:7">
      <c r="B23" s="930" t="s">
        <v>3581</v>
      </c>
      <c r="E23" s="1088"/>
      <c r="F23" s="1088"/>
      <c r="G23" s="1088"/>
    </row>
  </sheetData>
  <mergeCells count="4">
    <mergeCell ref="E19:G19"/>
    <mergeCell ref="E20:G20"/>
    <mergeCell ref="E22:G22"/>
    <mergeCell ref="E23:G23"/>
  </mergeCells>
  <dataValidations count="1">
    <dataValidation type="list" allowBlank="1" showInputMessage="1" showErrorMessage="1" sqref="C11:C14" xr:uid="{7BB4B64C-C306-465A-A984-786E7654F1DA}">
      <formula1>#REF!</formula1>
    </dataValidation>
  </dataValidations>
  <hyperlinks>
    <hyperlink ref="D1" location="BG!A1" display="BG" xr:uid="{ADE0A993-C6BF-41D4-87FC-B280296FB5D7}"/>
  </hyperlinks>
  <printOptions horizontalCentered="1"/>
  <pageMargins left="0.70866141732283472" right="0.70866141732283472" top="0.74803149606299213" bottom="0.74803149606299213" header="0.31496062992125984" footer="0.31496062992125984"/>
  <pageSetup paperSize="9" scale="56" fitToWidth="2" fitToHeight="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5BCC-1E49-4955-BB64-228505234EB1}">
  <sheetPr codeName="Hoja53">
    <tabColor theme="0" tint="-0.14999847407452621"/>
    <pageSetUpPr fitToPage="1"/>
  </sheetPr>
  <dimension ref="B1:N39"/>
  <sheetViews>
    <sheetView showGridLines="0" topLeftCell="A22" workbookViewId="0">
      <selection activeCell="A43" sqref="A43"/>
    </sheetView>
  </sheetViews>
  <sheetFormatPr baseColWidth="10" defaultColWidth="11.42578125" defaultRowHeight="12"/>
  <cols>
    <col min="1" max="1" width="3.7109375" style="713" customWidth="1"/>
    <col min="2" max="2" width="21.85546875" style="713" customWidth="1"/>
    <col min="3" max="3" width="9.85546875" style="713" bestFit="1" customWidth="1"/>
    <col min="4" max="4" width="17" style="713" bestFit="1" customWidth="1"/>
    <col min="5" max="5" width="16.85546875" style="713" bestFit="1" customWidth="1"/>
    <col min="6" max="6" width="16.5703125" style="713" bestFit="1" customWidth="1"/>
    <col min="7" max="7" width="21.85546875" style="713" customWidth="1"/>
    <col min="8" max="8" width="7.28515625" style="713" customWidth="1"/>
    <col min="9" max="9" width="9.85546875" style="713" bestFit="1" customWidth="1"/>
    <col min="10" max="10" width="17" style="713" bestFit="1" customWidth="1"/>
    <col min="11" max="11" width="16.85546875" style="713" bestFit="1" customWidth="1"/>
    <col min="12" max="12" width="17.42578125" style="714" bestFit="1" customWidth="1"/>
    <col min="13" max="13" width="32.28515625" style="713" bestFit="1" customWidth="1"/>
    <col min="14" max="16384" width="11.42578125" style="713"/>
  </cols>
  <sheetData>
    <row r="1" spans="2:14">
      <c r="B1" s="712" t="s">
        <v>3321</v>
      </c>
    </row>
    <row r="2" spans="2:14">
      <c r="B2" s="712"/>
    </row>
    <row r="3" spans="2:14">
      <c r="B3" s="712"/>
    </row>
    <row r="4" spans="2:14">
      <c r="B4" s="712"/>
    </row>
    <row r="7" spans="2:14">
      <c r="B7" s="715" t="s">
        <v>3617</v>
      </c>
      <c r="C7" s="716"/>
      <c r="D7" s="716"/>
      <c r="E7" s="716"/>
      <c r="F7" s="716"/>
      <c r="G7" s="716"/>
      <c r="H7" s="716"/>
      <c r="I7" s="716"/>
      <c r="J7" s="716"/>
      <c r="K7" s="716"/>
      <c r="L7" s="717"/>
      <c r="M7" s="716"/>
    </row>
    <row r="11" spans="2:14">
      <c r="B11" s="712" t="s">
        <v>3418</v>
      </c>
      <c r="D11" s="611"/>
      <c r="E11" s="611"/>
      <c r="F11" s="611"/>
    </row>
    <row r="12" spans="2:14">
      <c r="B12" s="718"/>
      <c r="C12" s="719"/>
      <c r="D12" s="719"/>
      <c r="E12" s="720">
        <v>44166</v>
      </c>
      <c r="F12" s="719"/>
      <c r="G12" s="719"/>
      <c r="I12" s="719"/>
      <c r="J12" s="719"/>
      <c r="K12" s="720">
        <v>43800</v>
      </c>
      <c r="L12" s="721"/>
      <c r="M12" s="719"/>
    </row>
    <row r="13" spans="2:14">
      <c r="B13" s="722" t="s">
        <v>3451</v>
      </c>
      <c r="C13" s="723" t="s">
        <v>3452</v>
      </c>
      <c r="D13" s="724" t="s">
        <v>3453</v>
      </c>
      <c r="E13" s="724" t="s">
        <v>1665</v>
      </c>
      <c r="F13" s="722" t="s">
        <v>3555</v>
      </c>
      <c r="G13" s="723" t="s">
        <v>3455</v>
      </c>
      <c r="I13" s="723" t="s">
        <v>3452</v>
      </c>
      <c r="J13" s="724" t="s">
        <v>3453</v>
      </c>
      <c r="K13" s="724" t="s">
        <v>1665</v>
      </c>
      <c r="L13" s="725" t="s">
        <v>3454</v>
      </c>
      <c r="M13" s="723" t="s">
        <v>3455</v>
      </c>
    </row>
    <row r="14" spans="2:14">
      <c r="B14" s="713" t="s">
        <v>3456</v>
      </c>
      <c r="C14" s="726">
        <v>44202</v>
      </c>
      <c r="D14" s="713" t="s">
        <v>3447</v>
      </c>
      <c r="E14" s="713" t="s">
        <v>3457</v>
      </c>
      <c r="F14" s="714">
        <v>17650000000</v>
      </c>
      <c r="G14" s="713" t="s">
        <v>3458</v>
      </c>
      <c r="H14" s="727"/>
      <c r="I14" s="726">
        <v>43999</v>
      </c>
      <c r="J14" s="713" t="s">
        <v>1757</v>
      </c>
      <c r="K14" s="713" t="s">
        <v>3459</v>
      </c>
      <c r="L14" s="714">
        <v>16159875000</v>
      </c>
      <c r="M14" s="713" t="s">
        <v>3458</v>
      </c>
      <c r="N14" s="727"/>
    </row>
    <row r="15" spans="2:14">
      <c r="B15" s="713" t="s">
        <v>3456</v>
      </c>
      <c r="C15" s="726">
        <v>44204</v>
      </c>
      <c r="D15" s="713" t="s">
        <v>3447</v>
      </c>
      <c r="E15" s="713" t="s">
        <v>3457</v>
      </c>
      <c r="F15" s="714">
        <v>10200000000</v>
      </c>
      <c r="G15" s="713" t="s">
        <v>3458</v>
      </c>
      <c r="H15" s="727"/>
      <c r="I15" s="726">
        <v>43935</v>
      </c>
      <c r="J15" s="713" t="s">
        <v>1757</v>
      </c>
      <c r="K15" s="713" t="s">
        <v>3459</v>
      </c>
      <c r="L15" s="714">
        <v>7756740000</v>
      </c>
      <c r="M15" s="713" t="s">
        <v>3458</v>
      </c>
      <c r="N15" s="727"/>
    </row>
    <row r="16" spans="2:14">
      <c r="B16" s="713" t="s">
        <v>3456</v>
      </c>
      <c r="C16" s="726">
        <v>44561</v>
      </c>
      <c r="D16" s="713" t="s">
        <v>3447</v>
      </c>
      <c r="E16" s="713" t="s">
        <v>3457</v>
      </c>
      <c r="F16" s="714">
        <v>3874800000</v>
      </c>
      <c r="G16" s="713" t="s">
        <v>3460</v>
      </c>
      <c r="H16" s="727"/>
      <c r="I16" s="726">
        <v>44543</v>
      </c>
      <c r="J16" s="713" t="s">
        <v>3447</v>
      </c>
      <c r="K16" s="713" t="s">
        <v>3457</v>
      </c>
      <c r="L16" s="714">
        <v>3874800000</v>
      </c>
      <c r="M16" s="713" t="s">
        <v>3460</v>
      </c>
      <c r="N16" s="727"/>
    </row>
    <row r="17" spans="2:14">
      <c r="B17" s="713" t="s">
        <v>3456</v>
      </c>
      <c r="C17" s="728">
        <v>44365</v>
      </c>
      <c r="D17" s="713" t="s">
        <v>3447</v>
      </c>
      <c r="E17" s="713" t="s">
        <v>3457</v>
      </c>
      <c r="F17" s="714">
        <f>5166399923-63</f>
        <v>5166399860</v>
      </c>
      <c r="G17" s="713" t="s">
        <v>3460</v>
      </c>
      <c r="H17" s="727"/>
      <c r="I17" s="729">
        <v>46420</v>
      </c>
      <c r="J17" s="713" t="s">
        <v>3447</v>
      </c>
      <c r="K17" s="713" t="s">
        <v>3457</v>
      </c>
      <c r="L17" s="714">
        <v>5166399924</v>
      </c>
      <c r="M17" s="713" t="s">
        <v>3460</v>
      </c>
      <c r="N17" s="727"/>
    </row>
    <row r="18" spans="2:14">
      <c r="F18" s="714"/>
      <c r="H18" s="727"/>
      <c r="I18" s="726"/>
    </row>
    <row r="19" spans="2:14">
      <c r="C19" s="726"/>
      <c r="F19" s="730"/>
      <c r="H19" s="727"/>
      <c r="I19" s="726"/>
    </row>
    <row r="20" spans="2:14">
      <c r="B20" s="713" t="s">
        <v>3561</v>
      </c>
      <c r="F20" s="262">
        <v>482572686</v>
      </c>
      <c r="H20" s="727"/>
      <c r="L20" s="714">
        <v>435884133</v>
      </c>
    </row>
    <row r="21" spans="2:14">
      <c r="B21" s="732"/>
      <c r="C21" s="732"/>
      <c r="D21" s="732"/>
      <c r="E21" s="732"/>
      <c r="F21" s="732"/>
      <c r="G21" s="732"/>
      <c r="H21" s="733"/>
      <c r="I21" s="732"/>
      <c r="J21" s="732"/>
      <c r="K21" s="732"/>
      <c r="L21" s="734"/>
      <c r="M21" s="732"/>
    </row>
    <row r="22" spans="2:14">
      <c r="B22" s="713" t="s">
        <v>259</v>
      </c>
      <c r="F22" s="735">
        <f>SUM(F14:F21)</f>
        <v>37373772546</v>
      </c>
      <c r="H22" s="727"/>
      <c r="L22" s="735">
        <f>SUM(L14:L21)</f>
        <v>33393699057</v>
      </c>
    </row>
    <row r="23" spans="2:14">
      <c r="F23" s="736"/>
      <c r="G23" s="731"/>
      <c r="H23" s="727"/>
    </row>
    <row r="24" spans="2:14">
      <c r="B24" s="712" t="s">
        <v>3463</v>
      </c>
      <c r="E24" s="611"/>
      <c r="F24" s="736"/>
      <c r="H24" s="727"/>
      <c r="J24" s="611"/>
      <c r="K24" s="611"/>
      <c r="L24" s="737"/>
      <c r="M24" s="611"/>
    </row>
    <row r="25" spans="2:14">
      <c r="B25" s="718"/>
      <c r="C25" s="719"/>
      <c r="D25" s="719"/>
      <c r="E25" s="720">
        <v>44166</v>
      </c>
      <c r="F25" s="719"/>
      <c r="G25" s="719"/>
      <c r="H25" s="727"/>
      <c r="I25" s="719"/>
      <c r="J25" s="719"/>
      <c r="K25" s="720">
        <v>43800</v>
      </c>
      <c r="L25" s="721"/>
      <c r="M25" s="719"/>
    </row>
    <row r="26" spans="2:14">
      <c r="B26" s="722" t="s">
        <v>3451</v>
      </c>
      <c r="C26" s="723" t="s">
        <v>3452</v>
      </c>
      <c r="D26" s="724" t="s">
        <v>3453</v>
      </c>
      <c r="E26" s="724" t="s">
        <v>1665</v>
      </c>
      <c r="F26" s="722" t="s">
        <v>3454</v>
      </c>
      <c r="G26" s="723" t="s">
        <v>3464</v>
      </c>
      <c r="H26" s="727"/>
      <c r="I26" s="723" t="s">
        <v>3452</v>
      </c>
      <c r="J26" s="724" t="s">
        <v>3453</v>
      </c>
      <c r="K26" s="724" t="s">
        <v>1665</v>
      </c>
      <c r="L26" s="725" t="s">
        <v>3454</v>
      </c>
      <c r="M26" s="723" t="s">
        <v>3455</v>
      </c>
      <c r="N26" s="727"/>
    </row>
    <row r="27" spans="2:14">
      <c r="B27" s="713" t="s">
        <v>3456</v>
      </c>
      <c r="C27" s="726">
        <v>45142</v>
      </c>
      <c r="D27" s="713" t="s">
        <v>3447</v>
      </c>
      <c r="E27" s="713" t="s">
        <v>3457</v>
      </c>
      <c r="F27" s="714">
        <v>8610666530</v>
      </c>
      <c r="G27" s="713" t="s">
        <v>3460</v>
      </c>
      <c r="H27" s="727"/>
      <c r="I27" s="726">
        <v>44543</v>
      </c>
      <c r="J27" s="713" t="s">
        <v>3447</v>
      </c>
      <c r="K27" s="713" t="s">
        <v>3457</v>
      </c>
      <c r="L27" s="714">
        <v>3874800000</v>
      </c>
      <c r="M27" s="713" t="s">
        <v>3460</v>
      </c>
      <c r="N27" s="727"/>
    </row>
    <row r="28" spans="2:14">
      <c r="C28" s="726"/>
      <c r="F28" s="714"/>
      <c r="H28" s="727"/>
      <c r="I28" s="726">
        <v>45142</v>
      </c>
      <c r="J28" s="713" t="s">
        <v>3447</v>
      </c>
      <c r="K28" s="713" t="s">
        <v>3457</v>
      </c>
      <c r="L28" s="714">
        <f>13777066454-64</f>
        <v>13777066390</v>
      </c>
      <c r="M28" s="713" t="s">
        <v>3460</v>
      </c>
      <c r="N28" s="727"/>
    </row>
    <row r="29" spans="2:14">
      <c r="B29" s="713" t="s">
        <v>3461</v>
      </c>
      <c r="C29" s="726" t="s">
        <v>3633</v>
      </c>
      <c r="D29" s="713" t="s">
        <v>3447</v>
      </c>
      <c r="E29" s="713" t="s">
        <v>3457</v>
      </c>
      <c r="F29" s="714">
        <v>60000000000</v>
      </c>
      <c r="G29" s="713" t="s">
        <v>3465</v>
      </c>
      <c r="H29" s="727"/>
      <c r="I29" s="726" t="s">
        <v>3633</v>
      </c>
      <c r="J29" s="713" t="s">
        <v>3447</v>
      </c>
      <c r="K29" s="713" t="s">
        <v>3457</v>
      </c>
      <c r="L29" s="714">
        <v>60000000000</v>
      </c>
      <c r="M29" s="713" t="s">
        <v>3465</v>
      </c>
      <c r="N29" s="727"/>
    </row>
    <row r="30" spans="2:14">
      <c r="F30" s="714"/>
    </row>
    <row r="31" spans="2:14">
      <c r="B31" s="713" t="s">
        <v>3462</v>
      </c>
      <c r="F31" s="714"/>
    </row>
    <row r="32" spans="2:14">
      <c r="B32" s="712" t="s">
        <v>259</v>
      </c>
      <c r="F32" s="735">
        <f>SUM(F27:F31)</f>
        <v>68610666530</v>
      </c>
      <c r="L32" s="735">
        <f>SUM(L27:L31)</f>
        <v>77651866390</v>
      </c>
    </row>
    <row r="33" spans="2:13">
      <c r="F33" s="714">
        <f>+F32-BG!F35</f>
        <v>0</v>
      </c>
      <c r="L33" s="714">
        <f>+L32-BG!G35</f>
        <v>0</v>
      </c>
    </row>
    <row r="35" spans="2:13">
      <c r="B35" s="713" t="s">
        <v>3634</v>
      </c>
    </row>
    <row r="38" spans="2:13" ht="15.75">
      <c r="D38" s="625" t="s">
        <v>3322</v>
      </c>
      <c r="F38" s="908" t="s">
        <v>3580</v>
      </c>
      <c r="H38" s="908"/>
      <c r="K38" s="1084" t="s">
        <v>3323</v>
      </c>
      <c r="L38" s="1084"/>
      <c r="M38" s="1084"/>
    </row>
    <row r="39" spans="2:13">
      <c r="D39" s="713" t="s">
        <v>3533</v>
      </c>
      <c r="F39" s="713" t="s">
        <v>3581</v>
      </c>
      <c r="L39" s="714" t="s">
        <v>3532</v>
      </c>
    </row>
  </sheetData>
  <mergeCells count="1">
    <mergeCell ref="K38:M38"/>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9526-DCAB-40AE-AE5A-5EB06D2BB04D}">
  <sheetPr codeName="Hoja36"/>
  <dimension ref="A1:AH22"/>
  <sheetViews>
    <sheetView view="pageBreakPreview" zoomScale="82" zoomScaleNormal="100" zoomScaleSheetLayoutView="82" workbookViewId="0"/>
  </sheetViews>
  <sheetFormatPr baseColWidth="10" defaultColWidth="11.42578125" defaultRowHeight="15"/>
  <cols>
    <col min="1" max="1" width="3.28515625" style="585" customWidth="1"/>
    <col min="2" max="2" width="48.28515625" style="585" customWidth="1"/>
    <col min="3" max="3" width="22.7109375" style="585" customWidth="1"/>
    <col min="4" max="4" width="29.42578125" style="585" customWidth="1"/>
    <col min="5" max="34" width="11.42578125" style="585"/>
    <col min="35" max="16384" width="11.42578125" style="511"/>
  </cols>
  <sheetData>
    <row r="1" spans="1:34">
      <c r="B1" s="593" t="str">
        <f>[106]Indice!C1</f>
        <v>IMPERIAL COMPAÑÍA DISTRIBUIDORA DE PETRÓLEO Y DERIVADOS S.A.E</v>
      </c>
      <c r="G1" s="622" t="s">
        <v>3250</v>
      </c>
    </row>
    <row r="2" spans="1:34">
      <c r="B2" s="593"/>
      <c r="G2" s="622"/>
    </row>
    <row r="3" spans="1:34">
      <c r="B3" s="593"/>
      <c r="G3" s="622"/>
    </row>
    <row r="4" spans="1:34">
      <c r="B4" s="593"/>
      <c r="G4" s="622"/>
    </row>
    <row r="5" spans="1:34">
      <c r="B5" s="593"/>
      <c r="G5" s="622"/>
    </row>
    <row r="6" spans="1:34">
      <c r="B6" s="554" t="s">
        <v>3618</v>
      </c>
      <c r="C6" s="554"/>
      <c r="D6" s="554"/>
      <c r="E6" s="554"/>
      <c r="U6" s="511"/>
      <c r="V6" s="511"/>
      <c r="W6" s="511"/>
      <c r="X6" s="511"/>
      <c r="Y6" s="511"/>
      <c r="Z6" s="511"/>
      <c r="AA6" s="511"/>
      <c r="AB6" s="511"/>
      <c r="AC6" s="511"/>
      <c r="AD6" s="511"/>
      <c r="AE6" s="511"/>
      <c r="AF6" s="511"/>
      <c r="AG6" s="511"/>
      <c r="AH6" s="511"/>
    </row>
    <row r="8" spans="1:34">
      <c r="C8" s="1151" t="s">
        <v>3393</v>
      </c>
      <c r="D8" s="1151"/>
    </row>
    <row r="9" spans="1:34">
      <c r="B9" s="704" t="s">
        <v>3267</v>
      </c>
      <c r="C9" s="738">
        <v>44166</v>
      </c>
      <c r="D9" s="738">
        <v>43800</v>
      </c>
    </row>
    <row r="10" spans="1:34">
      <c r="B10" s="585" t="s">
        <v>3466</v>
      </c>
      <c r="C10" s="709">
        <f>SUMIF('Balance imperial'!J$2:J$155,'Nota 11'!B10,'Balance imperial'!K$2:K$155)</f>
        <v>109723604</v>
      </c>
      <c r="D10" s="709">
        <v>73032019</v>
      </c>
    </row>
    <row r="11" spans="1:34">
      <c r="B11" s="585" t="s">
        <v>3467</v>
      </c>
      <c r="C11" s="709">
        <f>SUMIF('Balance imperial'!J$2:J$155,'Nota 11'!B11,'Balance imperial'!K$2:K$155)</f>
        <v>63600811</v>
      </c>
      <c r="D11" s="709">
        <v>41202782</v>
      </c>
    </row>
    <row r="12" spans="1:34" s="671" customFormat="1">
      <c r="A12" s="585"/>
      <c r="B12" s="593" t="s">
        <v>259</v>
      </c>
      <c r="C12" s="702">
        <f>SUM($C$10:C11)</f>
        <v>173324415</v>
      </c>
      <c r="D12" s="702">
        <f>SUM(D10:D11)</f>
        <v>114234801</v>
      </c>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row>
    <row r="16" spans="1:34">
      <c r="C16" s="697"/>
    </row>
    <row r="18" spans="2:5" ht="15.75">
      <c r="B18" s="625" t="s">
        <v>3322</v>
      </c>
      <c r="C18" s="1084" t="s">
        <v>3323</v>
      </c>
      <c r="D18" s="1084"/>
      <c r="E18" s="1084"/>
    </row>
    <row r="19" spans="2:5">
      <c r="B19" s="853" t="s">
        <v>3533</v>
      </c>
      <c r="D19" s="853" t="s">
        <v>3532</v>
      </c>
    </row>
    <row r="21" spans="2:5" ht="15.75">
      <c r="B21" s="908" t="s">
        <v>3580</v>
      </c>
      <c r="C21" s="1084"/>
      <c r="D21" s="1084"/>
      <c r="E21" s="1084"/>
    </row>
    <row r="22" spans="2:5">
      <c r="B22" s="928" t="s">
        <v>3581</v>
      </c>
      <c r="D22" s="928"/>
    </row>
  </sheetData>
  <mergeCells count="3">
    <mergeCell ref="C8:D8"/>
    <mergeCell ref="C18:E18"/>
    <mergeCell ref="C21:E21"/>
  </mergeCells>
  <hyperlinks>
    <hyperlink ref="G1" location="BG!A1" display="BG" xr:uid="{FD8EAE35-5C06-46D7-B1AE-1F69064CF6B6}"/>
  </hyperlinks>
  <pageMargins left="0.7" right="0.7" top="0.75" bottom="0.75" header="0.3" footer="0.3"/>
  <pageSetup paperSize="9" scale="8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4CB8-44AA-46C2-BF02-13E88AD1807E}">
  <sheetPr codeName="Hoja37"/>
  <dimension ref="A1:Q20"/>
  <sheetViews>
    <sheetView view="pageBreakPreview" zoomScale="60" zoomScaleNormal="100" workbookViewId="0">
      <selection activeCell="B7" sqref="B7"/>
    </sheetView>
  </sheetViews>
  <sheetFormatPr baseColWidth="10" defaultColWidth="11.42578125" defaultRowHeight="15"/>
  <cols>
    <col min="1" max="1" width="4.42578125" style="585" customWidth="1"/>
    <col min="2" max="2" width="49.28515625" style="585" customWidth="1"/>
    <col min="3" max="4" width="22.7109375" style="585" customWidth="1"/>
    <col min="5" max="17" width="11.42578125" style="585"/>
    <col min="18" max="16384" width="11.42578125" style="511"/>
  </cols>
  <sheetData>
    <row r="1" spans="1:17">
      <c r="B1" s="593" t="str">
        <f>[106]Indice!C1</f>
        <v>IMPERIAL COMPAÑÍA DISTRIBUIDORA DE PETRÓLEO Y DERIVADOS S.A.E</v>
      </c>
      <c r="H1" s="622" t="s">
        <v>3250</v>
      </c>
    </row>
    <row r="5" spans="1:17" s="677" customFormat="1">
      <c r="A5" s="585"/>
    </row>
    <row r="6" spans="1:17">
      <c r="B6" s="554" t="s">
        <v>3619</v>
      </c>
      <c r="C6" s="554"/>
      <c r="D6" s="554"/>
      <c r="E6" s="554"/>
    </row>
    <row r="7" spans="1:17">
      <c r="B7" s="676"/>
      <c r="C7" s="676"/>
      <c r="D7" s="676"/>
      <c r="E7" s="676"/>
    </row>
    <row r="8" spans="1:17">
      <c r="C8" s="670" t="s">
        <v>3393</v>
      </c>
      <c r="D8" s="670"/>
    </row>
    <row r="9" spans="1:17">
      <c r="B9" s="739" t="s">
        <v>3269</v>
      </c>
      <c r="C9" s="738">
        <v>44166</v>
      </c>
      <c r="D9" s="738">
        <v>43800</v>
      </c>
    </row>
    <row r="10" spans="1:17" s="671" customFormat="1">
      <c r="A10" s="585"/>
      <c r="B10" s="585" t="s">
        <v>110</v>
      </c>
      <c r="C10" s="709">
        <f>SUMIF('Balance imperial'!J$2:J$155,'Nota 12'!B10,'Balance imperial'!K$2:K$155)</f>
        <v>387756183</v>
      </c>
      <c r="D10" s="709">
        <v>163177707</v>
      </c>
      <c r="E10" s="585"/>
      <c r="F10" s="593"/>
      <c r="G10" s="593"/>
      <c r="H10" s="593"/>
      <c r="I10" s="593"/>
      <c r="J10" s="593"/>
      <c r="K10" s="593"/>
      <c r="L10" s="593"/>
      <c r="M10" s="593"/>
      <c r="N10" s="593"/>
      <c r="O10" s="593"/>
      <c r="P10" s="593"/>
      <c r="Q10" s="593"/>
    </row>
    <row r="11" spans="1:17">
      <c r="B11" s="585" t="s">
        <v>3468</v>
      </c>
      <c r="C11" s="709">
        <f>SUMIF('Balance imperial'!J$2:J$155,'Nota 12'!B11,'Balance imperial'!K$2:K$155)</f>
        <v>14728084</v>
      </c>
      <c r="D11" s="709">
        <v>305543079</v>
      </c>
    </row>
    <row r="12" spans="1:17">
      <c r="B12" s="593" t="s">
        <v>259</v>
      </c>
      <c r="C12" s="702">
        <f>SUM($C$10:C11)</f>
        <v>402484267</v>
      </c>
      <c r="D12" s="702">
        <f>SUM($D$10:D11)</f>
        <v>468720786</v>
      </c>
      <c r="E12" s="976">
        <f>+C12-BG!F31</f>
        <v>0</v>
      </c>
    </row>
    <row r="14" spans="1:17">
      <c r="C14" s="697"/>
    </row>
    <row r="16" spans="1:17" ht="15.75">
      <c r="B16" s="625" t="s">
        <v>3322</v>
      </c>
      <c r="C16" s="1084" t="s">
        <v>3323</v>
      </c>
      <c r="D16" s="1084"/>
      <c r="E16" s="1084"/>
    </row>
    <row r="17" spans="2:5">
      <c r="B17" s="853" t="s">
        <v>3533</v>
      </c>
      <c r="C17" s="1158" t="s">
        <v>3532</v>
      </c>
      <c r="D17" s="1158"/>
    </row>
    <row r="19" spans="2:5" ht="15.75">
      <c r="B19" s="908" t="s">
        <v>3580</v>
      </c>
      <c r="C19" s="1084"/>
      <c r="D19" s="1084"/>
      <c r="E19" s="1084"/>
    </row>
    <row r="20" spans="2:5">
      <c r="B20" s="928" t="s">
        <v>3581</v>
      </c>
      <c r="C20" s="1159"/>
      <c r="D20" s="1158"/>
    </row>
  </sheetData>
  <mergeCells count="4">
    <mergeCell ref="C16:E16"/>
    <mergeCell ref="C17:D17"/>
    <mergeCell ref="C19:E19"/>
    <mergeCell ref="C20:D20"/>
  </mergeCells>
  <hyperlinks>
    <hyperlink ref="H1" location="BG!A1" display="BG" xr:uid="{DC7F60A6-133A-46BF-9960-EBEFA25E0C07}"/>
  </hyperlinks>
  <pageMargins left="0.7" right="0.7" top="0.75" bottom="0.75" header="0.3" footer="0.3"/>
  <pageSetup scale="9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6DF1-0678-4979-B402-FA9C37EFC2BE}">
  <sheetPr codeName="Hoja38"/>
  <dimension ref="B1:N30"/>
  <sheetViews>
    <sheetView showGridLines="0" view="pageBreakPreview" zoomScale="60" zoomScaleNormal="100" workbookViewId="0">
      <selection activeCell="H33" sqref="H33"/>
    </sheetView>
  </sheetViews>
  <sheetFormatPr baseColWidth="10" defaultColWidth="11.42578125" defaultRowHeight="15"/>
  <cols>
    <col min="1" max="1" width="4.42578125" style="511" customWidth="1"/>
    <col min="2" max="2" width="30.28515625" style="585" bestFit="1" customWidth="1"/>
    <col min="3" max="3" width="22.7109375" style="585" customWidth="1"/>
    <col min="4" max="4" width="44.42578125" style="585" customWidth="1"/>
    <col min="5" max="14" width="11.42578125" style="585"/>
    <col min="15" max="16384" width="11.42578125" style="511"/>
  </cols>
  <sheetData>
    <row r="1" spans="2:5">
      <c r="B1" s="593" t="str">
        <f>[106]Indice!C1</f>
        <v>IMPERIAL COMPAÑÍA DISTRIBUIDORA DE PETRÓLEO Y DERIVADOS S.A.E</v>
      </c>
      <c r="E1" s="622" t="s">
        <v>3250</v>
      </c>
    </row>
    <row r="6" spans="2:5">
      <c r="B6" s="554" t="s">
        <v>3620</v>
      </c>
      <c r="C6" s="554"/>
      <c r="D6" s="554"/>
      <c r="E6" s="554"/>
    </row>
    <row r="8" spans="2:5">
      <c r="C8" s="1151" t="s">
        <v>3393</v>
      </c>
      <c r="D8" s="1151"/>
    </row>
    <row r="9" spans="2:5">
      <c r="B9" s="1160" t="s">
        <v>3418</v>
      </c>
      <c r="C9" s="738">
        <v>44166</v>
      </c>
      <c r="D9" s="740">
        <v>43800</v>
      </c>
    </row>
    <row r="10" spans="2:5">
      <c r="B10" s="1160"/>
      <c r="C10" s="741"/>
      <c r="D10" s="741"/>
    </row>
    <row r="11" spans="2:5">
      <c r="B11" s="742" t="s">
        <v>3469</v>
      </c>
      <c r="C11" s="696">
        <f>SUMIF('Balance imperial'!J$2:J$155,'Nota 13'!B11,'Balance imperial'!K$2:K$155)</f>
        <v>148700745</v>
      </c>
      <c r="D11" s="848">
        <v>276189200</v>
      </c>
    </row>
    <row r="12" spans="2:5">
      <c r="B12" s="593" t="s">
        <v>259</v>
      </c>
      <c r="C12" s="702">
        <f>SUM($C$11:C11)</f>
        <v>148700745</v>
      </c>
      <c r="D12" s="702">
        <v>276189200</v>
      </c>
      <c r="E12" s="593"/>
    </row>
    <row r="16" spans="2:5">
      <c r="C16" s="1151" t="s">
        <v>3470</v>
      </c>
      <c r="D16" s="1151"/>
    </row>
    <row r="17" spans="2:5">
      <c r="B17" s="1160" t="s">
        <v>3463</v>
      </c>
      <c r="C17" s="738">
        <v>44166</v>
      </c>
      <c r="D17" s="740">
        <v>43800</v>
      </c>
    </row>
    <row r="18" spans="2:5">
      <c r="B18" s="1160"/>
      <c r="C18" s="741"/>
      <c r="D18" s="741"/>
    </row>
    <row r="19" spans="2:5">
      <c r="B19" s="742" t="s">
        <v>3471</v>
      </c>
      <c r="C19" s="696">
        <f>SUMIF('Balance imperial'!J$2:J$155,'Nota 13'!B19,'Balance imperial'!K$2:K$155)</f>
        <v>10000000</v>
      </c>
      <c r="D19" s="848">
        <v>20000000</v>
      </c>
    </row>
    <row r="20" spans="2:5">
      <c r="B20" s="593" t="s">
        <v>259</v>
      </c>
      <c r="C20" s="702">
        <f>SUM($C$18:C19)</f>
        <v>10000000</v>
      </c>
      <c r="D20" s="702">
        <v>20000000</v>
      </c>
      <c r="E20" s="593"/>
    </row>
    <row r="24" spans="2:5">
      <c r="C24" s="697"/>
    </row>
    <row r="25" spans="2:5" ht="15.75">
      <c r="B25" s="625" t="s">
        <v>3322</v>
      </c>
      <c r="C25" s="1084" t="s">
        <v>3323</v>
      </c>
      <c r="D25" s="1084"/>
      <c r="E25" s="1084"/>
    </row>
    <row r="26" spans="2:5">
      <c r="B26" s="853" t="s">
        <v>3533</v>
      </c>
      <c r="D26" s="853" t="s">
        <v>3532</v>
      </c>
    </row>
    <row r="29" spans="2:5" ht="15.75">
      <c r="B29" s="908" t="s">
        <v>3580</v>
      </c>
      <c r="C29" s="1084"/>
      <c r="D29" s="1084"/>
      <c r="E29" s="1084"/>
    </row>
    <row r="30" spans="2:5">
      <c r="B30" s="928" t="s">
        <v>3581</v>
      </c>
      <c r="D30" s="928"/>
    </row>
  </sheetData>
  <mergeCells count="6">
    <mergeCell ref="C29:E29"/>
    <mergeCell ref="C8:D8"/>
    <mergeCell ref="B9:B10"/>
    <mergeCell ref="C16:D16"/>
    <mergeCell ref="B17:B18"/>
    <mergeCell ref="C25:E25"/>
  </mergeCells>
  <hyperlinks>
    <hyperlink ref="E1" location="BG!A1" display="BG" xr:uid="{92590E3D-5E1E-436A-A4AA-309F965538C1}"/>
  </hyperlinks>
  <pageMargins left="0.7" right="0.7" top="0.75" bottom="0.75" header="0.3" footer="0.3"/>
  <pageSetup paperSize="9" scale="8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B967-442F-48A3-AA1D-4F696359E0DB}">
  <sheetPr codeName="Hoja40">
    <pageSetUpPr fitToPage="1"/>
  </sheetPr>
  <dimension ref="B1:M24"/>
  <sheetViews>
    <sheetView showGridLines="0" view="pageBreakPreview" zoomScale="60" zoomScaleNormal="100" workbookViewId="0"/>
  </sheetViews>
  <sheetFormatPr baseColWidth="10" defaultColWidth="11.42578125" defaultRowHeight="15"/>
  <cols>
    <col min="1" max="1" width="3.28515625" style="743" customWidth="1"/>
    <col min="2" max="2" width="38.28515625" style="743" customWidth="1"/>
    <col min="3" max="3" width="21.5703125" style="743" bestFit="1" customWidth="1"/>
    <col min="4" max="4" width="35.28515625" style="743" customWidth="1"/>
    <col min="5" max="5" width="15.28515625" style="743" customWidth="1"/>
    <col min="6" max="6" width="10.7109375" style="743" customWidth="1"/>
    <col min="7" max="7" width="33.7109375" style="743" customWidth="1"/>
    <col min="8" max="8" width="1.140625" style="743" customWidth="1"/>
    <col min="9" max="9" width="11.42578125" style="743"/>
    <col min="10" max="10" width="1.140625" style="743" customWidth="1"/>
    <col min="11" max="11" width="18.140625" style="743" customWidth="1"/>
    <col min="12" max="12" width="1.140625" style="743" customWidth="1"/>
    <col min="13" max="13" width="13.140625" style="743" customWidth="1"/>
    <col min="14" max="16384" width="11.42578125" style="743"/>
  </cols>
  <sheetData>
    <row r="1" spans="2:13">
      <c r="B1" s="744" t="str">
        <f>[106]Indice!C1</f>
        <v>IMPERIAL COMPAÑÍA DISTRIBUIDORA DE PETRÓLEO Y DERIVADOS S.A.E</v>
      </c>
      <c r="E1" s="574" t="s">
        <v>3250</v>
      </c>
    </row>
    <row r="2" spans="2:13">
      <c r="B2" s="744"/>
      <c r="E2" s="574"/>
    </row>
    <row r="3" spans="2:13">
      <c r="B3" s="744"/>
      <c r="E3" s="574"/>
    </row>
    <row r="4" spans="2:13">
      <c r="B4" s="744"/>
      <c r="E4" s="574"/>
    </row>
    <row r="6" spans="2:13">
      <c r="B6" s="745" t="s">
        <v>3621</v>
      </c>
      <c r="C6" s="745"/>
      <c r="D6" s="745"/>
      <c r="E6" s="745"/>
      <c r="F6" s="746"/>
      <c r="G6" s="746"/>
      <c r="H6" s="746"/>
      <c r="I6" s="746"/>
      <c r="J6" s="746"/>
      <c r="K6" s="746"/>
      <c r="L6" s="746"/>
      <c r="M6" s="746"/>
    </row>
    <row r="8" spans="2:13">
      <c r="C8" s="747">
        <v>44166</v>
      </c>
      <c r="D8" s="747">
        <v>43800</v>
      </c>
    </row>
    <row r="9" spans="2:13">
      <c r="B9" s="743" t="s">
        <v>3472</v>
      </c>
      <c r="C9" s="411">
        <f>SUMIF('Balance imperial'!J$2:J$155,'Nota 14'!B9,'Balance imperial'!K$2:K$155)</f>
        <v>50000000000</v>
      </c>
      <c r="D9" s="411">
        <v>50000000000</v>
      </c>
    </row>
    <row r="10" spans="2:13">
      <c r="B10" s="743" t="s">
        <v>3473</v>
      </c>
      <c r="C10" s="411">
        <f>SUMIF('Balance imperial'!J$2:J$155,'Nota 14'!B10,'Balance imperial'!K$2:K$155)-1</f>
        <v>-10000000000</v>
      </c>
      <c r="D10" s="411">
        <v>-10000000000</v>
      </c>
    </row>
    <row r="11" spans="2:13">
      <c r="B11" s="978" t="s">
        <v>3598</v>
      </c>
      <c r="C11" s="979">
        <f>+C9+C10</f>
        <v>40000000000</v>
      </c>
      <c r="D11" s="979">
        <f>+D9+D10</f>
        <v>40000000000</v>
      </c>
    </row>
    <row r="12" spans="2:13">
      <c r="C12" s="411"/>
      <c r="D12" s="411"/>
    </row>
    <row r="13" spans="2:13">
      <c r="B13" s="950" t="s">
        <v>3475</v>
      </c>
      <c r="C13" s="411">
        <v>10000000</v>
      </c>
      <c r="D13" s="411">
        <v>10000000</v>
      </c>
    </row>
    <row r="14" spans="2:13">
      <c r="B14" s="951" t="s">
        <v>3474</v>
      </c>
      <c r="C14" s="849">
        <v>4000</v>
      </c>
      <c r="D14" s="849">
        <v>4000</v>
      </c>
    </row>
    <row r="15" spans="2:13">
      <c r="B15" s="743" t="s">
        <v>259</v>
      </c>
      <c r="C15" s="748">
        <f>+C11</f>
        <v>40000000000</v>
      </c>
      <c r="D15" s="748">
        <f>+D11</f>
        <v>40000000000</v>
      </c>
    </row>
    <row r="16" spans="2:13">
      <c r="C16" s="749"/>
      <c r="D16" s="749"/>
    </row>
    <row r="20" spans="2:5" ht="15.75">
      <c r="B20" s="750" t="s">
        <v>3322</v>
      </c>
      <c r="C20" s="1161" t="s">
        <v>3323</v>
      </c>
      <c r="D20" s="1161"/>
      <c r="E20" s="1161"/>
    </row>
    <row r="21" spans="2:5">
      <c r="B21" s="856" t="s">
        <v>3539</v>
      </c>
      <c r="D21" s="856" t="s">
        <v>3532</v>
      </c>
    </row>
    <row r="23" spans="2:5" ht="15.75">
      <c r="B23" s="916" t="s">
        <v>3580</v>
      </c>
      <c r="C23" s="1161"/>
      <c r="D23" s="1161"/>
      <c r="E23" s="1161"/>
    </row>
    <row r="24" spans="2:5">
      <c r="B24" s="931" t="s">
        <v>3581</v>
      </c>
      <c r="D24" s="931"/>
    </row>
  </sheetData>
  <mergeCells count="2">
    <mergeCell ref="C20:E20"/>
    <mergeCell ref="C23:E23"/>
  </mergeCells>
  <hyperlinks>
    <hyperlink ref="E1" location="BG!A1" display="BG" xr:uid="{07DB15C6-5E0F-4C85-AD55-2BFC5E76173D}"/>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AEFC-74ED-45DF-A1FE-A69867B4BF6D}">
  <sheetPr codeName="Hoja41">
    <pageSetUpPr fitToPage="1"/>
  </sheetPr>
  <dimension ref="A1:P29"/>
  <sheetViews>
    <sheetView view="pageBreakPreview" zoomScale="60" zoomScaleNormal="100" workbookViewId="0">
      <selection activeCell="B20" sqref="B20"/>
    </sheetView>
  </sheetViews>
  <sheetFormatPr baseColWidth="10" defaultColWidth="11.42578125" defaultRowHeight="15"/>
  <cols>
    <col min="1" max="1" width="3.5703125" style="751" customWidth="1"/>
    <col min="2" max="2" width="36.7109375" style="752" customWidth="1"/>
    <col min="3" max="3" width="18.7109375" style="752" customWidth="1"/>
    <col min="4" max="4" width="22.5703125" style="752" customWidth="1"/>
    <col min="5" max="5" width="11.42578125" style="752"/>
    <col min="6" max="6" width="18.140625" style="752" customWidth="1"/>
    <col min="7" max="9" width="11.42578125" style="752"/>
    <col min="10" max="10" width="4" style="752" customWidth="1"/>
    <col min="11" max="16" width="11.42578125" style="752"/>
    <col min="17" max="16384" width="11.42578125" style="743"/>
  </cols>
  <sheetData>
    <row r="1" spans="2:14">
      <c r="B1" s="751" t="str">
        <f>[106]Indice!C1</f>
        <v>IMPERIAL COMPAÑÍA DISTRIBUIDORA DE PETRÓLEO Y DERIVADOS S.A.E</v>
      </c>
      <c r="G1" s="622" t="s">
        <v>3250</v>
      </c>
    </row>
    <row r="2" spans="2:14">
      <c r="B2" s="751"/>
      <c r="G2" s="622"/>
    </row>
    <row r="3" spans="2:14">
      <c r="B3" s="751"/>
      <c r="G3" s="622"/>
    </row>
    <row r="5" spans="2:14">
      <c r="K5" s="753"/>
      <c r="L5" s="753"/>
    </row>
    <row r="6" spans="2:14">
      <c r="B6" s="1164" t="s">
        <v>3622</v>
      </c>
      <c r="C6" s="1164"/>
      <c r="D6" s="1164"/>
      <c r="E6" s="1164"/>
      <c r="F6" s="1164"/>
      <c r="G6" s="1164"/>
      <c r="H6" s="754"/>
      <c r="I6" s="754"/>
      <c r="J6" s="754"/>
      <c r="K6" s="753"/>
      <c r="L6" s="753"/>
      <c r="M6" s="754"/>
      <c r="N6" s="754"/>
    </row>
    <row r="7" spans="2:14">
      <c r="K7" s="753"/>
      <c r="L7" s="753"/>
    </row>
    <row r="8" spans="2:14">
      <c r="C8" s="1165" t="s">
        <v>3393</v>
      </c>
      <c r="D8" s="1165"/>
    </row>
    <row r="9" spans="2:14">
      <c r="C9" s="747">
        <v>44166</v>
      </c>
      <c r="D9" s="747">
        <v>43800</v>
      </c>
    </row>
    <row r="10" spans="2:14">
      <c r="B10" s="755" t="s">
        <v>3476</v>
      </c>
      <c r="C10" s="756">
        <f>SUMIF('Balance imperial'!J$2:J$155,'Nota 15'!B10,'Balance imperial'!K$2:K$155)</f>
        <v>1857280709</v>
      </c>
      <c r="D10" s="756">
        <v>1857280709</v>
      </c>
    </row>
    <row r="11" spans="2:14">
      <c r="B11" s="751"/>
    </row>
    <row r="12" spans="2:14">
      <c r="B12" s="751"/>
    </row>
    <row r="13" spans="2:14">
      <c r="B13" s="751"/>
    </row>
    <row r="14" spans="2:14">
      <c r="B14" s="755" t="s">
        <v>3477</v>
      </c>
      <c r="C14" s="756">
        <f>SUMIF('Balance imperial'!J$2:J$155,'Nota 15'!B14,'Balance imperial'!K$2:K$155)</f>
        <v>102121512</v>
      </c>
      <c r="D14" s="756">
        <v>102121512</v>
      </c>
    </row>
    <row r="15" spans="2:14">
      <c r="B15" s="751"/>
    </row>
    <row r="16" spans="2:14">
      <c r="B16" s="751"/>
    </row>
    <row r="17" spans="2:8" ht="30" customHeight="1">
      <c r="B17" s="751"/>
    </row>
    <row r="25" spans="2:8" ht="15.75">
      <c r="B25" s="750" t="s">
        <v>3322</v>
      </c>
      <c r="F25" s="1161" t="s">
        <v>3323</v>
      </c>
      <c r="G25" s="1161"/>
      <c r="H25" s="1161"/>
    </row>
    <row r="26" spans="2:8">
      <c r="B26" s="857" t="s">
        <v>3533</v>
      </c>
      <c r="F26" s="1166" t="s">
        <v>3532</v>
      </c>
      <c r="G26" s="1163"/>
      <c r="H26" s="1163"/>
    </row>
    <row r="28" spans="2:8" ht="15.75">
      <c r="B28" s="916" t="s">
        <v>3580</v>
      </c>
      <c r="F28" s="1161"/>
      <c r="G28" s="1161"/>
      <c r="H28" s="1161"/>
    </row>
    <row r="29" spans="2:8">
      <c r="B29" s="925" t="s">
        <v>3581</v>
      </c>
      <c r="F29" s="1162"/>
      <c r="G29" s="1163"/>
      <c r="H29" s="1163"/>
    </row>
  </sheetData>
  <mergeCells count="6">
    <mergeCell ref="F29:H29"/>
    <mergeCell ref="B6:G6"/>
    <mergeCell ref="C8:D8"/>
    <mergeCell ref="F25:H25"/>
    <mergeCell ref="F26:H26"/>
    <mergeCell ref="F28:H28"/>
  </mergeCells>
  <hyperlinks>
    <hyperlink ref="G1" location="BG!A1" display="BG" xr:uid="{C145F164-B80C-4170-8916-F7CB05507126}"/>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2:L1509"/>
  <sheetViews>
    <sheetView topLeftCell="A3" workbookViewId="0">
      <pane xSplit="3" ySplit="3" topLeftCell="D1343" activePane="bottomRight" state="frozen"/>
      <selection activeCell="G139" sqref="G139"/>
      <selection pane="topRight" activeCell="G139" sqref="G139"/>
      <selection pane="bottomLeft" activeCell="G139" sqref="G139"/>
      <selection pane="bottomRight" activeCell="G139" sqref="G139"/>
    </sheetView>
  </sheetViews>
  <sheetFormatPr baseColWidth="10" defaultColWidth="11.42578125" defaultRowHeight="11.25"/>
  <cols>
    <col min="1" max="1" width="11.42578125" style="247" customWidth="1"/>
    <col min="2" max="2" width="12.85546875" style="247" bestFit="1" customWidth="1"/>
    <col min="3" max="3" width="25.42578125" style="247" customWidth="1"/>
    <col min="4" max="4" width="20.85546875" style="251" bestFit="1" customWidth="1"/>
    <col min="5" max="5" width="17.7109375" style="247" bestFit="1" customWidth="1"/>
    <col min="6" max="6" width="14.28515625" style="248" bestFit="1" customWidth="1"/>
    <col min="7" max="10" width="11.42578125" style="247"/>
    <col min="11" max="11" width="12.28515625" style="248" bestFit="1" customWidth="1"/>
    <col min="12" max="16384" width="11.42578125" style="247"/>
  </cols>
  <sheetData>
    <row r="2" spans="1:12">
      <c r="A2" s="340" t="s">
        <v>430</v>
      </c>
    </row>
    <row r="4" spans="1:12">
      <c r="A4" s="247" t="s">
        <v>509</v>
      </c>
    </row>
    <row r="5" spans="1:12">
      <c r="A5" s="247" t="s">
        <v>510</v>
      </c>
      <c r="B5" s="247" t="s">
        <v>511</v>
      </c>
      <c r="C5" s="247" t="s">
        <v>512</v>
      </c>
      <c r="D5" s="251" t="s">
        <v>513</v>
      </c>
      <c r="E5" s="247" t="s">
        <v>514</v>
      </c>
      <c r="F5" s="248" t="s">
        <v>1663</v>
      </c>
      <c r="G5" s="247" t="s">
        <v>1664</v>
      </c>
      <c r="H5" s="247" t="s">
        <v>1665</v>
      </c>
      <c r="I5" s="247" t="s">
        <v>1666</v>
      </c>
      <c r="J5" s="247" t="s">
        <v>1667</v>
      </c>
      <c r="K5" s="248" t="s">
        <v>515</v>
      </c>
      <c r="L5" s="247" t="s">
        <v>3182</v>
      </c>
    </row>
    <row r="6" spans="1:12">
      <c r="A6" s="247" t="s">
        <v>516</v>
      </c>
      <c r="B6" s="247" t="s">
        <v>517</v>
      </c>
      <c r="C6" s="247" t="s">
        <v>518</v>
      </c>
      <c r="D6" s="251" t="s">
        <v>1668</v>
      </c>
      <c r="E6" s="247" t="s">
        <v>1669</v>
      </c>
      <c r="F6" s="248" t="s">
        <v>1670</v>
      </c>
      <c r="G6" s="247">
        <v>-7</v>
      </c>
      <c r="H6" s="247" t="s">
        <v>1671</v>
      </c>
      <c r="I6" s="247">
        <v>2826004</v>
      </c>
      <c r="K6" s="248">
        <v>2826004</v>
      </c>
    </row>
    <row r="7" spans="1:12">
      <c r="A7" s="247" t="s">
        <v>516</v>
      </c>
      <c r="B7" s="247" t="s">
        <v>517</v>
      </c>
      <c r="C7" s="247" t="s">
        <v>518</v>
      </c>
      <c r="D7" s="251" t="s">
        <v>1672</v>
      </c>
      <c r="E7" s="247" t="s">
        <v>1673</v>
      </c>
      <c r="F7" s="248" t="s">
        <v>1674</v>
      </c>
      <c r="G7" s="247">
        <v>-21</v>
      </c>
      <c r="H7" s="247" t="s">
        <v>1671</v>
      </c>
      <c r="I7" s="247">
        <v>6823823</v>
      </c>
      <c r="K7" s="248">
        <v>6823823</v>
      </c>
    </row>
    <row r="8" spans="1:12">
      <c r="A8" s="247" t="s">
        <v>516</v>
      </c>
      <c r="B8" s="247" t="s">
        <v>521</v>
      </c>
      <c r="C8" s="247" t="s">
        <v>522</v>
      </c>
      <c r="D8" s="251" t="s">
        <v>1675</v>
      </c>
      <c r="E8" s="247" t="s">
        <v>1673</v>
      </c>
      <c r="F8" s="248" t="s">
        <v>1674</v>
      </c>
      <c r="G8" s="247">
        <v>-21</v>
      </c>
      <c r="H8" s="247" t="s">
        <v>1671</v>
      </c>
      <c r="I8" s="247">
        <v>5783370</v>
      </c>
      <c r="K8" s="248">
        <v>5783370</v>
      </c>
    </row>
    <row r="9" spans="1:12">
      <c r="A9" s="247" t="s">
        <v>523</v>
      </c>
      <c r="B9" s="247" t="s">
        <v>524</v>
      </c>
      <c r="C9" s="247" t="s">
        <v>439</v>
      </c>
      <c r="E9" s="247" t="s">
        <v>1676</v>
      </c>
      <c r="F9" s="248" t="s">
        <v>1677</v>
      </c>
      <c r="G9" s="247">
        <v>77</v>
      </c>
      <c r="H9" s="247" t="s">
        <v>1671</v>
      </c>
      <c r="I9" s="247">
        <v>47201883</v>
      </c>
      <c r="K9" s="248">
        <v>47201883</v>
      </c>
    </row>
    <row r="10" spans="1:12">
      <c r="A10" s="247" t="s">
        <v>523</v>
      </c>
      <c r="B10" s="247" t="s">
        <v>524</v>
      </c>
      <c r="C10" s="247" t="s">
        <v>439</v>
      </c>
      <c r="D10" s="251" t="s">
        <v>1678</v>
      </c>
      <c r="E10" s="247" t="s">
        <v>1679</v>
      </c>
      <c r="F10" s="248" t="s">
        <v>1680</v>
      </c>
      <c r="G10" s="247">
        <v>74</v>
      </c>
      <c r="H10" s="247" t="s">
        <v>1671</v>
      </c>
      <c r="I10" s="247">
        <v>92182400</v>
      </c>
      <c r="K10" s="248">
        <v>92182400</v>
      </c>
    </row>
    <row r="11" spans="1:12">
      <c r="A11" s="247" t="s">
        <v>523</v>
      </c>
      <c r="B11" s="247" t="s">
        <v>524</v>
      </c>
      <c r="C11" s="247" t="s">
        <v>439</v>
      </c>
      <c r="D11" s="251" t="s">
        <v>1681</v>
      </c>
      <c r="E11" s="247" t="s">
        <v>1682</v>
      </c>
      <c r="F11" s="248" t="s">
        <v>1683</v>
      </c>
      <c r="G11" s="247">
        <v>73</v>
      </c>
      <c r="H11" s="247" t="s">
        <v>1671</v>
      </c>
      <c r="I11" s="247">
        <v>17568600</v>
      </c>
      <c r="K11" s="248">
        <v>17568600</v>
      </c>
    </row>
    <row r="12" spans="1:12">
      <c r="A12" s="247" t="s">
        <v>523</v>
      </c>
      <c r="B12" s="247" t="s">
        <v>524</v>
      </c>
      <c r="C12" s="247" t="s">
        <v>439</v>
      </c>
      <c r="D12" s="251" t="s">
        <v>1684</v>
      </c>
      <c r="E12" s="247" t="s">
        <v>1685</v>
      </c>
      <c r="F12" s="248" t="s">
        <v>1686</v>
      </c>
      <c r="G12" s="247">
        <v>72</v>
      </c>
      <c r="H12" s="247" t="s">
        <v>1671</v>
      </c>
      <c r="I12" s="247">
        <v>105429200</v>
      </c>
      <c r="K12" s="248">
        <v>105429200</v>
      </c>
    </row>
    <row r="13" spans="1:12">
      <c r="A13" s="247" t="s">
        <v>523</v>
      </c>
      <c r="B13" s="247" t="s">
        <v>524</v>
      </c>
      <c r="C13" s="247" t="s">
        <v>439</v>
      </c>
      <c r="D13" s="251" t="s">
        <v>1687</v>
      </c>
      <c r="E13" s="247" t="s">
        <v>1688</v>
      </c>
      <c r="F13" s="248" t="s">
        <v>1689</v>
      </c>
      <c r="G13" s="247">
        <v>70</v>
      </c>
      <c r="H13" s="247" t="s">
        <v>1671</v>
      </c>
      <c r="I13" s="247">
        <v>76899600</v>
      </c>
      <c r="K13" s="248">
        <v>76899600</v>
      </c>
    </row>
    <row r="14" spans="1:12">
      <c r="A14" s="247" t="s">
        <v>523</v>
      </c>
      <c r="B14" s="247" t="s">
        <v>524</v>
      </c>
      <c r="C14" s="247" t="s">
        <v>439</v>
      </c>
      <c r="D14" s="251" t="s">
        <v>1690</v>
      </c>
      <c r="E14" s="247" t="s">
        <v>1691</v>
      </c>
      <c r="F14" s="248" t="s">
        <v>1692</v>
      </c>
      <c r="G14" s="247">
        <v>66</v>
      </c>
      <c r="H14" s="247" t="s">
        <v>1671</v>
      </c>
      <c r="I14" s="247">
        <v>77353200</v>
      </c>
      <c r="K14" s="248">
        <v>77353200</v>
      </c>
    </row>
    <row r="15" spans="1:12">
      <c r="A15" s="247" t="s">
        <v>523</v>
      </c>
      <c r="B15" s="247" t="s">
        <v>524</v>
      </c>
      <c r="C15" s="247" t="s">
        <v>439</v>
      </c>
      <c r="D15" s="251" t="s">
        <v>1693</v>
      </c>
      <c r="E15" s="247" t="s">
        <v>1694</v>
      </c>
      <c r="F15" s="248" t="s">
        <v>1695</v>
      </c>
      <c r="G15" s="247">
        <v>64</v>
      </c>
      <c r="H15" s="247" t="s">
        <v>1671</v>
      </c>
      <c r="I15" s="247">
        <v>124766400</v>
      </c>
      <c r="K15" s="248">
        <v>124766400</v>
      </c>
    </row>
    <row r="16" spans="1:12">
      <c r="A16" s="247" t="s">
        <v>523</v>
      </c>
      <c r="B16" s="247" t="s">
        <v>524</v>
      </c>
      <c r="C16" s="247" t="s">
        <v>439</v>
      </c>
      <c r="D16" s="251" t="s">
        <v>1696</v>
      </c>
      <c r="E16" s="247" t="s">
        <v>1697</v>
      </c>
      <c r="F16" s="248" t="s">
        <v>1698</v>
      </c>
      <c r="G16" s="247">
        <v>63</v>
      </c>
      <c r="H16" s="247" t="s">
        <v>1671</v>
      </c>
      <c r="I16" s="247">
        <v>77353200</v>
      </c>
      <c r="K16" s="248">
        <v>77353200</v>
      </c>
    </row>
    <row r="17" spans="1:11">
      <c r="A17" s="247" t="s">
        <v>523</v>
      </c>
      <c r="B17" s="247" t="s">
        <v>524</v>
      </c>
      <c r="C17" s="247" t="s">
        <v>439</v>
      </c>
      <c r="D17" s="251" t="s">
        <v>1699</v>
      </c>
      <c r="E17" s="247" t="s">
        <v>1700</v>
      </c>
      <c r="F17" s="248" t="s">
        <v>1701</v>
      </c>
      <c r="G17" s="247">
        <v>60</v>
      </c>
      <c r="H17" s="247" t="s">
        <v>1671</v>
      </c>
      <c r="I17" s="247">
        <v>77292800</v>
      </c>
      <c r="K17" s="248">
        <v>77292800</v>
      </c>
    </row>
    <row r="18" spans="1:11">
      <c r="A18" s="247" t="s">
        <v>523</v>
      </c>
      <c r="B18" s="247" t="s">
        <v>524</v>
      </c>
      <c r="C18" s="247" t="s">
        <v>439</v>
      </c>
      <c r="D18" s="251" t="s">
        <v>1702</v>
      </c>
      <c r="E18" s="247" t="s">
        <v>1703</v>
      </c>
      <c r="F18" s="248" t="s">
        <v>1704</v>
      </c>
      <c r="G18" s="247">
        <v>59</v>
      </c>
      <c r="H18" s="247" t="s">
        <v>1671</v>
      </c>
      <c r="I18" s="247">
        <v>46974400</v>
      </c>
      <c r="K18" s="248">
        <v>46974400</v>
      </c>
    </row>
    <row r="19" spans="1:11">
      <c r="A19" s="247" t="s">
        <v>523</v>
      </c>
      <c r="B19" s="247" t="s">
        <v>524</v>
      </c>
      <c r="C19" s="247" t="s">
        <v>439</v>
      </c>
      <c r="D19" s="251" t="s">
        <v>1705</v>
      </c>
      <c r="E19" s="247" t="s">
        <v>1697</v>
      </c>
      <c r="F19" s="248" t="s">
        <v>1698</v>
      </c>
      <c r="G19" s="247">
        <v>63</v>
      </c>
      <c r="H19" s="247" t="s">
        <v>1671</v>
      </c>
      <c r="I19" s="247">
        <v>1412400</v>
      </c>
      <c r="K19" s="248">
        <v>1412400</v>
      </c>
    </row>
    <row r="20" spans="1:11">
      <c r="A20" s="247" t="s">
        <v>523</v>
      </c>
      <c r="B20" s="247" t="s">
        <v>524</v>
      </c>
      <c r="C20" s="247" t="s">
        <v>439</v>
      </c>
      <c r="D20" s="251" t="s">
        <v>1706</v>
      </c>
      <c r="E20" s="247" t="s">
        <v>1707</v>
      </c>
      <c r="F20" s="248" t="s">
        <v>1708</v>
      </c>
      <c r="G20" s="247">
        <v>56</v>
      </c>
      <c r="H20" s="247" t="s">
        <v>1671</v>
      </c>
      <c r="I20" s="247">
        <v>106924800</v>
      </c>
      <c r="K20" s="248">
        <v>106924800</v>
      </c>
    </row>
    <row r="21" spans="1:11">
      <c r="A21" s="247" t="s">
        <v>523</v>
      </c>
      <c r="B21" s="247" t="s">
        <v>524</v>
      </c>
      <c r="C21" s="247" t="s">
        <v>439</v>
      </c>
      <c r="D21" s="251" t="s">
        <v>1709</v>
      </c>
      <c r="E21" s="247" t="s">
        <v>1707</v>
      </c>
      <c r="F21" s="248" t="s">
        <v>1708</v>
      </c>
      <c r="G21" s="247">
        <v>56</v>
      </c>
      <c r="H21" s="247" t="s">
        <v>1671</v>
      </c>
      <c r="I21" s="247">
        <v>29208000</v>
      </c>
      <c r="K21" s="248">
        <v>29208000</v>
      </c>
    </row>
    <row r="22" spans="1:11">
      <c r="A22" s="247" t="s">
        <v>523</v>
      </c>
      <c r="B22" s="247" t="s">
        <v>524</v>
      </c>
      <c r="C22" s="247" t="s">
        <v>439</v>
      </c>
      <c r="D22" s="251" t="s">
        <v>1710</v>
      </c>
      <c r="E22" s="247" t="s">
        <v>1711</v>
      </c>
      <c r="F22" s="248" t="s">
        <v>1712</v>
      </c>
      <c r="G22" s="247">
        <v>52</v>
      </c>
      <c r="H22" s="247" t="s">
        <v>1671</v>
      </c>
      <c r="I22" s="247">
        <v>100893200</v>
      </c>
      <c r="K22" s="248">
        <v>100893200</v>
      </c>
    </row>
    <row r="23" spans="1:11">
      <c r="A23" s="247" t="s">
        <v>523</v>
      </c>
      <c r="B23" s="247" t="s">
        <v>524</v>
      </c>
      <c r="C23" s="247" t="s">
        <v>439</v>
      </c>
      <c r="D23" s="251" t="s">
        <v>1713</v>
      </c>
      <c r="E23" s="247" t="s">
        <v>1714</v>
      </c>
      <c r="F23" s="248" t="s">
        <v>1715</v>
      </c>
      <c r="G23" s="247">
        <v>49</v>
      </c>
      <c r="H23" s="247" t="s">
        <v>1671</v>
      </c>
      <c r="I23" s="247">
        <v>73972100</v>
      </c>
      <c r="K23" s="248">
        <v>73972100</v>
      </c>
    </row>
    <row r="24" spans="1:11">
      <c r="A24" s="247" t="s">
        <v>523</v>
      </c>
      <c r="B24" s="247" t="s">
        <v>524</v>
      </c>
      <c r="C24" s="247" t="s">
        <v>439</v>
      </c>
      <c r="D24" s="251" t="s">
        <v>1716</v>
      </c>
      <c r="E24" s="247" t="s">
        <v>1717</v>
      </c>
      <c r="F24" s="248" t="s">
        <v>1718</v>
      </c>
      <c r="G24" s="247">
        <v>45</v>
      </c>
      <c r="H24" s="247" t="s">
        <v>1671</v>
      </c>
      <c r="I24" s="247">
        <v>73251900</v>
      </c>
      <c r="K24" s="248">
        <v>73251900</v>
      </c>
    </row>
    <row r="25" spans="1:11">
      <c r="A25" s="247" t="s">
        <v>523</v>
      </c>
      <c r="B25" s="247" t="s">
        <v>524</v>
      </c>
      <c r="C25" s="247" t="s">
        <v>439</v>
      </c>
      <c r="D25" s="251" t="s">
        <v>1719</v>
      </c>
      <c r="E25" s="247" t="s">
        <v>1720</v>
      </c>
      <c r="F25" s="248" t="s">
        <v>1721</v>
      </c>
      <c r="G25" s="247">
        <v>38</v>
      </c>
      <c r="H25" s="247" t="s">
        <v>1671</v>
      </c>
      <c r="I25" s="247">
        <v>2198400</v>
      </c>
      <c r="K25" s="248">
        <v>2198400</v>
      </c>
    </row>
    <row r="26" spans="1:11">
      <c r="A26" s="247" t="s">
        <v>523</v>
      </c>
      <c r="B26" s="247" t="s">
        <v>524</v>
      </c>
      <c r="C26" s="247" t="s">
        <v>439</v>
      </c>
      <c r="D26" s="251" t="s">
        <v>1722</v>
      </c>
      <c r="E26" s="247" t="s">
        <v>1723</v>
      </c>
      <c r="F26" s="248" t="s">
        <v>1724</v>
      </c>
      <c r="G26" s="247">
        <v>10</v>
      </c>
      <c r="H26" s="247" t="s">
        <v>1671</v>
      </c>
      <c r="I26" s="247">
        <v>2515091</v>
      </c>
      <c r="K26" s="248">
        <v>2515091</v>
      </c>
    </row>
    <row r="27" spans="1:11">
      <c r="A27" s="247" t="s">
        <v>523</v>
      </c>
      <c r="B27" s="247" t="s">
        <v>524</v>
      </c>
      <c r="C27" s="247" t="s">
        <v>439</v>
      </c>
      <c r="D27" s="251" t="s">
        <v>1725</v>
      </c>
      <c r="E27" s="247" t="s">
        <v>1726</v>
      </c>
      <c r="F27" s="248" t="s">
        <v>1727</v>
      </c>
      <c r="G27" s="247">
        <v>2</v>
      </c>
      <c r="H27" s="247" t="s">
        <v>1671</v>
      </c>
      <c r="I27" s="247">
        <v>1950150</v>
      </c>
      <c r="K27" s="248">
        <v>1950150</v>
      </c>
    </row>
    <row r="28" spans="1:11">
      <c r="A28" s="247" t="s">
        <v>523</v>
      </c>
      <c r="B28" s="247" t="s">
        <v>540</v>
      </c>
      <c r="C28" s="247" t="s">
        <v>439</v>
      </c>
      <c r="D28" s="251" t="s">
        <v>1728</v>
      </c>
      <c r="E28" s="247" t="s">
        <v>1676</v>
      </c>
      <c r="F28" s="248" t="s">
        <v>1677</v>
      </c>
      <c r="G28" s="247">
        <v>77</v>
      </c>
      <c r="H28" s="247" t="s">
        <v>1671</v>
      </c>
      <c r="I28" s="247">
        <v>21882677</v>
      </c>
      <c r="K28" s="248">
        <v>21882677</v>
      </c>
    </row>
    <row r="29" spans="1:11">
      <c r="A29" s="247" t="s">
        <v>523</v>
      </c>
      <c r="B29" s="247" t="s">
        <v>540</v>
      </c>
      <c r="C29" s="247" t="s">
        <v>439</v>
      </c>
      <c r="D29" s="251" t="s">
        <v>1729</v>
      </c>
      <c r="E29" s="247" t="s">
        <v>1679</v>
      </c>
      <c r="F29" s="248" t="s">
        <v>1680</v>
      </c>
      <c r="G29" s="247">
        <v>74</v>
      </c>
      <c r="H29" s="247" t="s">
        <v>1671</v>
      </c>
      <c r="I29" s="247">
        <v>54172000</v>
      </c>
      <c r="K29" s="248">
        <v>54172000</v>
      </c>
    </row>
    <row r="30" spans="1:11">
      <c r="A30" s="247" t="s">
        <v>523</v>
      </c>
      <c r="B30" s="247" t="s">
        <v>540</v>
      </c>
      <c r="C30" s="247" t="s">
        <v>439</v>
      </c>
      <c r="D30" s="251" t="s">
        <v>1326</v>
      </c>
      <c r="E30" s="247" t="s">
        <v>1682</v>
      </c>
      <c r="F30" s="248" t="s">
        <v>1683</v>
      </c>
      <c r="G30" s="247">
        <v>73</v>
      </c>
      <c r="H30" s="247" t="s">
        <v>1671</v>
      </c>
      <c r="I30" s="247">
        <v>17608080</v>
      </c>
      <c r="K30" s="248">
        <v>17608080</v>
      </c>
    </row>
    <row r="31" spans="1:11">
      <c r="A31" s="247" t="s">
        <v>523</v>
      </c>
      <c r="B31" s="247" t="s">
        <v>540</v>
      </c>
      <c r="C31" s="247" t="s">
        <v>439</v>
      </c>
      <c r="D31" s="251" t="s">
        <v>1730</v>
      </c>
      <c r="E31" s="247" t="s">
        <v>1685</v>
      </c>
      <c r="F31" s="248" t="s">
        <v>1686</v>
      </c>
      <c r="G31" s="247">
        <v>72</v>
      </c>
      <c r="H31" s="247" t="s">
        <v>1671</v>
      </c>
      <c r="I31" s="247">
        <v>43690000</v>
      </c>
      <c r="K31" s="248">
        <v>43690000</v>
      </c>
    </row>
    <row r="32" spans="1:11">
      <c r="A32" s="247" t="s">
        <v>523</v>
      </c>
      <c r="B32" s="247" t="s">
        <v>540</v>
      </c>
      <c r="C32" s="247" t="s">
        <v>439</v>
      </c>
      <c r="D32" s="251" t="s">
        <v>1731</v>
      </c>
      <c r="E32" s="247" t="s">
        <v>1732</v>
      </c>
      <c r="F32" s="248" t="s">
        <v>1733</v>
      </c>
      <c r="G32" s="247">
        <v>71</v>
      </c>
      <c r="H32" s="247" t="s">
        <v>1671</v>
      </c>
      <c r="I32" s="247">
        <v>26250000</v>
      </c>
      <c r="K32" s="248">
        <v>26250000</v>
      </c>
    </row>
    <row r="33" spans="1:11">
      <c r="A33" s="247" t="s">
        <v>523</v>
      </c>
      <c r="B33" s="247" t="s">
        <v>540</v>
      </c>
      <c r="C33" s="247" t="s">
        <v>439</v>
      </c>
      <c r="D33" s="251" t="s">
        <v>1734</v>
      </c>
      <c r="E33" s="247" t="s">
        <v>1688</v>
      </c>
      <c r="F33" s="248" t="s">
        <v>1689</v>
      </c>
      <c r="G33" s="247">
        <v>70</v>
      </c>
      <c r="H33" s="247" t="s">
        <v>1671</v>
      </c>
      <c r="I33" s="247">
        <v>67997200</v>
      </c>
      <c r="K33" s="248">
        <v>67997200</v>
      </c>
    </row>
    <row r="34" spans="1:11">
      <c r="A34" s="247" t="s">
        <v>523</v>
      </c>
      <c r="B34" s="247" t="s">
        <v>540</v>
      </c>
      <c r="C34" s="247" t="s">
        <v>439</v>
      </c>
      <c r="D34" s="251" t="s">
        <v>1735</v>
      </c>
      <c r="E34" s="247" t="s">
        <v>1691</v>
      </c>
      <c r="F34" s="248" t="s">
        <v>1692</v>
      </c>
      <c r="G34" s="247">
        <v>66</v>
      </c>
      <c r="H34" s="247" t="s">
        <v>1671</v>
      </c>
      <c r="I34" s="247">
        <v>66494400</v>
      </c>
      <c r="K34" s="248">
        <v>66494400</v>
      </c>
    </row>
    <row r="35" spans="1:11">
      <c r="A35" s="247" t="s">
        <v>523</v>
      </c>
      <c r="B35" s="247" t="s">
        <v>540</v>
      </c>
      <c r="C35" s="247" t="s">
        <v>439</v>
      </c>
      <c r="D35" s="251" t="s">
        <v>1736</v>
      </c>
      <c r="E35" s="247" t="s">
        <v>1694</v>
      </c>
      <c r="F35" s="248" t="s">
        <v>1695</v>
      </c>
      <c r="G35" s="247">
        <v>64</v>
      </c>
      <c r="H35" s="247" t="s">
        <v>1671</v>
      </c>
      <c r="I35" s="247">
        <v>19051200</v>
      </c>
      <c r="K35" s="248">
        <v>19051200</v>
      </c>
    </row>
    <row r="36" spans="1:11">
      <c r="A36" s="247" t="s">
        <v>523</v>
      </c>
      <c r="B36" s="247" t="s">
        <v>540</v>
      </c>
      <c r="C36" s="247" t="s">
        <v>439</v>
      </c>
      <c r="D36" s="251" t="s">
        <v>1737</v>
      </c>
      <c r="E36" s="247" t="s">
        <v>1697</v>
      </c>
      <c r="F36" s="248" t="s">
        <v>1698</v>
      </c>
      <c r="G36" s="247">
        <v>63</v>
      </c>
      <c r="H36" s="247" t="s">
        <v>1671</v>
      </c>
      <c r="I36" s="247">
        <v>70080400</v>
      </c>
      <c r="K36" s="248">
        <v>70080400</v>
      </c>
    </row>
    <row r="37" spans="1:11">
      <c r="A37" s="247" t="s">
        <v>523</v>
      </c>
      <c r="B37" s="247" t="s">
        <v>540</v>
      </c>
      <c r="C37" s="247" t="s">
        <v>439</v>
      </c>
      <c r="D37" s="251" t="s">
        <v>1738</v>
      </c>
      <c r="E37" s="247" t="s">
        <v>1703</v>
      </c>
      <c r="F37" s="248" t="s">
        <v>1704</v>
      </c>
      <c r="G37" s="247">
        <v>59</v>
      </c>
      <c r="H37" s="247" t="s">
        <v>1671</v>
      </c>
      <c r="I37" s="247">
        <v>105429200</v>
      </c>
      <c r="K37" s="248">
        <v>105429200</v>
      </c>
    </row>
    <row r="38" spans="1:11">
      <c r="A38" s="247" t="s">
        <v>523</v>
      </c>
      <c r="B38" s="247" t="s">
        <v>540</v>
      </c>
      <c r="C38" s="247" t="s">
        <v>439</v>
      </c>
      <c r="D38" s="251" t="s">
        <v>1739</v>
      </c>
      <c r="E38" s="247" t="s">
        <v>1707</v>
      </c>
      <c r="F38" s="248" t="s">
        <v>1708</v>
      </c>
      <c r="G38" s="247">
        <v>56</v>
      </c>
      <c r="H38" s="247" t="s">
        <v>1671</v>
      </c>
      <c r="I38" s="247">
        <v>41092800</v>
      </c>
      <c r="K38" s="248">
        <v>41092800</v>
      </c>
    </row>
    <row r="39" spans="1:11">
      <c r="A39" s="247" t="s">
        <v>523</v>
      </c>
      <c r="B39" s="247" t="s">
        <v>540</v>
      </c>
      <c r="C39" s="247" t="s">
        <v>439</v>
      </c>
      <c r="D39" s="251" t="s">
        <v>1740</v>
      </c>
      <c r="E39" s="247" t="s">
        <v>1707</v>
      </c>
      <c r="F39" s="248" t="s">
        <v>1708</v>
      </c>
      <c r="G39" s="247">
        <v>56</v>
      </c>
      <c r="H39" s="247" t="s">
        <v>1671</v>
      </c>
      <c r="I39" s="247">
        <v>48780000</v>
      </c>
      <c r="K39" s="248">
        <v>48780000</v>
      </c>
    </row>
    <row r="40" spans="1:11">
      <c r="A40" s="247" t="s">
        <v>523</v>
      </c>
      <c r="B40" s="247" t="s">
        <v>540</v>
      </c>
      <c r="C40" s="247" t="s">
        <v>439</v>
      </c>
      <c r="D40" s="251" t="s">
        <v>1741</v>
      </c>
      <c r="E40" s="247" t="s">
        <v>1711</v>
      </c>
      <c r="F40" s="248" t="s">
        <v>1712</v>
      </c>
      <c r="G40" s="247">
        <v>52</v>
      </c>
      <c r="H40" s="247" t="s">
        <v>1671</v>
      </c>
      <c r="I40" s="247">
        <v>46540400</v>
      </c>
      <c r="K40" s="248">
        <v>46540400</v>
      </c>
    </row>
    <row r="41" spans="1:11">
      <c r="A41" s="247" t="s">
        <v>523</v>
      </c>
      <c r="B41" s="247" t="s">
        <v>540</v>
      </c>
      <c r="C41" s="247" t="s">
        <v>439</v>
      </c>
      <c r="D41" s="251" t="s">
        <v>1742</v>
      </c>
      <c r="E41" s="247" t="s">
        <v>1714</v>
      </c>
      <c r="F41" s="248" t="s">
        <v>1715</v>
      </c>
      <c r="G41" s="247">
        <v>49</v>
      </c>
      <c r="H41" s="247" t="s">
        <v>1671</v>
      </c>
      <c r="I41" s="247">
        <v>67556900</v>
      </c>
      <c r="K41" s="248">
        <v>67556900</v>
      </c>
    </row>
    <row r="42" spans="1:11">
      <c r="A42" s="247" t="s">
        <v>523</v>
      </c>
      <c r="B42" s="247" t="s">
        <v>540</v>
      </c>
      <c r="C42" s="247" t="s">
        <v>439</v>
      </c>
      <c r="D42" s="251" t="s">
        <v>1743</v>
      </c>
      <c r="E42" s="247" t="s">
        <v>1717</v>
      </c>
      <c r="F42" s="248" t="s">
        <v>1718</v>
      </c>
      <c r="G42" s="247">
        <v>45</v>
      </c>
      <c r="H42" s="247" t="s">
        <v>1671</v>
      </c>
      <c r="I42" s="247">
        <v>67331000</v>
      </c>
      <c r="K42" s="248">
        <v>67331000</v>
      </c>
    </row>
    <row r="43" spans="1:11">
      <c r="A43" s="247" t="s">
        <v>523</v>
      </c>
      <c r="B43" s="247" t="s">
        <v>540</v>
      </c>
      <c r="C43" s="247" t="s">
        <v>439</v>
      </c>
      <c r="D43" s="251" t="s">
        <v>1744</v>
      </c>
      <c r="E43" s="247" t="s">
        <v>1686</v>
      </c>
      <c r="F43" s="248" t="s">
        <v>1745</v>
      </c>
      <c r="G43" s="247">
        <v>42</v>
      </c>
      <c r="H43" s="247" t="s">
        <v>1671</v>
      </c>
      <c r="I43" s="247">
        <v>26250000</v>
      </c>
      <c r="K43" s="248">
        <v>26250000</v>
      </c>
    </row>
    <row r="44" spans="1:11">
      <c r="A44" s="247" t="s">
        <v>523</v>
      </c>
      <c r="B44" s="247" t="s">
        <v>540</v>
      </c>
      <c r="C44" s="247" t="s">
        <v>439</v>
      </c>
      <c r="D44" s="251" t="s">
        <v>1746</v>
      </c>
      <c r="E44" s="247" t="s">
        <v>1720</v>
      </c>
      <c r="F44" s="248" t="s">
        <v>1721</v>
      </c>
      <c r="G44" s="247">
        <v>38</v>
      </c>
      <c r="H44" s="247" t="s">
        <v>1671</v>
      </c>
      <c r="I44" s="247">
        <v>1484966</v>
      </c>
      <c r="K44" s="248">
        <v>1484966</v>
      </c>
    </row>
    <row r="45" spans="1:11">
      <c r="A45" s="247" t="s">
        <v>523</v>
      </c>
      <c r="B45" s="247" t="s">
        <v>540</v>
      </c>
      <c r="C45" s="247" t="s">
        <v>439</v>
      </c>
      <c r="D45" s="251" t="s">
        <v>1747</v>
      </c>
      <c r="E45" s="247" t="s">
        <v>1748</v>
      </c>
      <c r="F45" s="248" t="s">
        <v>1749</v>
      </c>
      <c r="G45" s="247">
        <v>14</v>
      </c>
      <c r="H45" s="247" t="s">
        <v>1671</v>
      </c>
      <c r="I45" s="247">
        <v>19687500</v>
      </c>
      <c r="K45" s="248">
        <v>19687500</v>
      </c>
    </row>
    <row r="46" spans="1:11">
      <c r="A46" s="247" t="s">
        <v>523</v>
      </c>
      <c r="B46" s="247" t="s">
        <v>540</v>
      </c>
      <c r="C46" s="247" t="s">
        <v>439</v>
      </c>
      <c r="D46" s="251" t="s">
        <v>1750</v>
      </c>
      <c r="E46" s="247" t="s">
        <v>1723</v>
      </c>
      <c r="F46" s="248" t="s">
        <v>1724</v>
      </c>
      <c r="G46" s="247">
        <v>10</v>
      </c>
      <c r="H46" s="247" t="s">
        <v>1671</v>
      </c>
      <c r="I46" s="247">
        <v>1804012</v>
      </c>
      <c r="K46" s="248">
        <v>1804012</v>
      </c>
    </row>
    <row r="47" spans="1:11">
      <c r="A47" s="247" t="s">
        <v>523</v>
      </c>
      <c r="B47" s="247" t="s">
        <v>540</v>
      </c>
      <c r="C47" s="247" t="s">
        <v>439</v>
      </c>
      <c r="D47" s="251" t="s">
        <v>1751</v>
      </c>
      <c r="E47" s="247" t="s">
        <v>1726</v>
      </c>
      <c r="F47" s="248" t="s">
        <v>1727</v>
      </c>
      <c r="G47" s="247">
        <v>2</v>
      </c>
      <c r="H47" s="247" t="s">
        <v>1671</v>
      </c>
      <c r="I47" s="247">
        <v>1131960</v>
      </c>
      <c r="K47" s="248">
        <v>1131960</v>
      </c>
    </row>
    <row r="48" spans="1:11">
      <c r="A48" s="247" t="s">
        <v>523</v>
      </c>
      <c r="B48" s="247" t="s">
        <v>540</v>
      </c>
      <c r="C48" s="247" t="s">
        <v>439</v>
      </c>
      <c r="D48" s="251" t="s">
        <v>1752</v>
      </c>
      <c r="E48" s="247" t="s">
        <v>1753</v>
      </c>
      <c r="F48" s="248" t="s">
        <v>1754</v>
      </c>
      <c r="G48" s="247">
        <v>-12</v>
      </c>
      <c r="H48" s="247" t="s">
        <v>1671</v>
      </c>
      <c r="I48" s="247">
        <v>19687500</v>
      </c>
      <c r="K48" s="248">
        <v>19687500</v>
      </c>
    </row>
    <row r="49" spans="1:11">
      <c r="A49" s="247">
        <v>0</v>
      </c>
      <c r="B49" s="247">
        <v>1111111</v>
      </c>
      <c r="C49" s="247" t="s">
        <v>1755</v>
      </c>
      <c r="E49" s="247" t="s">
        <v>1756</v>
      </c>
      <c r="F49" s="248" t="s">
        <v>1756</v>
      </c>
      <c r="G49" s="247">
        <v>792</v>
      </c>
      <c r="H49" s="247" t="s">
        <v>1757</v>
      </c>
      <c r="J49" s="247">
        <v>20240</v>
      </c>
      <c r="K49" s="248">
        <v>134547828.80000001</v>
      </c>
    </row>
    <row r="50" spans="1:11">
      <c r="A50" s="247" t="s">
        <v>648</v>
      </c>
      <c r="B50" s="247" t="s">
        <v>1758</v>
      </c>
      <c r="C50" s="247" t="s">
        <v>1759</v>
      </c>
      <c r="D50" s="251" t="s">
        <v>1760</v>
      </c>
      <c r="E50" s="247" t="s">
        <v>1761</v>
      </c>
      <c r="F50" s="248" t="s">
        <v>1762</v>
      </c>
      <c r="G50" s="247">
        <v>15</v>
      </c>
      <c r="H50" s="247" t="s">
        <v>1671</v>
      </c>
      <c r="I50" s="247">
        <v>600000</v>
      </c>
      <c r="K50" s="248">
        <v>600000</v>
      </c>
    </row>
    <row r="51" spans="1:11">
      <c r="A51" s="247" t="s">
        <v>648</v>
      </c>
      <c r="B51" s="247" t="s">
        <v>1758</v>
      </c>
      <c r="C51" s="247" t="s">
        <v>1759</v>
      </c>
      <c r="D51" s="251" t="s">
        <v>1763</v>
      </c>
      <c r="E51" s="247" t="s">
        <v>1764</v>
      </c>
      <c r="F51" s="248" t="s">
        <v>1765</v>
      </c>
      <c r="G51" s="247">
        <v>-2</v>
      </c>
      <c r="H51" s="247" t="s">
        <v>1671</v>
      </c>
      <c r="I51" s="247">
        <v>40900000</v>
      </c>
      <c r="K51" s="248">
        <v>40900000</v>
      </c>
    </row>
    <row r="52" spans="1:11">
      <c r="A52" s="247" t="s">
        <v>648</v>
      </c>
      <c r="B52" s="247" t="s">
        <v>1758</v>
      </c>
      <c r="C52" s="247" t="s">
        <v>1759</v>
      </c>
      <c r="D52" s="251" t="s">
        <v>1766</v>
      </c>
      <c r="E52" s="247" t="s">
        <v>1727</v>
      </c>
      <c r="F52" s="248" t="s">
        <v>1767</v>
      </c>
      <c r="G52" s="247">
        <v>-3</v>
      </c>
      <c r="H52" s="247" t="s">
        <v>1671</v>
      </c>
      <c r="I52" s="247">
        <v>16360000</v>
      </c>
      <c r="K52" s="248">
        <v>16360000</v>
      </c>
    </row>
    <row r="53" spans="1:11">
      <c r="A53" s="247" t="s">
        <v>523</v>
      </c>
      <c r="B53" s="247" t="s">
        <v>546</v>
      </c>
      <c r="C53" s="247" t="s">
        <v>442</v>
      </c>
      <c r="D53" s="251" t="s">
        <v>547</v>
      </c>
      <c r="E53" s="247" t="s">
        <v>548</v>
      </c>
      <c r="F53" s="248" t="s">
        <v>1768</v>
      </c>
      <c r="G53" s="247">
        <v>-853</v>
      </c>
      <c r="H53" s="247" t="s">
        <v>1671</v>
      </c>
      <c r="I53" s="247">
        <v>50000000</v>
      </c>
      <c r="K53" s="248">
        <v>50000000</v>
      </c>
    </row>
    <row r="54" spans="1:11">
      <c r="A54" s="247" t="s">
        <v>523</v>
      </c>
      <c r="B54" s="247" t="s">
        <v>546</v>
      </c>
      <c r="C54" s="247" t="s">
        <v>442</v>
      </c>
      <c r="D54" s="251" t="s">
        <v>549</v>
      </c>
      <c r="E54" s="247" t="s">
        <v>548</v>
      </c>
      <c r="F54" s="248" t="s">
        <v>1769</v>
      </c>
      <c r="G54" s="247">
        <v>-1035</v>
      </c>
      <c r="H54" s="247" t="s">
        <v>1671</v>
      </c>
      <c r="I54" s="247">
        <v>50000000</v>
      </c>
      <c r="K54" s="248">
        <v>50000000</v>
      </c>
    </row>
    <row r="55" spans="1:11">
      <c r="A55" s="247" t="s">
        <v>523</v>
      </c>
      <c r="B55" s="247" t="s">
        <v>546</v>
      </c>
      <c r="C55" s="247" t="s">
        <v>442</v>
      </c>
      <c r="D55" s="251" t="s">
        <v>550</v>
      </c>
      <c r="E55" s="247" t="s">
        <v>548</v>
      </c>
      <c r="F55" s="248" t="s">
        <v>1770</v>
      </c>
      <c r="G55" s="247">
        <v>-670</v>
      </c>
      <c r="H55" s="247" t="s">
        <v>1671</v>
      </c>
      <c r="I55" s="247">
        <v>50000000</v>
      </c>
      <c r="K55" s="248">
        <v>50000000</v>
      </c>
    </row>
    <row r="56" spans="1:11">
      <c r="A56" s="247" t="s">
        <v>523</v>
      </c>
      <c r="B56" s="247" t="s">
        <v>546</v>
      </c>
      <c r="C56" s="247" t="s">
        <v>442</v>
      </c>
      <c r="D56" s="251" t="s">
        <v>551</v>
      </c>
      <c r="E56" s="247" t="s">
        <v>548</v>
      </c>
      <c r="F56" s="248" t="s">
        <v>1771</v>
      </c>
      <c r="G56" s="247">
        <v>-488</v>
      </c>
      <c r="H56" s="247" t="s">
        <v>1671</v>
      </c>
      <c r="I56" s="247">
        <v>50000000</v>
      </c>
      <c r="K56" s="248">
        <v>50000000</v>
      </c>
    </row>
    <row r="57" spans="1:11">
      <c r="A57" s="247" t="s">
        <v>523</v>
      </c>
      <c r="B57" s="247" t="s">
        <v>546</v>
      </c>
      <c r="C57" s="247" t="s">
        <v>442</v>
      </c>
      <c r="D57" s="251" t="s">
        <v>552</v>
      </c>
      <c r="E57" s="247" t="s">
        <v>548</v>
      </c>
      <c r="F57" s="248" t="s">
        <v>1772</v>
      </c>
      <c r="G57" s="247">
        <v>-305</v>
      </c>
      <c r="H57" s="247" t="s">
        <v>1671</v>
      </c>
      <c r="I57" s="247">
        <v>50000000</v>
      </c>
      <c r="K57" s="248">
        <v>50000000</v>
      </c>
    </row>
    <row r="58" spans="1:11">
      <c r="A58" s="247" t="s">
        <v>523</v>
      </c>
      <c r="B58" s="247" t="s">
        <v>546</v>
      </c>
      <c r="C58" s="247" t="s">
        <v>442</v>
      </c>
      <c r="D58" s="251" t="s">
        <v>553</v>
      </c>
      <c r="E58" s="247" t="s">
        <v>548</v>
      </c>
      <c r="F58" s="248" t="s">
        <v>1773</v>
      </c>
      <c r="G58" s="247">
        <v>-123</v>
      </c>
      <c r="H58" s="247" t="s">
        <v>1671</v>
      </c>
      <c r="I58" s="247">
        <v>50000000</v>
      </c>
      <c r="K58" s="248">
        <v>50000000</v>
      </c>
    </row>
    <row r="59" spans="1:11">
      <c r="A59" s="247" t="s">
        <v>523</v>
      </c>
      <c r="B59" s="247" t="s">
        <v>546</v>
      </c>
      <c r="C59" s="247" t="s">
        <v>442</v>
      </c>
      <c r="D59" s="251" t="s">
        <v>554</v>
      </c>
      <c r="E59" s="247" t="s">
        <v>548</v>
      </c>
      <c r="F59" s="248" t="s">
        <v>1701</v>
      </c>
      <c r="G59" s="247">
        <v>60</v>
      </c>
      <c r="H59" s="247" t="s">
        <v>1671</v>
      </c>
      <c r="I59" s="247">
        <v>50000000</v>
      </c>
      <c r="K59" s="248">
        <v>50000000</v>
      </c>
    </row>
    <row r="60" spans="1:11">
      <c r="A60" s="247" t="s">
        <v>523</v>
      </c>
      <c r="B60" s="247" t="s">
        <v>546</v>
      </c>
      <c r="C60" s="247" t="s">
        <v>442</v>
      </c>
      <c r="D60" s="251" t="s">
        <v>1774</v>
      </c>
      <c r="E60" s="247" t="s">
        <v>1775</v>
      </c>
      <c r="F60" s="248" t="s">
        <v>1776</v>
      </c>
      <c r="G60" s="247">
        <v>1</v>
      </c>
      <c r="H60" s="247" t="s">
        <v>1671</v>
      </c>
      <c r="I60" s="247">
        <v>72360000</v>
      </c>
      <c r="K60" s="248">
        <v>72360000</v>
      </c>
    </row>
    <row r="61" spans="1:11">
      <c r="A61" s="247" t="s">
        <v>523</v>
      </c>
      <c r="B61" s="247" t="s">
        <v>546</v>
      </c>
      <c r="C61" s="247" t="s">
        <v>442</v>
      </c>
      <c r="D61" s="251" t="s">
        <v>1777</v>
      </c>
      <c r="E61" s="247" t="s">
        <v>1778</v>
      </c>
      <c r="F61" s="248" t="s">
        <v>1779</v>
      </c>
      <c r="G61" s="247">
        <v>-5</v>
      </c>
      <c r="H61" s="247" t="s">
        <v>1671</v>
      </c>
      <c r="I61" s="247">
        <v>45370000</v>
      </c>
      <c r="K61" s="248">
        <v>45370000</v>
      </c>
    </row>
    <row r="62" spans="1:11">
      <c r="A62" s="247" t="s">
        <v>523</v>
      </c>
      <c r="B62" s="247" t="s">
        <v>546</v>
      </c>
      <c r="C62" s="247" t="s">
        <v>442</v>
      </c>
      <c r="D62" s="251" t="s">
        <v>1780</v>
      </c>
      <c r="E62" s="247" t="s">
        <v>1781</v>
      </c>
      <c r="F62" s="248" t="s">
        <v>1782</v>
      </c>
      <c r="G62" s="247">
        <v>-6</v>
      </c>
      <c r="H62" s="247" t="s">
        <v>1671</v>
      </c>
      <c r="I62" s="247">
        <v>45370000</v>
      </c>
      <c r="K62" s="248">
        <v>45370000</v>
      </c>
    </row>
    <row r="63" spans="1:11">
      <c r="A63" s="247" t="s">
        <v>523</v>
      </c>
      <c r="B63" s="247" t="s">
        <v>546</v>
      </c>
      <c r="C63" s="247" t="s">
        <v>442</v>
      </c>
      <c r="D63" s="251" t="s">
        <v>1783</v>
      </c>
      <c r="E63" s="247" t="s">
        <v>1784</v>
      </c>
      <c r="F63" s="248" t="s">
        <v>1785</v>
      </c>
      <c r="G63" s="247">
        <v>-11</v>
      </c>
      <c r="H63" s="247" t="s">
        <v>1671</v>
      </c>
      <c r="I63" s="247">
        <v>22035000</v>
      </c>
      <c r="K63" s="248">
        <v>22035000</v>
      </c>
    </row>
    <row r="64" spans="1:11">
      <c r="A64" s="247" t="s">
        <v>523</v>
      </c>
      <c r="B64" s="247" t="s">
        <v>546</v>
      </c>
      <c r="C64" s="247" t="s">
        <v>442</v>
      </c>
      <c r="D64" s="251" t="s">
        <v>1786</v>
      </c>
      <c r="E64" s="247" t="s">
        <v>1753</v>
      </c>
      <c r="F64" s="248" t="s">
        <v>1754</v>
      </c>
      <c r="G64" s="247">
        <v>-12</v>
      </c>
      <c r="H64" s="247" t="s">
        <v>1671</v>
      </c>
      <c r="I64" s="247">
        <v>43965000</v>
      </c>
      <c r="K64" s="248">
        <v>43965000</v>
      </c>
    </row>
    <row r="65" spans="1:11">
      <c r="A65" s="247" t="s">
        <v>523</v>
      </c>
      <c r="B65" s="247" t="s">
        <v>546</v>
      </c>
      <c r="C65" s="247" t="s">
        <v>442</v>
      </c>
      <c r="D65" s="251" t="s">
        <v>1787</v>
      </c>
      <c r="E65" s="247" t="s">
        <v>1753</v>
      </c>
      <c r="F65" s="248" t="s">
        <v>1754</v>
      </c>
      <c r="G65" s="247">
        <v>-12</v>
      </c>
      <c r="H65" s="247" t="s">
        <v>1671</v>
      </c>
      <c r="I65" s="247">
        <v>47155000</v>
      </c>
      <c r="K65" s="248">
        <v>47155000</v>
      </c>
    </row>
    <row r="66" spans="1:11">
      <c r="A66" s="247" t="s">
        <v>523</v>
      </c>
      <c r="B66" s="247" t="s">
        <v>546</v>
      </c>
      <c r="C66" s="247" t="s">
        <v>442</v>
      </c>
      <c r="D66" s="251" t="s">
        <v>1788</v>
      </c>
      <c r="E66" s="247" t="s">
        <v>1753</v>
      </c>
      <c r="F66" s="248" t="s">
        <v>1754</v>
      </c>
      <c r="G66" s="247">
        <v>-12</v>
      </c>
      <c r="H66" s="247" t="s">
        <v>1671</v>
      </c>
      <c r="I66" s="247">
        <v>5702850</v>
      </c>
      <c r="K66" s="248">
        <v>5702850</v>
      </c>
    </row>
    <row r="67" spans="1:11">
      <c r="A67" s="247" t="s">
        <v>523</v>
      </c>
      <c r="B67" s="247" t="s">
        <v>546</v>
      </c>
      <c r="C67" s="247" t="s">
        <v>442</v>
      </c>
      <c r="D67" s="251" t="s">
        <v>1789</v>
      </c>
      <c r="E67" s="247" t="s">
        <v>1762</v>
      </c>
      <c r="F67" s="248" t="s">
        <v>1790</v>
      </c>
      <c r="G67" s="247">
        <v>-15</v>
      </c>
      <c r="H67" s="247" t="s">
        <v>1671</v>
      </c>
      <c r="I67" s="247">
        <v>26990000</v>
      </c>
      <c r="K67" s="248">
        <v>26990000</v>
      </c>
    </row>
    <row r="68" spans="1:11">
      <c r="A68" s="247" t="s">
        <v>523</v>
      </c>
      <c r="B68" s="247" t="s">
        <v>546</v>
      </c>
      <c r="C68" s="247" t="s">
        <v>442</v>
      </c>
      <c r="D68" s="251" t="s">
        <v>1791</v>
      </c>
      <c r="E68" s="247" t="s">
        <v>1792</v>
      </c>
      <c r="F68" s="248" t="s">
        <v>1793</v>
      </c>
      <c r="G68" s="247">
        <v>-19</v>
      </c>
      <c r="H68" s="247" t="s">
        <v>1671</v>
      </c>
      <c r="I68" s="247">
        <v>24025000</v>
      </c>
      <c r="K68" s="248">
        <v>24025000</v>
      </c>
    </row>
    <row r="69" spans="1:11">
      <c r="A69" s="247" t="s">
        <v>523</v>
      </c>
      <c r="B69" s="247" t="s">
        <v>546</v>
      </c>
      <c r="C69" s="247" t="s">
        <v>442</v>
      </c>
      <c r="D69" s="251" t="s">
        <v>1794</v>
      </c>
      <c r="E69" s="247" t="s">
        <v>1792</v>
      </c>
      <c r="F69" s="248" t="s">
        <v>1793</v>
      </c>
      <c r="G69" s="247">
        <v>-19</v>
      </c>
      <c r="H69" s="247" t="s">
        <v>1671</v>
      </c>
      <c r="I69" s="247">
        <v>5796900</v>
      </c>
      <c r="K69" s="248">
        <v>5796900</v>
      </c>
    </row>
    <row r="70" spans="1:11">
      <c r="A70" s="247" t="s">
        <v>523</v>
      </c>
      <c r="B70" s="247" t="s">
        <v>546</v>
      </c>
      <c r="C70" s="247" t="s">
        <v>442</v>
      </c>
      <c r="D70" s="251" t="s">
        <v>1795</v>
      </c>
      <c r="E70" s="247" t="s">
        <v>1673</v>
      </c>
      <c r="F70" s="248" t="s">
        <v>1674</v>
      </c>
      <c r="G70" s="247">
        <v>-21</v>
      </c>
      <c r="H70" s="247" t="s">
        <v>1671</v>
      </c>
      <c r="I70" s="247">
        <v>49243000</v>
      </c>
      <c r="K70" s="248">
        <v>49243000</v>
      </c>
    </row>
    <row r="71" spans="1:11">
      <c r="A71" s="247" t="s">
        <v>523</v>
      </c>
      <c r="B71" s="247" t="s">
        <v>546</v>
      </c>
      <c r="C71" s="247" t="s">
        <v>442</v>
      </c>
      <c r="D71" s="251" t="s">
        <v>1796</v>
      </c>
      <c r="E71" s="247" t="s">
        <v>1797</v>
      </c>
      <c r="F71" s="248" t="s">
        <v>1798</v>
      </c>
      <c r="G71" s="247">
        <v>-25</v>
      </c>
      <c r="H71" s="247" t="s">
        <v>1671</v>
      </c>
      <c r="I71" s="247">
        <v>25218000</v>
      </c>
      <c r="K71" s="248">
        <v>25218000</v>
      </c>
    </row>
    <row r="72" spans="1:11">
      <c r="A72" s="247" t="s">
        <v>523</v>
      </c>
      <c r="B72" s="247" t="s">
        <v>546</v>
      </c>
      <c r="C72" s="247" t="s">
        <v>442</v>
      </c>
      <c r="D72" s="251" t="s">
        <v>1799</v>
      </c>
      <c r="E72" s="247" t="s">
        <v>1727</v>
      </c>
      <c r="F72" s="248" t="s">
        <v>1800</v>
      </c>
      <c r="G72" s="247">
        <v>-28</v>
      </c>
      <c r="H72" s="247" t="s">
        <v>1671</v>
      </c>
      <c r="I72" s="247">
        <v>48340000</v>
      </c>
      <c r="K72" s="248">
        <v>48340000</v>
      </c>
    </row>
    <row r="73" spans="1:11">
      <c r="A73" s="247" t="s">
        <v>523</v>
      </c>
      <c r="B73" s="247" t="s">
        <v>546</v>
      </c>
      <c r="C73" s="247" t="s">
        <v>442</v>
      </c>
      <c r="D73" s="251" t="s">
        <v>1801</v>
      </c>
      <c r="E73" s="247" t="s">
        <v>1727</v>
      </c>
      <c r="F73" s="248" t="s">
        <v>1800</v>
      </c>
      <c r="G73" s="247">
        <v>-28</v>
      </c>
      <c r="H73" s="247" t="s">
        <v>1671</v>
      </c>
      <c r="I73" s="247">
        <v>7125000</v>
      </c>
      <c r="K73" s="248">
        <v>7125000</v>
      </c>
    </row>
    <row r="74" spans="1:11">
      <c r="A74" s="247" t="s">
        <v>523</v>
      </c>
      <c r="B74" s="247" t="s">
        <v>557</v>
      </c>
      <c r="C74" s="247" t="s">
        <v>558</v>
      </c>
      <c r="D74" s="251" t="s">
        <v>559</v>
      </c>
      <c r="E74" s="247" t="s">
        <v>544</v>
      </c>
      <c r="F74" s="248" t="s">
        <v>544</v>
      </c>
      <c r="G74" s="247">
        <v>191</v>
      </c>
      <c r="H74" s="247" t="s">
        <v>1671</v>
      </c>
      <c r="I74" s="247">
        <v>44524500</v>
      </c>
      <c r="K74" s="248">
        <v>44524500</v>
      </c>
    </row>
    <row r="75" spans="1:11">
      <c r="A75" s="247" t="s">
        <v>523</v>
      </c>
      <c r="B75" s="247" t="s">
        <v>560</v>
      </c>
      <c r="C75" s="247" t="s">
        <v>561</v>
      </c>
      <c r="D75" s="251" t="s">
        <v>1802</v>
      </c>
      <c r="E75" s="247" t="s">
        <v>1803</v>
      </c>
      <c r="F75" s="248" t="s">
        <v>1804</v>
      </c>
      <c r="G75" s="247">
        <v>51</v>
      </c>
      <c r="H75" s="247" t="s">
        <v>1671</v>
      </c>
      <c r="I75" s="247">
        <v>17014140</v>
      </c>
      <c r="K75" s="248">
        <v>17014140</v>
      </c>
    </row>
    <row r="76" spans="1:11">
      <c r="A76" s="247" t="s">
        <v>523</v>
      </c>
      <c r="B76" s="247" t="s">
        <v>560</v>
      </c>
      <c r="C76" s="247" t="s">
        <v>561</v>
      </c>
      <c r="D76" s="251" t="s">
        <v>1805</v>
      </c>
      <c r="E76" s="247" t="s">
        <v>1806</v>
      </c>
      <c r="F76" s="248" t="s">
        <v>1807</v>
      </c>
      <c r="G76" s="247">
        <v>-24</v>
      </c>
      <c r="H76" s="247" t="s">
        <v>1671</v>
      </c>
      <c r="I76" s="247">
        <v>44722000</v>
      </c>
      <c r="K76" s="248">
        <v>44722000</v>
      </c>
    </row>
    <row r="77" spans="1:11">
      <c r="A77" s="247" t="s">
        <v>523</v>
      </c>
      <c r="B77" s="247" t="s">
        <v>560</v>
      </c>
      <c r="C77" s="247" t="s">
        <v>561</v>
      </c>
      <c r="D77" s="251" t="s">
        <v>1808</v>
      </c>
      <c r="E77" s="247" t="s">
        <v>1727</v>
      </c>
      <c r="F77" s="248" t="s">
        <v>1800</v>
      </c>
      <c r="G77" s="247">
        <v>-28</v>
      </c>
      <c r="H77" s="247" t="s">
        <v>1671</v>
      </c>
      <c r="I77" s="247">
        <v>17132000</v>
      </c>
      <c r="K77" s="248">
        <v>17132000</v>
      </c>
    </row>
    <row r="78" spans="1:11">
      <c r="A78" s="247" t="s">
        <v>523</v>
      </c>
      <c r="B78" s="247" t="s">
        <v>562</v>
      </c>
      <c r="C78" s="247" t="s">
        <v>563</v>
      </c>
      <c r="D78" s="251" t="s">
        <v>564</v>
      </c>
      <c r="E78" s="247" t="s">
        <v>565</v>
      </c>
      <c r="F78" s="248" t="s">
        <v>1809</v>
      </c>
      <c r="G78" s="247">
        <v>449</v>
      </c>
      <c r="H78" s="247" t="s">
        <v>1671</v>
      </c>
      <c r="I78" s="247">
        <v>17839353</v>
      </c>
      <c r="K78" s="248">
        <v>17839353</v>
      </c>
    </row>
    <row r="79" spans="1:11">
      <c r="A79" s="247" t="s">
        <v>523</v>
      </c>
      <c r="B79" s="247" t="s">
        <v>562</v>
      </c>
      <c r="C79" s="247" t="s">
        <v>563</v>
      </c>
      <c r="D79" s="251" t="s">
        <v>566</v>
      </c>
      <c r="E79" s="247" t="s">
        <v>567</v>
      </c>
      <c r="F79" s="248" t="s">
        <v>568</v>
      </c>
      <c r="G79" s="247">
        <v>445</v>
      </c>
      <c r="H79" s="247" t="s">
        <v>1671</v>
      </c>
      <c r="I79" s="247">
        <v>4400000</v>
      </c>
      <c r="K79" s="248">
        <v>4400000</v>
      </c>
    </row>
    <row r="80" spans="1:11">
      <c r="A80" s="247" t="s">
        <v>523</v>
      </c>
      <c r="B80" s="247" t="s">
        <v>562</v>
      </c>
      <c r="C80" s="247" t="s">
        <v>563</v>
      </c>
      <c r="D80" s="251" t="s">
        <v>569</v>
      </c>
      <c r="E80" s="247" t="s">
        <v>570</v>
      </c>
      <c r="F80" s="248" t="s">
        <v>1810</v>
      </c>
      <c r="G80" s="247">
        <v>442</v>
      </c>
      <c r="H80" s="247" t="s">
        <v>1671</v>
      </c>
      <c r="I80" s="247">
        <v>25575000</v>
      </c>
      <c r="K80" s="248">
        <v>25575000</v>
      </c>
    </row>
    <row r="81" spans="1:11">
      <c r="A81" s="247" t="s">
        <v>523</v>
      </c>
      <c r="B81" s="247" t="s">
        <v>562</v>
      </c>
      <c r="C81" s="247" t="s">
        <v>563</v>
      </c>
      <c r="D81" s="251" t="s">
        <v>571</v>
      </c>
      <c r="E81" s="247" t="s">
        <v>572</v>
      </c>
      <c r="F81" s="248" t="s">
        <v>1811</v>
      </c>
      <c r="G81" s="247">
        <v>420</v>
      </c>
      <c r="H81" s="247" t="s">
        <v>1671</v>
      </c>
      <c r="I81" s="247">
        <v>4200000</v>
      </c>
      <c r="K81" s="248">
        <v>4200000</v>
      </c>
    </row>
    <row r="82" spans="1:11">
      <c r="A82" s="247" t="s">
        <v>523</v>
      </c>
      <c r="B82" s="247" t="s">
        <v>562</v>
      </c>
      <c r="C82" s="247" t="s">
        <v>563</v>
      </c>
      <c r="D82" s="251" t="s">
        <v>573</v>
      </c>
      <c r="E82" s="247" t="s">
        <v>574</v>
      </c>
      <c r="F82" s="248" t="s">
        <v>1812</v>
      </c>
      <c r="G82" s="247">
        <v>392</v>
      </c>
      <c r="H82" s="247" t="s">
        <v>1671</v>
      </c>
      <c r="I82" s="247">
        <v>4200000</v>
      </c>
      <c r="K82" s="248">
        <v>4200000</v>
      </c>
    </row>
    <row r="83" spans="1:11">
      <c r="A83" s="247" t="s">
        <v>523</v>
      </c>
      <c r="B83" s="247" t="s">
        <v>562</v>
      </c>
      <c r="C83" s="247" t="s">
        <v>563</v>
      </c>
      <c r="D83" s="251" t="s">
        <v>575</v>
      </c>
      <c r="E83" s="247" t="s">
        <v>576</v>
      </c>
      <c r="F83" s="248" t="s">
        <v>1813</v>
      </c>
      <c r="G83" s="247">
        <v>358</v>
      </c>
      <c r="H83" s="247" t="s">
        <v>1671</v>
      </c>
      <c r="I83" s="247">
        <v>4200000</v>
      </c>
      <c r="K83" s="248">
        <v>4200000</v>
      </c>
    </row>
    <row r="84" spans="1:11">
      <c r="A84" s="247" t="s">
        <v>523</v>
      </c>
      <c r="B84" s="247" t="s">
        <v>562</v>
      </c>
      <c r="C84" s="247" t="s">
        <v>563</v>
      </c>
      <c r="D84" s="251" t="s">
        <v>577</v>
      </c>
      <c r="E84" s="247" t="s">
        <v>578</v>
      </c>
      <c r="F84" s="248" t="s">
        <v>579</v>
      </c>
      <c r="G84" s="247">
        <v>326</v>
      </c>
      <c r="H84" s="247" t="s">
        <v>1671</v>
      </c>
      <c r="I84" s="247">
        <v>4200000</v>
      </c>
      <c r="K84" s="248">
        <v>4200000</v>
      </c>
    </row>
    <row r="85" spans="1:11">
      <c r="A85" s="247" t="s">
        <v>523</v>
      </c>
      <c r="B85" s="247" t="s">
        <v>562</v>
      </c>
      <c r="C85" s="247" t="s">
        <v>563</v>
      </c>
      <c r="D85" s="251" t="s">
        <v>580</v>
      </c>
      <c r="E85" s="247" t="s">
        <v>581</v>
      </c>
      <c r="F85" s="248" t="s">
        <v>582</v>
      </c>
      <c r="G85" s="247">
        <v>303</v>
      </c>
      <c r="H85" s="247" t="s">
        <v>1671</v>
      </c>
      <c r="I85" s="247">
        <v>4200000</v>
      </c>
      <c r="K85" s="248">
        <v>4200000</v>
      </c>
    </row>
    <row r="86" spans="1:11">
      <c r="A86" s="247" t="s">
        <v>523</v>
      </c>
      <c r="B86" s="247" t="s">
        <v>562</v>
      </c>
      <c r="C86" s="247" t="s">
        <v>563</v>
      </c>
      <c r="D86" s="251" t="s">
        <v>583</v>
      </c>
      <c r="E86" s="247" t="s">
        <v>584</v>
      </c>
      <c r="F86" s="248" t="s">
        <v>1814</v>
      </c>
      <c r="G86" s="247">
        <v>266</v>
      </c>
      <c r="H86" s="247" t="s">
        <v>1671</v>
      </c>
      <c r="I86" s="247">
        <v>4200000</v>
      </c>
      <c r="K86" s="248">
        <v>4200000</v>
      </c>
    </row>
    <row r="87" spans="1:11">
      <c r="A87" s="247" t="s">
        <v>523</v>
      </c>
      <c r="B87" s="247" t="s">
        <v>562</v>
      </c>
      <c r="C87" s="247" t="s">
        <v>563</v>
      </c>
      <c r="D87" s="251" t="s">
        <v>585</v>
      </c>
      <c r="E87" s="247" t="s">
        <v>586</v>
      </c>
      <c r="F87" s="248" t="s">
        <v>1815</v>
      </c>
      <c r="G87" s="247">
        <v>235</v>
      </c>
      <c r="H87" s="247" t="s">
        <v>1671</v>
      </c>
      <c r="I87" s="247">
        <v>4200000</v>
      </c>
      <c r="K87" s="248">
        <v>4200000</v>
      </c>
    </row>
    <row r="88" spans="1:11">
      <c r="A88" s="247" t="s">
        <v>523</v>
      </c>
      <c r="B88" s="247" t="s">
        <v>587</v>
      </c>
      <c r="C88" s="247" t="s">
        <v>563</v>
      </c>
      <c r="D88" s="251" t="s">
        <v>588</v>
      </c>
      <c r="E88" s="247" t="s">
        <v>570</v>
      </c>
      <c r="F88" s="248" t="s">
        <v>1810</v>
      </c>
      <c r="G88" s="247">
        <v>442</v>
      </c>
      <c r="H88" s="247" t="s">
        <v>1671</v>
      </c>
      <c r="I88" s="247">
        <v>40920000</v>
      </c>
      <c r="K88" s="248">
        <v>40920000</v>
      </c>
    </row>
    <row r="89" spans="1:11">
      <c r="A89" s="247" t="s">
        <v>523</v>
      </c>
      <c r="B89" s="247" t="s">
        <v>587</v>
      </c>
      <c r="C89" s="247" t="s">
        <v>563</v>
      </c>
      <c r="D89" s="251" t="s">
        <v>589</v>
      </c>
      <c r="E89" s="247" t="s">
        <v>590</v>
      </c>
      <c r="F89" s="248" t="s">
        <v>591</v>
      </c>
      <c r="G89" s="247">
        <v>451</v>
      </c>
      <c r="H89" s="247" t="s">
        <v>1671</v>
      </c>
      <c r="I89" s="247">
        <v>1509117</v>
      </c>
      <c r="K89" s="248">
        <v>1509117</v>
      </c>
    </row>
    <row r="90" spans="1:11">
      <c r="A90" s="247" t="s">
        <v>523</v>
      </c>
      <c r="B90" s="247" t="s">
        <v>587</v>
      </c>
      <c r="C90" s="247" t="s">
        <v>563</v>
      </c>
      <c r="E90" s="247" t="s">
        <v>592</v>
      </c>
      <c r="F90" s="248" t="s">
        <v>592</v>
      </c>
      <c r="G90" s="247">
        <v>284</v>
      </c>
      <c r="H90" s="247" t="s">
        <v>1671</v>
      </c>
      <c r="I90" s="247">
        <v>-360000</v>
      </c>
      <c r="K90" s="248">
        <v>-360000</v>
      </c>
    </row>
    <row r="91" spans="1:11">
      <c r="A91" s="247" t="s">
        <v>523</v>
      </c>
      <c r="B91" s="247" t="s">
        <v>593</v>
      </c>
      <c r="C91" s="247" t="s">
        <v>594</v>
      </c>
      <c r="D91" s="251" t="s">
        <v>1816</v>
      </c>
      <c r="E91" s="247" t="s">
        <v>1764</v>
      </c>
      <c r="F91" s="248" t="s">
        <v>1817</v>
      </c>
      <c r="G91" s="247">
        <v>-27</v>
      </c>
      <c r="H91" s="247" t="s">
        <v>1671</v>
      </c>
      <c r="I91" s="247">
        <v>63045000</v>
      </c>
      <c r="K91" s="248">
        <v>63045000</v>
      </c>
    </row>
    <row r="92" spans="1:11">
      <c r="A92" s="247" t="s">
        <v>523</v>
      </c>
      <c r="B92" s="247" t="s">
        <v>593</v>
      </c>
      <c r="C92" s="247" t="s">
        <v>594</v>
      </c>
      <c r="D92" s="251" t="s">
        <v>1818</v>
      </c>
      <c r="E92" s="247" t="s">
        <v>1764</v>
      </c>
      <c r="F92" s="248" t="s">
        <v>1754</v>
      </c>
      <c r="G92" s="247">
        <v>-12</v>
      </c>
      <c r="H92" s="247" t="s">
        <v>1671</v>
      </c>
      <c r="I92" s="247">
        <v>24025000</v>
      </c>
      <c r="K92" s="248">
        <v>24025000</v>
      </c>
    </row>
    <row r="93" spans="1:11">
      <c r="A93" s="247" t="s">
        <v>1819</v>
      </c>
      <c r="B93" s="247">
        <v>1358327</v>
      </c>
      <c r="C93" s="247" t="s">
        <v>1820</v>
      </c>
      <c r="D93" s="251" t="s">
        <v>1821</v>
      </c>
      <c r="E93" s="247" t="s">
        <v>1697</v>
      </c>
      <c r="F93" s="248" t="s">
        <v>1698</v>
      </c>
      <c r="G93" s="247">
        <v>63</v>
      </c>
      <c r="H93" s="247" t="s">
        <v>1671</v>
      </c>
      <c r="I93" s="247">
        <v>5076</v>
      </c>
      <c r="K93" s="248">
        <v>5076</v>
      </c>
    </row>
    <row r="94" spans="1:11">
      <c r="A94" s="247" t="s">
        <v>523</v>
      </c>
      <c r="B94" s="247" t="s">
        <v>595</v>
      </c>
      <c r="C94" s="247" t="s">
        <v>596</v>
      </c>
      <c r="E94" s="247" t="s">
        <v>1748</v>
      </c>
      <c r="F94" s="248" t="s">
        <v>1792</v>
      </c>
      <c r="G94" s="247">
        <v>11</v>
      </c>
      <c r="H94" s="247" t="s">
        <v>1671</v>
      </c>
      <c r="I94" s="247">
        <v>-264200</v>
      </c>
      <c r="K94" s="248">
        <v>-264200</v>
      </c>
    </row>
    <row r="95" spans="1:11">
      <c r="A95" s="247" t="s">
        <v>523</v>
      </c>
      <c r="B95" s="247" t="s">
        <v>599</v>
      </c>
      <c r="C95" s="247" t="s">
        <v>600</v>
      </c>
      <c r="D95" s="251" t="s">
        <v>601</v>
      </c>
      <c r="E95" s="247" t="s">
        <v>602</v>
      </c>
      <c r="F95" s="248" t="s">
        <v>1822</v>
      </c>
      <c r="G95" s="247">
        <v>798</v>
      </c>
      <c r="H95" s="247" t="s">
        <v>1671</v>
      </c>
      <c r="I95" s="247">
        <v>43492753</v>
      </c>
      <c r="K95" s="248">
        <v>43492753</v>
      </c>
    </row>
    <row r="96" spans="1:11">
      <c r="A96" s="247" t="s">
        <v>523</v>
      </c>
      <c r="B96" s="247" t="s">
        <v>599</v>
      </c>
      <c r="C96" s="247" t="s">
        <v>600</v>
      </c>
      <c r="D96" s="251" t="s">
        <v>603</v>
      </c>
      <c r="E96" s="247" t="s">
        <v>604</v>
      </c>
      <c r="F96" s="248" t="s">
        <v>1823</v>
      </c>
      <c r="G96" s="247">
        <v>789</v>
      </c>
      <c r="H96" s="247" t="s">
        <v>1671</v>
      </c>
      <c r="I96" s="247">
        <v>152270000</v>
      </c>
      <c r="K96" s="248">
        <v>152270000</v>
      </c>
    </row>
    <row r="97" spans="1:11">
      <c r="A97" s="247" t="s">
        <v>523</v>
      </c>
      <c r="B97" s="247" t="s">
        <v>606</v>
      </c>
      <c r="C97" s="247" t="s">
        <v>607</v>
      </c>
      <c r="D97" s="251" t="s">
        <v>608</v>
      </c>
      <c r="E97" s="247" t="s">
        <v>609</v>
      </c>
      <c r="F97" s="248" t="s">
        <v>1824</v>
      </c>
      <c r="G97" s="247">
        <v>721</v>
      </c>
      <c r="H97" s="247" t="s">
        <v>1671</v>
      </c>
      <c r="I97" s="247">
        <v>47923162</v>
      </c>
      <c r="K97" s="248">
        <v>47923162</v>
      </c>
    </row>
    <row r="98" spans="1:11">
      <c r="A98" s="247" t="s">
        <v>431</v>
      </c>
      <c r="B98" s="247" t="s">
        <v>610</v>
      </c>
      <c r="C98" s="247" t="s">
        <v>611</v>
      </c>
      <c r="D98" s="251" t="s">
        <v>612</v>
      </c>
      <c r="E98" s="247" t="s">
        <v>567</v>
      </c>
      <c r="F98" s="248" t="s">
        <v>1825</v>
      </c>
      <c r="G98" s="247">
        <v>474</v>
      </c>
      <c r="H98" s="247" t="s">
        <v>1671</v>
      </c>
      <c r="I98" s="247">
        <v>6250000</v>
      </c>
      <c r="K98" s="248">
        <v>6250000</v>
      </c>
    </row>
    <row r="99" spans="1:11">
      <c r="A99" s="247" t="s">
        <v>523</v>
      </c>
      <c r="B99" s="247" t="s">
        <v>613</v>
      </c>
      <c r="C99" s="247" t="s">
        <v>614</v>
      </c>
      <c r="D99" s="251" t="s">
        <v>1826</v>
      </c>
      <c r="E99" s="247" t="s">
        <v>1827</v>
      </c>
      <c r="F99" s="248" t="s">
        <v>1828</v>
      </c>
      <c r="G99" s="247">
        <v>35</v>
      </c>
      <c r="H99" s="247" t="s">
        <v>1671</v>
      </c>
      <c r="I99" s="247">
        <v>22845282</v>
      </c>
      <c r="K99" s="248">
        <v>22845282</v>
      </c>
    </row>
    <row r="100" spans="1:11">
      <c r="A100" s="247" t="s">
        <v>523</v>
      </c>
      <c r="B100" s="247" t="s">
        <v>613</v>
      </c>
      <c r="C100" s="247" t="s">
        <v>614</v>
      </c>
      <c r="D100" s="251" t="s">
        <v>1829</v>
      </c>
      <c r="E100" s="247" t="s">
        <v>1748</v>
      </c>
      <c r="F100" s="248" t="s">
        <v>1749</v>
      </c>
      <c r="G100" s="247">
        <v>14</v>
      </c>
      <c r="H100" s="247" t="s">
        <v>1671</v>
      </c>
      <c r="I100" s="247">
        <v>70665200</v>
      </c>
      <c r="K100" s="248">
        <v>70665200</v>
      </c>
    </row>
    <row r="101" spans="1:11">
      <c r="A101" s="247" t="s">
        <v>523</v>
      </c>
      <c r="B101" s="247" t="s">
        <v>613</v>
      </c>
      <c r="C101" s="247" t="s">
        <v>614</v>
      </c>
      <c r="D101" s="251" t="s">
        <v>1830</v>
      </c>
      <c r="E101" s="247" t="s">
        <v>1831</v>
      </c>
      <c r="F101" s="248" t="s">
        <v>1832</v>
      </c>
      <c r="G101" s="247">
        <v>-17</v>
      </c>
      <c r="H101" s="247" t="s">
        <v>1671</v>
      </c>
      <c r="I101" s="247">
        <v>71215200</v>
      </c>
      <c r="K101" s="248">
        <v>71215200</v>
      </c>
    </row>
    <row r="102" spans="1:11">
      <c r="A102" s="247" t="s">
        <v>523</v>
      </c>
      <c r="B102" s="247" t="s">
        <v>613</v>
      </c>
      <c r="C102" s="247" t="s">
        <v>614</v>
      </c>
      <c r="D102" s="251" t="s">
        <v>1833</v>
      </c>
      <c r="E102" s="247" t="s">
        <v>1797</v>
      </c>
      <c r="F102" s="248" t="s">
        <v>1798</v>
      </c>
      <c r="G102" s="247">
        <v>-25</v>
      </c>
      <c r="H102" s="247" t="s">
        <v>1671</v>
      </c>
      <c r="I102" s="247">
        <v>67062100</v>
      </c>
      <c r="K102" s="248">
        <v>67062100</v>
      </c>
    </row>
    <row r="103" spans="1:11">
      <c r="A103" s="247" t="s">
        <v>431</v>
      </c>
      <c r="B103" s="247" t="s">
        <v>615</v>
      </c>
      <c r="C103" s="247" t="s">
        <v>616</v>
      </c>
      <c r="D103" s="251" t="s">
        <v>1834</v>
      </c>
      <c r="E103" s="247" t="s">
        <v>1669</v>
      </c>
      <c r="F103" s="248" t="s">
        <v>1670</v>
      </c>
      <c r="G103" s="247">
        <v>-7</v>
      </c>
      <c r="H103" s="247" t="s">
        <v>1671</v>
      </c>
      <c r="I103" s="247">
        <v>1305000</v>
      </c>
      <c r="K103" s="248">
        <v>1305000</v>
      </c>
    </row>
    <row r="104" spans="1:11">
      <c r="A104" s="247" t="s">
        <v>523</v>
      </c>
      <c r="B104" s="247" t="s">
        <v>617</v>
      </c>
      <c r="C104" s="247" t="s">
        <v>618</v>
      </c>
      <c r="D104" s="251" t="s">
        <v>619</v>
      </c>
      <c r="E104" s="247" t="s">
        <v>620</v>
      </c>
      <c r="F104" s="248" t="s">
        <v>1835</v>
      </c>
      <c r="G104" s="247">
        <v>743</v>
      </c>
      <c r="H104" s="247" t="s">
        <v>1671</v>
      </c>
      <c r="I104" s="247">
        <v>1152000</v>
      </c>
      <c r="K104" s="248">
        <v>1152000</v>
      </c>
    </row>
    <row r="105" spans="1:11">
      <c r="A105" s="247" t="s">
        <v>523</v>
      </c>
      <c r="B105" s="247" t="s">
        <v>617</v>
      </c>
      <c r="C105" s="247" t="s">
        <v>618</v>
      </c>
      <c r="D105" s="251" t="s">
        <v>621</v>
      </c>
      <c r="E105" s="247" t="s">
        <v>622</v>
      </c>
      <c r="F105" s="248" t="s">
        <v>1836</v>
      </c>
      <c r="G105" s="247">
        <v>729</v>
      </c>
      <c r="H105" s="247" t="s">
        <v>1671</v>
      </c>
      <c r="I105" s="247">
        <v>27840000</v>
      </c>
      <c r="K105" s="248">
        <v>27840000</v>
      </c>
    </row>
    <row r="106" spans="1:11">
      <c r="A106" s="247" t="s">
        <v>523</v>
      </c>
      <c r="B106" s="247" t="s">
        <v>617</v>
      </c>
      <c r="C106" s="247" t="s">
        <v>618</v>
      </c>
      <c r="D106" s="251" t="s">
        <v>623</v>
      </c>
      <c r="E106" s="247" t="s">
        <v>624</v>
      </c>
      <c r="F106" s="248" t="s">
        <v>1837</v>
      </c>
      <c r="G106" s="247">
        <v>704</v>
      </c>
      <c r="H106" s="247" t="s">
        <v>1671</v>
      </c>
      <c r="I106" s="247">
        <v>37120000</v>
      </c>
      <c r="K106" s="248">
        <v>37120000</v>
      </c>
    </row>
    <row r="107" spans="1:11">
      <c r="A107" s="247" t="s">
        <v>523</v>
      </c>
      <c r="B107" s="247" t="s">
        <v>617</v>
      </c>
      <c r="C107" s="247" t="s">
        <v>618</v>
      </c>
      <c r="D107" s="251" t="s">
        <v>625</v>
      </c>
      <c r="E107" s="247" t="s">
        <v>626</v>
      </c>
      <c r="F107" s="248" t="s">
        <v>627</v>
      </c>
      <c r="G107" s="247">
        <v>304</v>
      </c>
      <c r="H107" s="247" t="s">
        <v>1671</v>
      </c>
      <c r="I107" s="247">
        <v>7860000</v>
      </c>
      <c r="K107" s="248">
        <v>7860000</v>
      </c>
    </row>
    <row r="108" spans="1:11">
      <c r="A108" s="247" t="s">
        <v>523</v>
      </c>
      <c r="B108" s="247" t="s">
        <v>628</v>
      </c>
      <c r="C108" s="247" t="s">
        <v>618</v>
      </c>
      <c r="D108" s="251" t="s">
        <v>629</v>
      </c>
      <c r="E108" s="247" t="s">
        <v>630</v>
      </c>
      <c r="F108" s="248" t="s">
        <v>1838</v>
      </c>
      <c r="G108" s="247">
        <v>750</v>
      </c>
      <c r="H108" s="247" t="s">
        <v>1671</v>
      </c>
      <c r="I108" s="247">
        <v>79373000</v>
      </c>
      <c r="K108" s="248">
        <v>79373000</v>
      </c>
    </row>
    <row r="109" spans="1:11">
      <c r="A109" s="247" t="s">
        <v>523</v>
      </c>
      <c r="B109" s="247" t="s">
        <v>628</v>
      </c>
      <c r="C109" s="247" t="s">
        <v>618</v>
      </c>
      <c r="D109" s="251" t="s">
        <v>631</v>
      </c>
      <c r="E109" s="247" t="s">
        <v>620</v>
      </c>
      <c r="F109" s="248" t="s">
        <v>1835</v>
      </c>
      <c r="G109" s="247">
        <v>743</v>
      </c>
      <c r="H109" s="247" t="s">
        <v>1671</v>
      </c>
      <c r="I109" s="247">
        <v>120640000</v>
      </c>
      <c r="K109" s="248">
        <v>120640000</v>
      </c>
    </row>
    <row r="110" spans="1:11">
      <c r="A110" s="247" t="s">
        <v>523</v>
      </c>
      <c r="B110" s="247" t="s">
        <v>628</v>
      </c>
      <c r="C110" s="247" t="s">
        <v>618</v>
      </c>
      <c r="D110" s="251" t="s">
        <v>632</v>
      </c>
      <c r="E110" s="247" t="s">
        <v>622</v>
      </c>
      <c r="F110" s="248" t="s">
        <v>1836</v>
      </c>
      <c r="G110" s="247">
        <v>729</v>
      </c>
      <c r="H110" s="247" t="s">
        <v>1671</v>
      </c>
      <c r="I110" s="247">
        <v>111900000</v>
      </c>
      <c r="K110" s="248">
        <v>111900000</v>
      </c>
    </row>
    <row r="111" spans="1:11">
      <c r="A111" s="247" t="s">
        <v>523</v>
      </c>
      <c r="B111" s="247" t="s">
        <v>628</v>
      </c>
      <c r="C111" s="247" t="s">
        <v>618</v>
      </c>
      <c r="D111" s="251" t="s">
        <v>633</v>
      </c>
      <c r="E111" s="247" t="s">
        <v>634</v>
      </c>
      <c r="F111" s="248" t="s">
        <v>1839</v>
      </c>
      <c r="G111" s="247">
        <v>695</v>
      </c>
      <c r="H111" s="247" t="s">
        <v>1671</v>
      </c>
      <c r="I111" s="247">
        <v>77420000</v>
      </c>
      <c r="K111" s="248">
        <v>77420000</v>
      </c>
    </row>
    <row r="112" spans="1:11">
      <c r="A112" s="247" t="s">
        <v>523</v>
      </c>
      <c r="B112" s="247" t="s">
        <v>628</v>
      </c>
      <c r="C112" s="247" t="s">
        <v>618</v>
      </c>
      <c r="D112" s="251" t="s">
        <v>635</v>
      </c>
      <c r="E112" s="247" t="s">
        <v>636</v>
      </c>
      <c r="F112" s="248" t="s">
        <v>581</v>
      </c>
      <c r="G112" s="247">
        <v>333</v>
      </c>
      <c r="H112" s="247" t="s">
        <v>1671</v>
      </c>
      <c r="I112" s="247">
        <v>969000</v>
      </c>
      <c r="K112" s="248">
        <v>969000</v>
      </c>
    </row>
    <row r="113" spans="1:11">
      <c r="A113" s="247" t="s">
        <v>523</v>
      </c>
      <c r="B113" s="247" t="s">
        <v>637</v>
      </c>
      <c r="C113" s="247" t="s">
        <v>638</v>
      </c>
      <c r="D113" s="251" t="s">
        <v>639</v>
      </c>
      <c r="E113" s="247" t="s">
        <v>640</v>
      </c>
      <c r="F113" s="248" t="s">
        <v>641</v>
      </c>
      <c r="G113" s="247">
        <v>234</v>
      </c>
      <c r="H113" s="247" t="s">
        <v>1671</v>
      </c>
      <c r="I113" s="247">
        <v>13266845</v>
      </c>
      <c r="K113" s="248">
        <v>13266845</v>
      </c>
    </row>
    <row r="114" spans="1:11">
      <c r="A114" s="247" t="s">
        <v>523</v>
      </c>
      <c r="B114" s="247" t="s">
        <v>637</v>
      </c>
      <c r="C114" s="247" t="s">
        <v>638</v>
      </c>
      <c r="D114" s="251" t="s">
        <v>642</v>
      </c>
      <c r="E114" s="247" t="s">
        <v>643</v>
      </c>
      <c r="F114" s="248" t="s">
        <v>644</v>
      </c>
      <c r="G114" s="247">
        <v>226</v>
      </c>
      <c r="H114" s="247" t="s">
        <v>1671</v>
      </c>
      <c r="I114" s="247">
        <v>24040000</v>
      </c>
      <c r="K114" s="248">
        <v>24040000</v>
      </c>
    </row>
    <row r="115" spans="1:11">
      <c r="A115" s="247" t="s">
        <v>523</v>
      </c>
      <c r="B115" s="247" t="s">
        <v>637</v>
      </c>
      <c r="C115" s="247" t="s">
        <v>638</v>
      </c>
      <c r="D115" s="251" t="s">
        <v>645</v>
      </c>
      <c r="E115" s="247" t="s">
        <v>646</v>
      </c>
      <c r="F115" s="248" t="s">
        <v>647</v>
      </c>
      <c r="G115" s="247">
        <v>220</v>
      </c>
      <c r="H115" s="247" t="s">
        <v>1671</v>
      </c>
      <c r="I115" s="247">
        <v>23080000</v>
      </c>
      <c r="K115" s="248">
        <v>23080000</v>
      </c>
    </row>
    <row r="116" spans="1:11">
      <c r="A116" s="247" t="s">
        <v>523</v>
      </c>
      <c r="B116" s="247" t="s">
        <v>1840</v>
      </c>
      <c r="C116" s="247" t="s">
        <v>1841</v>
      </c>
      <c r="D116" s="251" t="s">
        <v>1842</v>
      </c>
      <c r="E116" s="247" t="s">
        <v>1843</v>
      </c>
      <c r="F116" s="248" t="s">
        <v>1844</v>
      </c>
      <c r="G116" s="247">
        <v>7</v>
      </c>
      <c r="H116" s="247" t="s">
        <v>1671</v>
      </c>
      <c r="I116" s="247">
        <v>51600000</v>
      </c>
      <c r="K116" s="248">
        <v>51600000</v>
      </c>
    </row>
    <row r="117" spans="1:11">
      <c r="A117" s="247" t="s">
        <v>648</v>
      </c>
      <c r="B117" s="247" t="s">
        <v>649</v>
      </c>
      <c r="C117" s="247" t="s">
        <v>650</v>
      </c>
      <c r="D117" s="251" t="s">
        <v>1845</v>
      </c>
      <c r="E117" s="247" t="s">
        <v>1846</v>
      </c>
      <c r="F117" s="248" t="s">
        <v>1847</v>
      </c>
      <c r="G117" s="247">
        <v>120</v>
      </c>
      <c r="H117" s="247" t="s">
        <v>1671</v>
      </c>
      <c r="I117" s="247">
        <v>78475000</v>
      </c>
      <c r="K117" s="248">
        <v>78475000</v>
      </c>
    </row>
    <row r="118" spans="1:11">
      <c r="A118" s="247" t="s">
        <v>648</v>
      </c>
      <c r="B118" s="247" t="s">
        <v>1848</v>
      </c>
      <c r="C118" s="247" t="s">
        <v>1849</v>
      </c>
      <c r="D118" s="251" t="s">
        <v>1850</v>
      </c>
      <c r="E118" s="247" t="s">
        <v>1851</v>
      </c>
      <c r="F118" s="248" t="s">
        <v>1852</v>
      </c>
      <c r="G118" s="247">
        <v>99</v>
      </c>
      <c r="H118" s="247" t="s">
        <v>1671</v>
      </c>
      <c r="I118" s="247">
        <v>74775000</v>
      </c>
      <c r="K118" s="248">
        <v>74775000</v>
      </c>
    </row>
    <row r="119" spans="1:11">
      <c r="A119" s="247" t="s">
        <v>790</v>
      </c>
      <c r="B119" s="247">
        <v>214278970012</v>
      </c>
      <c r="C119" s="247" t="s">
        <v>1853</v>
      </c>
      <c r="D119" s="251" t="s">
        <v>1854</v>
      </c>
      <c r="E119" s="247" t="s">
        <v>1797</v>
      </c>
      <c r="F119" s="248" t="s">
        <v>1798</v>
      </c>
      <c r="G119" s="247">
        <v>-25</v>
      </c>
      <c r="H119" s="247" t="s">
        <v>1757</v>
      </c>
      <c r="J119" s="247">
        <v>39032</v>
      </c>
      <c r="K119" s="248">
        <v>259469903.84</v>
      </c>
    </row>
    <row r="120" spans="1:11">
      <c r="A120" s="247" t="s">
        <v>790</v>
      </c>
      <c r="B120" s="247">
        <v>214278970012</v>
      </c>
      <c r="C120" s="247" t="s">
        <v>1853</v>
      </c>
      <c r="D120" s="251" t="s">
        <v>1855</v>
      </c>
      <c r="E120" s="247" t="s">
        <v>1727</v>
      </c>
      <c r="F120" s="248" t="s">
        <v>1800</v>
      </c>
      <c r="G120" s="247">
        <v>-28</v>
      </c>
      <c r="H120" s="247" t="s">
        <v>1757</v>
      </c>
      <c r="J120" s="247">
        <v>24992</v>
      </c>
      <c r="K120" s="248">
        <v>166137319.03999999</v>
      </c>
    </row>
    <row r="121" spans="1:11">
      <c r="A121" s="247" t="s">
        <v>523</v>
      </c>
      <c r="B121" s="247" t="s">
        <v>653</v>
      </c>
      <c r="C121" s="247" t="s">
        <v>654</v>
      </c>
      <c r="D121" s="251" t="s">
        <v>655</v>
      </c>
      <c r="E121" s="247" t="s">
        <v>539</v>
      </c>
      <c r="F121" s="248" t="s">
        <v>1856</v>
      </c>
      <c r="G121" s="247">
        <v>147</v>
      </c>
      <c r="H121" s="247" t="s">
        <v>1671</v>
      </c>
      <c r="I121" s="247">
        <v>111957</v>
      </c>
      <c r="K121" s="248">
        <v>111957</v>
      </c>
    </row>
    <row r="122" spans="1:11">
      <c r="A122" s="247" t="s">
        <v>523</v>
      </c>
      <c r="B122" s="247" t="s">
        <v>653</v>
      </c>
      <c r="C122" s="247" t="s">
        <v>654</v>
      </c>
      <c r="D122" s="251" t="s">
        <v>1857</v>
      </c>
      <c r="E122" s="247" t="s">
        <v>1846</v>
      </c>
      <c r="F122" s="248" t="s">
        <v>1858</v>
      </c>
      <c r="G122" s="247">
        <v>118</v>
      </c>
      <c r="H122" s="247" t="s">
        <v>1671</v>
      </c>
      <c r="I122" s="247">
        <v>3859351</v>
      </c>
      <c r="K122" s="248">
        <v>3859351</v>
      </c>
    </row>
    <row r="123" spans="1:11">
      <c r="A123" s="247" t="s">
        <v>523</v>
      </c>
      <c r="B123" s="247" t="s">
        <v>656</v>
      </c>
      <c r="C123" s="247" t="s">
        <v>657</v>
      </c>
      <c r="D123" s="251" t="s">
        <v>1859</v>
      </c>
      <c r="E123" s="247" t="s">
        <v>1860</v>
      </c>
      <c r="F123" s="248" t="s">
        <v>1767</v>
      </c>
      <c r="G123" s="247">
        <v>-3</v>
      </c>
      <c r="H123" s="247" t="s">
        <v>1671</v>
      </c>
      <c r="I123" s="247">
        <v>21675000</v>
      </c>
      <c r="K123" s="248">
        <v>21675000</v>
      </c>
    </row>
    <row r="124" spans="1:11">
      <c r="A124" s="247" t="s">
        <v>523</v>
      </c>
      <c r="B124" s="247" t="s">
        <v>656</v>
      </c>
      <c r="C124" s="247" t="s">
        <v>657</v>
      </c>
      <c r="D124" s="251" t="s">
        <v>1861</v>
      </c>
      <c r="E124" s="247" t="s">
        <v>1753</v>
      </c>
      <c r="F124" s="248" t="s">
        <v>1754</v>
      </c>
      <c r="G124" s="247">
        <v>-12</v>
      </c>
      <c r="H124" s="247" t="s">
        <v>1671</v>
      </c>
      <c r="I124" s="247">
        <v>1500000</v>
      </c>
      <c r="K124" s="248">
        <v>1500000</v>
      </c>
    </row>
    <row r="125" spans="1:11">
      <c r="A125" s="247" t="s">
        <v>523</v>
      </c>
      <c r="B125" s="247" t="s">
        <v>656</v>
      </c>
      <c r="C125" s="247" t="s">
        <v>657</v>
      </c>
      <c r="D125" s="251" t="s">
        <v>1862</v>
      </c>
      <c r="E125" s="247" t="s">
        <v>1797</v>
      </c>
      <c r="F125" s="248" t="s">
        <v>1798</v>
      </c>
      <c r="G125" s="247">
        <v>-25</v>
      </c>
      <c r="H125" s="247" t="s">
        <v>1671</v>
      </c>
      <c r="I125" s="247">
        <v>21890000</v>
      </c>
      <c r="K125" s="248">
        <v>21890000</v>
      </c>
    </row>
    <row r="126" spans="1:11">
      <c r="A126" s="247" t="s">
        <v>648</v>
      </c>
      <c r="B126" s="247" t="s">
        <v>1863</v>
      </c>
      <c r="C126" s="247" t="s">
        <v>1864</v>
      </c>
      <c r="E126" s="247" t="s">
        <v>1865</v>
      </c>
      <c r="F126" s="248" t="s">
        <v>1721</v>
      </c>
      <c r="G126" s="247">
        <v>38</v>
      </c>
      <c r="H126" s="247" t="s">
        <v>1671</v>
      </c>
      <c r="I126" s="247">
        <v>-1848000</v>
      </c>
      <c r="K126" s="248">
        <v>-1848000</v>
      </c>
    </row>
    <row r="127" spans="1:11">
      <c r="A127" s="247" t="s">
        <v>523</v>
      </c>
      <c r="B127" s="247" t="s">
        <v>658</v>
      </c>
      <c r="C127" s="247" t="s">
        <v>659</v>
      </c>
      <c r="D127" s="251" t="s">
        <v>1866</v>
      </c>
      <c r="E127" s="247" t="s">
        <v>1753</v>
      </c>
      <c r="F127" s="248" t="s">
        <v>1764</v>
      </c>
      <c r="G127" s="247">
        <v>3</v>
      </c>
      <c r="H127" s="247" t="s">
        <v>1671</v>
      </c>
      <c r="I127" s="247">
        <v>4200000</v>
      </c>
      <c r="K127" s="248">
        <v>4200000</v>
      </c>
    </row>
    <row r="128" spans="1:11">
      <c r="A128" s="247" t="s">
        <v>523</v>
      </c>
      <c r="B128" s="247" t="s">
        <v>658</v>
      </c>
      <c r="C128" s="247" t="s">
        <v>659</v>
      </c>
      <c r="D128" s="251" t="s">
        <v>1867</v>
      </c>
      <c r="E128" s="247" t="s">
        <v>1868</v>
      </c>
      <c r="F128" s="248" t="s">
        <v>1844</v>
      </c>
      <c r="G128" s="247">
        <v>7</v>
      </c>
      <c r="H128" s="247" t="s">
        <v>1671</v>
      </c>
      <c r="I128" s="247">
        <v>758000</v>
      </c>
      <c r="K128" s="248">
        <v>758000</v>
      </c>
    </row>
    <row r="129" spans="1:11">
      <c r="A129" s="247" t="s">
        <v>523</v>
      </c>
      <c r="B129" s="247" t="s">
        <v>658</v>
      </c>
      <c r="C129" s="247" t="s">
        <v>659</v>
      </c>
      <c r="D129" s="251" t="s">
        <v>1869</v>
      </c>
      <c r="E129" s="247" t="s">
        <v>1764</v>
      </c>
      <c r="F129" s="248" t="s">
        <v>1765</v>
      </c>
      <c r="G129" s="247">
        <v>-2</v>
      </c>
      <c r="H129" s="247" t="s">
        <v>1671</v>
      </c>
      <c r="I129" s="247">
        <v>52068000</v>
      </c>
      <c r="K129" s="248">
        <v>52068000</v>
      </c>
    </row>
    <row r="130" spans="1:11">
      <c r="A130" s="247" t="s">
        <v>1819</v>
      </c>
      <c r="B130" s="247">
        <v>2382906</v>
      </c>
      <c r="C130" s="247" t="s">
        <v>1870</v>
      </c>
      <c r="D130" s="251" t="s">
        <v>1871</v>
      </c>
      <c r="E130" s="247" t="s">
        <v>1827</v>
      </c>
      <c r="F130" s="248" t="s">
        <v>1828</v>
      </c>
      <c r="G130" s="247">
        <v>35</v>
      </c>
      <c r="H130" s="247" t="s">
        <v>1671</v>
      </c>
      <c r="I130" s="247">
        <v>500000</v>
      </c>
      <c r="K130" s="248">
        <v>500000</v>
      </c>
    </row>
    <row r="131" spans="1:11">
      <c r="A131" s="247" t="s">
        <v>523</v>
      </c>
      <c r="B131" s="247" t="s">
        <v>660</v>
      </c>
      <c r="C131" s="247" t="s">
        <v>661</v>
      </c>
      <c r="D131" s="251" t="s">
        <v>662</v>
      </c>
      <c r="E131" s="247" t="s">
        <v>663</v>
      </c>
      <c r="F131" s="248" t="s">
        <v>1872</v>
      </c>
      <c r="G131" s="247">
        <v>863</v>
      </c>
      <c r="H131" s="247" t="s">
        <v>1671</v>
      </c>
      <c r="I131" s="247">
        <v>12367645</v>
      </c>
      <c r="K131" s="248">
        <v>12367645</v>
      </c>
    </row>
    <row r="132" spans="1:11">
      <c r="A132" s="247" t="s">
        <v>523</v>
      </c>
      <c r="B132" s="247" t="s">
        <v>1873</v>
      </c>
      <c r="C132" s="247" t="s">
        <v>1874</v>
      </c>
      <c r="D132" s="251" t="s">
        <v>1875</v>
      </c>
      <c r="E132" s="247" t="s">
        <v>1876</v>
      </c>
      <c r="F132" s="248" t="s">
        <v>1877</v>
      </c>
      <c r="G132" s="247">
        <v>78</v>
      </c>
      <c r="H132" s="247" t="s">
        <v>1671</v>
      </c>
      <c r="I132" s="247">
        <v>1173000</v>
      </c>
      <c r="K132" s="248">
        <v>1173000</v>
      </c>
    </row>
    <row r="133" spans="1:11">
      <c r="A133" s="247" t="s">
        <v>523</v>
      </c>
      <c r="B133" s="247" t="s">
        <v>1873</v>
      </c>
      <c r="C133" s="247" t="s">
        <v>1874</v>
      </c>
      <c r="D133" s="251" t="s">
        <v>1878</v>
      </c>
      <c r="E133" s="247" t="s">
        <v>1879</v>
      </c>
      <c r="F133" s="248" t="s">
        <v>1880</v>
      </c>
      <c r="G133" s="247">
        <v>53</v>
      </c>
      <c r="H133" s="247" t="s">
        <v>1671</v>
      </c>
      <c r="I133" s="247">
        <v>3956000</v>
      </c>
      <c r="K133" s="248">
        <v>3956000</v>
      </c>
    </row>
    <row r="134" spans="1:11">
      <c r="A134" s="247" t="s">
        <v>523</v>
      </c>
      <c r="B134" s="247" t="s">
        <v>1873</v>
      </c>
      <c r="C134" s="247" t="s">
        <v>1874</v>
      </c>
      <c r="D134" s="251" t="s">
        <v>1881</v>
      </c>
      <c r="E134" s="247" t="s">
        <v>1882</v>
      </c>
      <c r="F134" s="248" t="s">
        <v>1883</v>
      </c>
      <c r="G134" s="247">
        <v>50</v>
      </c>
      <c r="H134" s="247" t="s">
        <v>1671</v>
      </c>
      <c r="I134" s="247">
        <v>840000</v>
      </c>
      <c r="K134" s="248">
        <v>840000</v>
      </c>
    </row>
    <row r="135" spans="1:11">
      <c r="A135" s="247" t="s">
        <v>523</v>
      </c>
      <c r="B135" s="247" t="s">
        <v>1873</v>
      </c>
      <c r="C135" s="247" t="s">
        <v>1874</v>
      </c>
      <c r="D135" s="251" t="s">
        <v>1884</v>
      </c>
      <c r="E135" s="247" t="s">
        <v>1885</v>
      </c>
      <c r="F135" s="248" t="s">
        <v>1745</v>
      </c>
      <c r="G135" s="247">
        <v>42</v>
      </c>
      <c r="H135" s="247" t="s">
        <v>1671</v>
      </c>
      <c r="I135" s="247">
        <v>1372000</v>
      </c>
      <c r="K135" s="248">
        <v>1372000</v>
      </c>
    </row>
    <row r="136" spans="1:11">
      <c r="A136" s="247" t="s">
        <v>516</v>
      </c>
      <c r="B136" s="247" t="s">
        <v>664</v>
      </c>
      <c r="C136" s="247" t="s">
        <v>665</v>
      </c>
      <c r="E136" s="247" t="s">
        <v>1748</v>
      </c>
      <c r="F136" s="248" t="s">
        <v>1748</v>
      </c>
      <c r="G136" s="247">
        <v>44</v>
      </c>
      <c r="H136" s="247" t="s">
        <v>1671</v>
      </c>
      <c r="I136" s="247">
        <v>-360</v>
      </c>
      <c r="K136" s="248">
        <v>-360</v>
      </c>
    </row>
    <row r="137" spans="1:11">
      <c r="A137" s="247" t="s">
        <v>516</v>
      </c>
      <c r="B137" s="247" t="s">
        <v>664</v>
      </c>
      <c r="C137" s="247" t="s">
        <v>665</v>
      </c>
      <c r="D137" s="251" t="s">
        <v>1886</v>
      </c>
      <c r="E137" s="247" t="s">
        <v>1748</v>
      </c>
      <c r="F137" s="248" t="s">
        <v>1749</v>
      </c>
      <c r="G137" s="247">
        <v>14</v>
      </c>
      <c r="H137" s="247" t="s">
        <v>1671</v>
      </c>
      <c r="I137" s="247">
        <v>150000</v>
      </c>
      <c r="K137" s="248">
        <v>150000</v>
      </c>
    </row>
    <row r="138" spans="1:11">
      <c r="A138" s="247" t="s">
        <v>648</v>
      </c>
      <c r="B138" s="247" t="s">
        <v>1887</v>
      </c>
      <c r="C138" s="247" t="s">
        <v>1888</v>
      </c>
      <c r="D138" s="251" t="s">
        <v>1889</v>
      </c>
      <c r="E138" s="247" t="s">
        <v>1890</v>
      </c>
      <c r="F138" s="248" t="s">
        <v>1683</v>
      </c>
      <c r="G138" s="247">
        <v>73</v>
      </c>
      <c r="H138" s="247" t="s">
        <v>1671</v>
      </c>
      <c r="I138" s="247">
        <v>32120000</v>
      </c>
      <c r="K138" s="248">
        <v>32120000</v>
      </c>
    </row>
    <row r="139" spans="1:11">
      <c r="A139" s="247" t="s">
        <v>523</v>
      </c>
      <c r="B139" s="247" t="s">
        <v>666</v>
      </c>
      <c r="C139" s="247" t="s">
        <v>448</v>
      </c>
      <c r="D139" s="251" t="s">
        <v>1891</v>
      </c>
      <c r="E139" s="247" t="s">
        <v>1843</v>
      </c>
      <c r="F139" s="248" t="s">
        <v>1844</v>
      </c>
      <c r="G139" s="247">
        <v>7</v>
      </c>
      <c r="H139" s="247" t="s">
        <v>1671</v>
      </c>
      <c r="I139" s="247">
        <v>111024000</v>
      </c>
      <c r="K139" s="248">
        <v>111024000</v>
      </c>
    </row>
    <row r="140" spans="1:11">
      <c r="A140" s="247" t="s">
        <v>523</v>
      </c>
      <c r="B140" s="247" t="s">
        <v>666</v>
      </c>
      <c r="C140" s="247" t="s">
        <v>448</v>
      </c>
      <c r="D140" s="251" t="s">
        <v>1892</v>
      </c>
      <c r="E140" s="247" t="s">
        <v>1726</v>
      </c>
      <c r="F140" s="248" t="s">
        <v>1727</v>
      </c>
      <c r="G140" s="247">
        <v>2</v>
      </c>
      <c r="H140" s="247" t="s">
        <v>1671</v>
      </c>
      <c r="I140" s="247">
        <v>111024000</v>
      </c>
      <c r="K140" s="248">
        <v>111024000</v>
      </c>
    </row>
    <row r="141" spans="1:11">
      <c r="A141" s="247" t="s">
        <v>523</v>
      </c>
      <c r="B141" s="247" t="s">
        <v>666</v>
      </c>
      <c r="C141" s="247" t="s">
        <v>448</v>
      </c>
      <c r="D141" s="251" t="s">
        <v>1893</v>
      </c>
      <c r="E141" s="247" t="s">
        <v>1726</v>
      </c>
      <c r="F141" s="248" t="s">
        <v>1727</v>
      </c>
      <c r="G141" s="247">
        <v>2</v>
      </c>
      <c r="H141" s="247" t="s">
        <v>1671</v>
      </c>
      <c r="I141" s="247">
        <v>1007318</v>
      </c>
      <c r="K141" s="248">
        <v>1007318</v>
      </c>
    </row>
    <row r="142" spans="1:11">
      <c r="A142" s="247" t="s">
        <v>523</v>
      </c>
      <c r="B142" s="247" t="s">
        <v>666</v>
      </c>
      <c r="C142" s="247" t="s">
        <v>448</v>
      </c>
      <c r="D142" s="251" t="s">
        <v>1894</v>
      </c>
      <c r="E142" s="247" t="s">
        <v>1726</v>
      </c>
      <c r="F142" s="248" t="s">
        <v>1727</v>
      </c>
      <c r="G142" s="247">
        <v>2</v>
      </c>
      <c r="H142" s="247" t="s">
        <v>1671</v>
      </c>
      <c r="I142" s="247">
        <v>481782</v>
      </c>
      <c r="K142" s="248">
        <v>481782</v>
      </c>
    </row>
    <row r="143" spans="1:11">
      <c r="A143" s="247" t="s">
        <v>523</v>
      </c>
      <c r="B143" s="247" t="s">
        <v>666</v>
      </c>
      <c r="C143" s="247" t="s">
        <v>448</v>
      </c>
      <c r="D143" s="251" t="s">
        <v>1895</v>
      </c>
      <c r="E143" s="247" t="s">
        <v>1896</v>
      </c>
      <c r="F143" s="248" t="s">
        <v>1897</v>
      </c>
      <c r="G143" s="247">
        <v>-4</v>
      </c>
      <c r="H143" s="247" t="s">
        <v>1671</v>
      </c>
      <c r="I143" s="247">
        <v>129608000</v>
      </c>
      <c r="K143" s="248">
        <v>129608000</v>
      </c>
    </row>
    <row r="144" spans="1:11">
      <c r="A144" s="247" t="s">
        <v>523</v>
      </c>
      <c r="B144" s="247" t="s">
        <v>666</v>
      </c>
      <c r="C144" s="247" t="s">
        <v>448</v>
      </c>
      <c r="D144" s="251" t="s">
        <v>1898</v>
      </c>
      <c r="E144" s="247" t="s">
        <v>1761</v>
      </c>
      <c r="F144" s="248" t="s">
        <v>1899</v>
      </c>
      <c r="G144" s="247">
        <v>-10</v>
      </c>
      <c r="H144" s="247" t="s">
        <v>1671</v>
      </c>
      <c r="I144" s="247">
        <v>132510500</v>
      </c>
      <c r="K144" s="248">
        <v>132510500</v>
      </c>
    </row>
    <row r="145" spans="1:11">
      <c r="A145" s="247" t="s">
        <v>523</v>
      </c>
      <c r="B145" s="247" t="s">
        <v>666</v>
      </c>
      <c r="C145" s="247" t="s">
        <v>448</v>
      </c>
      <c r="D145" s="251" t="s">
        <v>1900</v>
      </c>
      <c r="E145" s="247" t="s">
        <v>1753</v>
      </c>
      <c r="F145" s="248" t="s">
        <v>1754</v>
      </c>
      <c r="G145" s="247">
        <v>-12</v>
      </c>
      <c r="H145" s="247" t="s">
        <v>1671</v>
      </c>
      <c r="I145" s="247">
        <v>8602272</v>
      </c>
      <c r="K145" s="248">
        <v>8602272</v>
      </c>
    </row>
    <row r="146" spans="1:11">
      <c r="A146" s="247" t="s">
        <v>523</v>
      </c>
      <c r="B146" s="247" t="s">
        <v>666</v>
      </c>
      <c r="C146" s="247" t="s">
        <v>448</v>
      </c>
      <c r="D146" s="251" t="s">
        <v>1901</v>
      </c>
      <c r="E146" s="247" t="s">
        <v>1753</v>
      </c>
      <c r="F146" s="248" t="s">
        <v>1754</v>
      </c>
      <c r="G146" s="247">
        <v>-12</v>
      </c>
      <c r="H146" s="247" t="s">
        <v>1671</v>
      </c>
      <c r="I146" s="247">
        <v>10000000</v>
      </c>
      <c r="K146" s="248">
        <v>10000000</v>
      </c>
    </row>
    <row r="147" spans="1:11">
      <c r="A147" s="247" t="s">
        <v>523</v>
      </c>
      <c r="B147" s="247" t="s">
        <v>666</v>
      </c>
      <c r="C147" s="247" t="s">
        <v>448</v>
      </c>
      <c r="D147" s="251" t="s">
        <v>1902</v>
      </c>
      <c r="E147" s="247" t="s">
        <v>1868</v>
      </c>
      <c r="F147" s="248" t="s">
        <v>1903</v>
      </c>
      <c r="G147" s="247">
        <v>-18</v>
      </c>
      <c r="H147" s="247" t="s">
        <v>1671</v>
      </c>
      <c r="I147" s="247">
        <v>72410000</v>
      </c>
      <c r="K147" s="248">
        <v>72410000</v>
      </c>
    </row>
    <row r="148" spans="1:11">
      <c r="A148" s="247" t="s">
        <v>523</v>
      </c>
      <c r="B148" s="247" t="s">
        <v>666</v>
      </c>
      <c r="C148" s="247" t="s">
        <v>448</v>
      </c>
      <c r="D148" s="251" t="s">
        <v>1904</v>
      </c>
      <c r="E148" s="247" t="s">
        <v>1806</v>
      </c>
      <c r="F148" s="248" t="s">
        <v>1807</v>
      </c>
      <c r="G148" s="247">
        <v>-24</v>
      </c>
      <c r="H148" s="247" t="s">
        <v>1671</v>
      </c>
      <c r="I148" s="247">
        <v>135720000</v>
      </c>
      <c r="K148" s="248">
        <v>135720000</v>
      </c>
    </row>
    <row r="149" spans="1:11">
      <c r="A149" s="247" t="s">
        <v>523</v>
      </c>
      <c r="B149" s="247" t="s">
        <v>668</v>
      </c>
      <c r="C149" s="247" t="s">
        <v>669</v>
      </c>
      <c r="D149" s="251" t="s">
        <v>1905</v>
      </c>
      <c r="E149" s="247" t="s">
        <v>1724</v>
      </c>
      <c r="F149" s="248" t="s">
        <v>1906</v>
      </c>
      <c r="G149" s="247">
        <v>-20</v>
      </c>
      <c r="H149" s="247" t="s">
        <v>1671</v>
      </c>
      <c r="I149" s="247">
        <v>42030000</v>
      </c>
      <c r="K149" s="248">
        <v>42030000</v>
      </c>
    </row>
    <row r="150" spans="1:11">
      <c r="A150" s="247" t="s">
        <v>523</v>
      </c>
      <c r="B150" s="247" t="s">
        <v>668</v>
      </c>
      <c r="C150" s="247" t="s">
        <v>669</v>
      </c>
      <c r="D150" s="251" t="s">
        <v>1907</v>
      </c>
      <c r="E150" s="247" t="s">
        <v>1908</v>
      </c>
      <c r="F150" s="248" t="s">
        <v>1909</v>
      </c>
      <c r="G150" s="247">
        <v>-26</v>
      </c>
      <c r="H150" s="247" t="s">
        <v>1671</v>
      </c>
      <c r="I150" s="247">
        <v>42030000</v>
      </c>
      <c r="K150" s="248">
        <v>42030000</v>
      </c>
    </row>
    <row r="151" spans="1:11">
      <c r="A151" s="247" t="s">
        <v>523</v>
      </c>
      <c r="B151" s="247" t="s">
        <v>668</v>
      </c>
      <c r="C151" s="247" t="s">
        <v>669</v>
      </c>
      <c r="D151" s="251" t="s">
        <v>1910</v>
      </c>
      <c r="E151" s="247" t="s">
        <v>1764</v>
      </c>
      <c r="F151" s="248" t="s">
        <v>1817</v>
      </c>
      <c r="G151" s="247">
        <v>-27</v>
      </c>
      <c r="H151" s="247" t="s">
        <v>1671</v>
      </c>
      <c r="I151" s="247">
        <v>69570000</v>
      </c>
      <c r="K151" s="248">
        <v>69570000</v>
      </c>
    </row>
    <row r="152" spans="1:11">
      <c r="A152" s="247" t="s">
        <v>516</v>
      </c>
      <c r="B152" s="247" t="s">
        <v>671</v>
      </c>
      <c r="C152" s="247" t="s">
        <v>672</v>
      </c>
      <c r="D152" s="251" t="s">
        <v>673</v>
      </c>
      <c r="E152" s="247" t="s">
        <v>651</v>
      </c>
      <c r="F152" s="248" t="s">
        <v>536</v>
      </c>
      <c r="G152" s="247">
        <v>163</v>
      </c>
      <c r="H152" s="247" t="s">
        <v>1671</v>
      </c>
      <c r="I152" s="247">
        <v>9076956</v>
      </c>
      <c r="K152" s="248">
        <v>9076956</v>
      </c>
    </row>
    <row r="153" spans="1:11">
      <c r="A153" s="247" t="s">
        <v>516</v>
      </c>
      <c r="B153" s="247" t="s">
        <v>671</v>
      </c>
      <c r="C153" s="247" t="s">
        <v>672</v>
      </c>
      <c r="D153" s="251" t="s">
        <v>674</v>
      </c>
      <c r="E153" s="247" t="s">
        <v>519</v>
      </c>
      <c r="F153" s="248" t="s">
        <v>1911</v>
      </c>
      <c r="G153" s="247">
        <v>143</v>
      </c>
      <c r="H153" s="247" t="s">
        <v>1671</v>
      </c>
      <c r="I153" s="247">
        <v>23533255</v>
      </c>
      <c r="K153" s="248">
        <v>23533255</v>
      </c>
    </row>
    <row r="154" spans="1:11">
      <c r="A154" s="247" t="s">
        <v>516</v>
      </c>
      <c r="B154" s="247" t="s">
        <v>671</v>
      </c>
      <c r="C154" s="247" t="s">
        <v>672</v>
      </c>
      <c r="D154" s="251" t="s">
        <v>675</v>
      </c>
      <c r="E154" s="247" t="s">
        <v>520</v>
      </c>
      <c r="F154" s="248" t="s">
        <v>1912</v>
      </c>
      <c r="G154" s="247">
        <v>134</v>
      </c>
      <c r="H154" s="247" t="s">
        <v>1671</v>
      </c>
      <c r="I154" s="247">
        <v>8844884</v>
      </c>
      <c r="K154" s="248">
        <v>8844884</v>
      </c>
    </row>
    <row r="155" spans="1:11">
      <c r="A155" s="247" t="s">
        <v>516</v>
      </c>
      <c r="B155" s="247" t="s">
        <v>671</v>
      </c>
      <c r="C155" s="247" t="s">
        <v>672</v>
      </c>
      <c r="D155" s="251" t="s">
        <v>1913</v>
      </c>
      <c r="E155" s="247" t="s">
        <v>1914</v>
      </c>
      <c r="F155" s="248" t="s">
        <v>1915</v>
      </c>
      <c r="G155" s="247">
        <v>109</v>
      </c>
      <c r="H155" s="247" t="s">
        <v>1671</v>
      </c>
      <c r="I155" s="247">
        <v>340035</v>
      </c>
      <c r="K155" s="248">
        <v>340035</v>
      </c>
    </row>
    <row r="156" spans="1:11">
      <c r="A156" s="247" t="s">
        <v>648</v>
      </c>
      <c r="B156" s="247" t="s">
        <v>676</v>
      </c>
      <c r="C156" s="247" t="s">
        <v>677</v>
      </c>
      <c r="D156" s="251" t="s">
        <v>1916</v>
      </c>
      <c r="E156" s="247" t="s">
        <v>1917</v>
      </c>
      <c r="F156" s="248" t="s">
        <v>1711</v>
      </c>
      <c r="G156" s="247">
        <v>82</v>
      </c>
      <c r="H156" s="247" t="s">
        <v>1671</v>
      </c>
      <c r="I156" s="247">
        <v>667000</v>
      </c>
      <c r="K156" s="248">
        <v>667000</v>
      </c>
    </row>
    <row r="157" spans="1:11">
      <c r="A157" s="247" t="s">
        <v>648</v>
      </c>
      <c r="B157" s="247" t="s">
        <v>676</v>
      </c>
      <c r="C157" s="247" t="s">
        <v>677</v>
      </c>
      <c r="D157" s="251" t="s">
        <v>1918</v>
      </c>
      <c r="E157" s="247" t="s">
        <v>1876</v>
      </c>
      <c r="F157" s="248" t="s">
        <v>1877</v>
      </c>
      <c r="G157" s="247">
        <v>78</v>
      </c>
      <c r="H157" s="247" t="s">
        <v>1671</v>
      </c>
      <c r="I157" s="247">
        <v>447000</v>
      </c>
      <c r="K157" s="248">
        <v>447000</v>
      </c>
    </row>
    <row r="158" spans="1:11">
      <c r="A158" s="247" t="s">
        <v>516</v>
      </c>
      <c r="B158" s="247" t="s">
        <v>679</v>
      </c>
      <c r="C158" s="247" t="s">
        <v>680</v>
      </c>
      <c r="D158" s="251" t="s">
        <v>681</v>
      </c>
      <c r="E158" s="247" t="s">
        <v>682</v>
      </c>
      <c r="F158" s="248" t="s">
        <v>1919</v>
      </c>
      <c r="G158" s="247">
        <v>318</v>
      </c>
      <c r="H158" s="247" t="s">
        <v>1671</v>
      </c>
      <c r="I158" s="247">
        <v>411008</v>
      </c>
      <c r="K158" s="248">
        <v>411008</v>
      </c>
    </row>
    <row r="159" spans="1:11">
      <c r="A159" s="247" t="s">
        <v>516</v>
      </c>
      <c r="B159" s="247" t="s">
        <v>679</v>
      </c>
      <c r="C159" s="247" t="s">
        <v>680</v>
      </c>
      <c r="D159" s="251" t="s">
        <v>683</v>
      </c>
      <c r="E159" s="247" t="s">
        <v>581</v>
      </c>
      <c r="F159" s="248" t="s">
        <v>582</v>
      </c>
      <c r="G159" s="247">
        <v>303</v>
      </c>
      <c r="H159" s="247" t="s">
        <v>1671</v>
      </c>
      <c r="I159" s="247">
        <v>410812</v>
      </c>
      <c r="K159" s="248">
        <v>410812</v>
      </c>
    </row>
    <row r="160" spans="1:11">
      <c r="A160" s="247" t="s">
        <v>516</v>
      </c>
      <c r="B160" s="247" t="s">
        <v>679</v>
      </c>
      <c r="C160" s="247" t="s">
        <v>680</v>
      </c>
      <c r="D160" s="251" t="s">
        <v>684</v>
      </c>
      <c r="E160" s="247" t="s">
        <v>685</v>
      </c>
      <c r="F160" s="248" t="s">
        <v>686</v>
      </c>
      <c r="G160" s="247">
        <v>289</v>
      </c>
      <c r="H160" s="247" t="s">
        <v>1671</v>
      </c>
      <c r="I160" s="247">
        <v>824900</v>
      </c>
      <c r="K160" s="248">
        <v>824900</v>
      </c>
    </row>
    <row r="161" spans="1:11">
      <c r="A161" s="247" t="s">
        <v>516</v>
      </c>
      <c r="B161" s="247" t="s">
        <v>679</v>
      </c>
      <c r="C161" s="247" t="s">
        <v>680</v>
      </c>
      <c r="D161" s="251" t="s">
        <v>687</v>
      </c>
      <c r="E161" s="247" t="s">
        <v>688</v>
      </c>
      <c r="F161" s="248" t="s">
        <v>689</v>
      </c>
      <c r="G161" s="247">
        <v>270</v>
      </c>
      <c r="H161" s="247" t="s">
        <v>1671</v>
      </c>
      <c r="I161" s="247">
        <v>965160</v>
      </c>
      <c r="K161" s="248">
        <v>965160</v>
      </c>
    </row>
    <row r="162" spans="1:11">
      <c r="A162" s="247" t="s">
        <v>516</v>
      </c>
      <c r="B162" s="247" t="s">
        <v>679</v>
      </c>
      <c r="C162" s="247" t="s">
        <v>680</v>
      </c>
      <c r="D162" s="251" t="s">
        <v>690</v>
      </c>
      <c r="E162" s="247" t="s">
        <v>691</v>
      </c>
      <c r="F162" s="248" t="s">
        <v>643</v>
      </c>
      <c r="G162" s="247">
        <v>256</v>
      </c>
      <c r="H162" s="247" t="s">
        <v>1671</v>
      </c>
      <c r="I162" s="247">
        <v>760716</v>
      </c>
      <c r="K162" s="248">
        <v>760716</v>
      </c>
    </row>
    <row r="163" spans="1:11">
      <c r="A163" s="247" t="s">
        <v>516</v>
      </c>
      <c r="B163" s="247" t="s">
        <v>679</v>
      </c>
      <c r="C163" s="247" t="s">
        <v>680</v>
      </c>
      <c r="D163" s="251" t="s">
        <v>692</v>
      </c>
      <c r="E163" s="247" t="s">
        <v>693</v>
      </c>
      <c r="F163" s="248" t="s">
        <v>694</v>
      </c>
      <c r="G163" s="247">
        <v>207</v>
      </c>
      <c r="H163" s="247" t="s">
        <v>1671</v>
      </c>
      <c r="I163" s="247">
        <v>387025</v>
      </c>
      <c r="K163" s="248">
        <v>387025</v>
      </c>
    </row>
    <row r="164" spans="1:11">
      <c r="A164" s="247" t="s">
        <v>516</v>
      </c>
      <c r="B164" s="247" t="s">
        <v>679</v>
      </c>
      <c r="C164" s="247" t="s">
        <v>680</v>
      </c>
      <c r="D164" s="251" t="s">
        <v>695</v>
      </c>
      <c r="E164" s="247" t="s">
        <v>670</v>
      </c>
      <c r="F164" s="248" t="s">
        <v>529</v>
      </c>
      <c r="G164" s="247">
        <v>172</v>
      </c>
      <c r="H164" s="247" t="s">
        <v>1671</v>
      </c>
      <c r="I164" s="247">
        <v>300000</v>
      </c>
      <c r="K164" s="248">
        <v>300000</v>
      </c>
    </row>
    <row r="165" spans="1:11">
      <c r="A165" s="247" t="s">
        <v>516</v>
      </c>
      <c r="B165" s="247" t="s">
        <v>679</v>
      </c>
      <c r="C165" s="247" t="s">
        <v>680</v>
      </c>
      <c r="D165" s="251" t="s">
        <v>696</v>
      </c>
      <c r="E165" s="247" t="s">
        <v>651</v>
      </c>
      <c r="F165" s="248" t="s">
        <v>536</v>
      </c>
      <c r="G165" s="247">
        <v>163</v>
      </c>
      <c r="H165" s="247" t="s">
        <v>1671</v>
      </c>
      <c r="I165" s="247">
        <v>400000</v>
      </c>
      <c r="K165" s="248">
        <v>400000</v>
      </c>
    </row>
    <row r="166" spans="1:11">
      <c r="A166" s="247" t="s">
        <v>523</v>
      </c>
      <c r="B166" s="247" t="s">
        <v>697</v>
      </c>
      <c r="C166" s="247" t="s">
        <v>698</v>
      </c>
      <c r="D166" s="251" t="s">
        <v>1920</v>
      </c>
      <c r="E166" s="247" t="s">
        <v>1775</v>
      </c>
      <c r="F166" s="248" t="s">
        <v>1776</v>
      </c>
      <c r="G166" s="247">
        <v>1</v>
      </c>
      <c r="H166" s="247" t="s">
        <v>1671</v>
      </c>
      <c r="I166" s="247">
        <v>76959000</v>
      </c>
      <c r="K166" s="248">
        <v>76959000</v>
      </c>
    </row>
    <row r="167" spans="1:11">
      <c r="A167" s="247" t="s">
        <v>523</v>
      </c>
      <c r="B167" s="247" t="s">
        <v>697</v>
      </c>
      <c r="C167" s="247" t="s">
        <v>698</v>
      </c>
      <c r="D167" s="251" t="s">
        <v>1921</v>
      </c>
      <c r="E167" s="247" t="s">
        <v>1896</v>
      </c>
      <c r="F167" s="248" t="s">
        <v>1897</v>
      </c>
      <c r="G167" s="247">
        <v>-4</v>
      </c>
      <c r="H167" s="247" t="s">
        <v>1671</v>
      </c>
      <c r="I167" s="247">
        <v>71889000</v>
      </c>
      <c r="K167" s="248">
        <v>71889000</v>
      </c>
    </row>
    <row r="168" spans="1:11">
      <c r="A168" s="247" t="s">
        <v>523</v>
      </c>
      <c r="B168" s="247" t="s">
        <v>697</v>
      </c>
      <c r="C168" s="247" t="s">
        <v>698</v>
      </c>
      <c r="D168" s="251" t="s">
        <v>1922</v>
      </c>
      <c r="E168" s="247" t="s">
        <v>1778</v>
      </c>
      <c r="F168" s="248" t="s">
        <v>1779</v>
      </c>
      <c r="G168" s="247">
        <v>-5</v>
      </c>
      <c r="H168" s="247" t="s">
        <v>1671</v>
      </c>
      <c r="I168" s="247">
        <v>69360000</v>
      </c>
      <c r="K168" s="248">
        <v>69360000</v>
      </c>
    </row>
    <row r="169" spans="1:11">
      <c r="A169" s="247" t="s">
        <v>523</v>
      </c>
      <c r="B169" s="247" t="s">
        <v>697</v>
      </c>
      <c r="C169" s="247" t="s">
        <v>698</v>
      </c>
      <c r="D169" s="251" t="s">
        <v>1923</v>
      </c>
      <c r="E169" s="247" t="s">
        <v>1669</v>
      </c>
      <c r="F169" s="248" t="s">
        <v>1670</v>
      </c>
      <c r="G169" s="247">
        <v>-7</v>
      </c>
      <c r="H169" s="247" t="s">
        <v>1671</v>
      </c>
      <c r="I169" s="247">
        <v>68401500</v>
      </c>
      <c r="K169" s="248">
        <v>68401500</v>
      </c>
    </row>
    <row r="170" spans="1:11">
      <c r="A170" s="247" t="s">
        <v>523</v>
      </c>
      <c r="B170" s="247" t="s">
        <v>697</v>
      </c>
      <c r="C170" s="247" t="s">
        <v>698</v>
      </c>
      <c r="D170" s="251" t="s">
        <v>1924</v>
      </c>
      <c r="E170" s="247" t="s">
        <v>1761</v>
      </c>
      <c r="F170" s="248" t="s">
        <v>1899</v>
      </c>
      <c r="G170" s="247">
        <v>-10</v>
      </c>
      <c r="H170" s="247" t="s">
        <v>1671</v>
      </c>
      <c r="I170" s="247">
        <v>69360000</v>
      </c>
      <c r="K170" s="248">
        <v>69360000</v>
      </c>
    </row>
    <row r="171" spans="1:11">
      <c r="A171" s="247" t="s">
        <v>523</v>
      </c>
      <c r="B171" s="247" t="s">
        <v>697</v>
      </c>
      <c r="C171" s="247" t="s">
        <v>698</v>
      </c>
      <c r="D171" s="251" t="s">
        <v>1925</v>
      </c>
      <c r="E171" s="247" t="s">
        <v>1792</v>
      </c>
      <c r="F171" s="248" t="s">
        <v>1793</v>
      </c>
      <c r="G171" s="247">
        <v>-19</v>
      </c>
      <c r="H171" s="247" t="s">
        <v>1671</v>
      </c>
      <c r="I171" s="247">
        <v>81004000</v>
      </c>
      <c r="K171" s="248">
        <v>81004000</v>
      </c>
    </row>
    <row r="172" spans="1:11">
      <c r="A172" s="247" t="s">
        <v>523</v>
      </c>
      <c r="B172" s="247" t="s">
        <v>697</v>
      </c>
      <c r="C172" s="247" t="s">
        <v>698</v>
      </c>
      <c r="D172" s="251" t="s">
        <v>1926</v>
      </c>
      <c r="E172" s="247" t="s">
        <v>1727</v>
      </c>
      <c r="F172" s="248" t="s">
        <v>1800</v>
      </c>
      <c r="G172" s="247">
        <v>-28</v>
      </c>
      <c r="H172" s="247" t="s">
        <v>1671</v>
      </c>
      <c r="I172" s="247">
        <v>63776000</v>
      </c>
      <c r="K172" s="248">
        <v>63776000</v>
      </c>
    </row>
    <row r="173" spans="1:11">
      <c r="A173" s="247" t="s">
        <v>523</v>
      </c>
      <c r="B173" s="247" t="s">
        <v>699</v>
      </c>
      <c r="C173" s="247" t="s">
        <v>700</v>
      </c>
      <c r="D173" s="251" t="s">
        <v>1927</v>
      </c>
      <c r="E173" s="247" t="s">
        <v>1890</v>
      </c>
      <c r="F173" s="248" t="s">
        <v>1879</v>
      </c>
      <c r="G173" s="247">
        <v>58</v>
      </c>
      <c r="H173" s="247" t="s">
        <v>1671</v>
      </c>
      <c r="I173" s="247">
        <v>126364359</v>
      </c>
      <c r="K173" s="248">
        <v>126364359</v>
      </c>
    </row>
    <row r="174" spans="1:11">
      <c r="A174" s="247" t="s">
        <v>523</v>
      </c>
      <c r="B174" s="247" t="s">
        <v>699</v>
      </c>
      <c r="C174" s="247" t="s">
        <v>700</v>
      </c>
      <c r="D174" s="251" t="s">
        <v>1928</v>
      </c>
      <c r="E174" s="247" t="s">
        <v>1876</v>
      </c>
      <c r="F174" s="248" t="s">
        <v>1880</v>
      </c>
      <c r="G174" s="247">
        <v>53</v>
      </c>
      <c r="H174" s="247" t="s">
        <v>1671</v>
      </c>
      <c r="I174" s="247">
        <v>63840000</v>
      </c>
      <c r="K174" s="248">
        <v>63840000</v>
      </c>
    </row>
    <row r="175" spans="1:11">
      <c r="A175" s="247" t="s">
        <v>523</v>
      </c>
      <c r="B175" s="247" t="s">
        <v>699</v>
      </c>
      <c r="C175" s="247" t="s">
        <v>700</v>
      </c>
      <c r="D175" s="251" t="s">
        <v>1929</v>
      </c>
      <c r="E175" s="247" t="s">
        <v>1714</v>
      </c>
      <c r="F175" s="248" t="s">
        <v>1715</v>
      </c>
      <c r="G175" s="247">
        <v>49</v>
      </c>
      <c r="H175" s="247" t="s">
        <v>1671</v>
      </c>
      <c r="I175" s="247">
        <v>135105000</v>
      </c>
      <c r="K175" s="248">
        <v>135105000</v>
      </c>
    </row>
    <row r="176" spans="1:11">
      <c r="A176" s="247" t="s">
        <v>523</v>
      </c>
      <c r="B176" s="247" t="s">
        <v>699</v>
      </c>
      <c r="C176" s="247" t="s">
        <v>700</v>
      </c>
      <c r="D176" s="251" t="s">
        <v>1930</v>
      </c>
      <c r="E176" s="247" t="s">
        <v>1931</v>
      </c>
      <c r="F176" s="248" t="s">
        <v>1781</v>
      </c>
      <c r="G176" s="247">
        <v>24</v>
      </c>
      <c r="H176" s="247" t="s">
        <v>1671</v>
      </c>
      <c r="I176" s="247">
        <v>132820000</v>
      </c>
      <c r="K176" s="248">
        <v>132820000</v>
      </c>
    </row>
    <row r="177" spans="1:11">
      <c r="A177" s="247" t="s">
        <v>523</v>
      </c>
      <c r="B177" s="247" t="s">
        <v>699</v>
      </c>
      <c r="C177" s="247" t="s">
        <v>700</v>
      </c>
      <c r="D177" s="251" t="s">
        <v>1932</v>
      </c>
      <c r="E177" s="247" t="s">
        <v>1843</v>
      </c>
      <c r="F177" s="248" t="s">
        <v>1844</v>
      </c>
      <c r="G177" s="247">
        <v>7</v>
      </c>
      <c r="H177" s="247" t="s">
        <v>1671</v>
      </c>
      <c r="I177" s="247">
        <v>126475000</v>
      </c>
      <c r="K177" s="248">
        <v>126475000</v>
      </c>
    </row>
    <row r="178" spans="1:11">
      <c r="A178" s="247" t="s">
        <v>648</v>
      </c>
      <c r="B178" s="247" t="s">
        <v>701</v>
      </c>
      <c r="C178" s="247" t="s">
        <v>702</v>
      </c>
      <c r="E178" s="247" t="s">
        <v>703</v>
      </c>
      <c r="F178" s="248" t="s">
        <v>703</v>
      </c>
      <c r="G178" s="247">
        <v>254</v>
      </c>
      <c r="H178" s="247" t="s">
        <v>1671</v>
      </c>
      <c r="I178" s="247">
        <v>-1010600</v>
      </c>
      <c r="K178" s="248">
        <v>-1010600</v>
      </c>
    </row>
    <row r="179" spans="1:11">
      <c r="A179" s="247" t="s">
        <v>648</v>
      </c>
      <c r="B179" s="247" t="s">
        <v>704</v>
      </c>
      <c r="C179" s="247" t="s">
        <v>705</v>
      </c>
      <c r="D179" s="251" t="s">
        <v>1933</v>
      </c>
      <c r="E179" s="247" t="s">
        <v>1717</v>
      </c>
      <c r="F179" s="248" t="s">
        <v>1689</v>
      </c>
      <c r="G179" s="247">
        <v>70</v>
      </c>
      <c r="H179" s="247" t="s">
        <v>1671</v>
      </c>
      <c r="I179" s="247">
        <v>67650000</v>
      </c>
      <c r="K179" s="248">
        <v>67650000</v>
      </c>
    </row>
    <row r="180" spans="1:11">
      <c r="A180" s="247" t="s">
        <v>648</v>
      </c>
      <c r="B180" s="247" t="s">
        <v>1934</v>
      </c>
      <c r="C180" s="247" t="s">
        <v>1935</v>
      </c>
      <c r="D180" s="251" t="s">
        <v>1936</v>
      </c>
      <c r="E180" s="247" t="s">
        <v>1896</v>
      </c>
      <c r="F180" s="248" t="s">
        <v>1897</v>
      </c>
      <c r="G180" s="247">
        <v>-4</v>
      </c>
      <c r="H180" s="247" t="s">
        <v>1671</v>
      </c>
      <c r="I180" s="247">
        <v>16532000</v>
      </c>
      <c r="K180" s="248">
        <v>16532000</v>
      </c>
    </row>
    <row r="181" spans="1:11">
      <c r="A181" s="247" t="s">
        <v>1298</v>
      </c>
      <c r="B181" s="247" t="s">
        <v>1937</v>
      </c>
      <c r="C181" s="247" t="s">
        <v>1935</v>
      </c>
      <c r="D181" s="251" t="s">
        <v>1938</v>
      </c>
      <c r="E181" s="247" t="s">
        <v>1939</v>
      </c>
      <c r="F181" s="248" t="s">
        <v>1792</v>
      </c>
      <c r="G181" s="247">
        <v>11</v>
      </c>
      <c r="H181" s="247" t="s">
        <v>1671</v>
      </c>
      <c r="I181" s="247">
        <v>3750000</v>
      </c>
      <c r="K181" s="248">
        <v>3750000</v>
      </c>
    </row>
    <row r="182" spans="1:11">
      <c r="A182" s="247" t="s">
        <v>1819</v>
      </c>
      <c r="B182" s="247" t="s">
        <v>1940</v>
      </c>
      <c r="C182" s="247" t="s">
        <v>1941</v>
      </c>
      <c r="D182" s="251" t="s">
        <v>1942</v>
      </c>
      <c r="E182" s="247" t="s">
        <v>1673</v>
      </c>
      <c r="F182" s="248" t="s">
        <v>1674</v>
      </c>
      <c r="G182" s="247">
        <v>-21</v>
      </c>
      <c r="H182" s="247" t="s">
        <v>1671</v>
      </c>
      <c r="I182" s="247">
        <v>160000</v>
      </c>
      <c r="K182" s="248">
        <v>160000</v>
      </c>
    </row>
    <row r="183" spans="1:11">
      <c r="A183" s="247" t="s">
        <v>706</v>
      </c>
      <c r="B183" s="247" t="s">
        <v>707</v>
      </c>
      <c r="C183" s="247" t="s">
        <v>708</v>
      </c>
      <c r="D183" s="251" t="s">
        <v>709</v>
      </c>
      <c r="E183" s="247" t="s">
        <v>548</v>
      </c>
      <c r="F183" s="248" t="s">
        <v>548</v>
      </c>
      <c r="G183" s="247">
        <v>882</v>
      </c>
      <c r="H183" s="247" t="s">
        <v>1671</v>
      </c>
      <c r="I183" s="247">
        <v>14548600</v>
      </c>
      <c r="K183" s="248">
        <v>14548600</v>
      </c>
    </row>
    <row r="184" spans="1:11">
      <c r="A184" s="247" t="s">
        <v>523</v>
      </c>
      <c r="B184" s="247" t="s">
        <v>710</v>
      </c>
      <c r="C184" s="247" t="s">
        <v>711</v>
      </c>
      <c r="D184" s="251" t="s">
        <v>712</v>
      </c>
      <c r="E184" s="247" t="s">
        <v>713</v>
      </c>
      <c r="F184" s="248" t="s">
        <v>1943</v>
      </c>
      <c r="G184" s="247">
        <v>1120</v>
      </c>
      <c r="H184" s="247" t="s">
        <v>1671</v>
      </c>
      <c r="I184" s="247">
        <v>8872000</v>
      </c>
      <c r="K184" s="248">
        <v>8872000</v>
      </c>
    </row>
    <row r="185" spans="1:11">
      <c r="A185" s="247" t="s">
        <v>523</v>
      </c>
      <c r="B185" s="247" t="s">
        <v>710</v>
      </c>
      <c r="C185" s="247" t="s">
        <v>711</v>
      </c>
      <c r="D185" s="251" t="s">
        <v>714</v>
      </c>
      <c r="E185" s="247" t="s">
        <v>715</v>
      </c>
      <c r="F185" s="248" t="s">
        <v>1944</v>
      </c>
      <c r="G185" s="247">
        <v>1047</v>
      </c>
      <c r="H185" s="247" t="s">
        <v>1671</v>
      </c>
      <c r="I185" s="247">
        <v>31280000</v>
      </c>
      <c r="K185" s="248">
        <v>31280000</v>
      </c>
    </row>
    <row r="186" spans="1:11">
      <c r="A186" s="247" t="s">
        <v>523</v>
      </c>
      <c r="B186" s="247" t="s">
        <v>710</v>
      </c>
      <c r="C186" s="247" t="s">
        <v>711</v>
      </c>
      <c r="D186" s="251" t="s">
        <v>716</v>
      </c>
      <c r="E186" s="247" t="s">
        <v>717</v>
      </c>
      <c r="F186" s="248" t="s">
        <v>718</v>
      </c>
      <c r="G186" s="247">
        <v>1005</v>
      </c>
      <c r="H186" s="247" t="s">
        <v>1671</v>
      </c>
      <c r="I186" s="247">
        <v>31280000</v>
      </c>
      <c r="K186" s="248">
        <v>31280000</v>
      </c>
    </row>
    <row r="187" spans="1:11">
      <c r="A187" s="247" t="s">
        <v>523</v>
      </c>
      <c r="B187" s="247" t="s">
        <v>710</v>
      </c>
      <c r="C187" s="247" t="s">
        <v>711</v>
      </c>
      <c r="D187" s="251" t="s">
        <v>719</v>
      </c>
      <c r="E187" s="247" t="s">
        <v>720</v>
      </c>
      <c r="F187" s="248" t="s">
        <v>1945</v>
      </c>
      <c r="G187" s="247">
        <v>962</v>
      </c>
      <c r="H187" s="247" t="s">
        <v>1671</v>
      </c>
      <c r="I187" s="247">
        <v>31280000</v>
      </c>
      <c r="K187" s="248">
        <v>31280000</v>
      </c>
    </row>
    <row r="188" spans="1:11">
      <c r="A188" s="247" t="s">
        <v>523</v>
      </c>
      <c r="B188" s="247" t="s">
        <v>710</v>
      </c>
      <c r="C188" s="247" t="s">
        <v>711</v>
      </c>
      <c r="D188" s="251" t="s">
        <v>721</v>
      </c>
      <c r="E188" s="247" t="s">
        <v>722</v>
      </c>
      <c r="F188" s="248" t="s">
        <v>1946</v>
      </c>
      <c r="G188" s="247">
        <v>919</v>
      </c>
      <c r="H188" s="247" t="s">
        <v>1671</v>
      </c>
      <c r="I188" s="247">
        <v>31280000</v>
      </c>
      <c r="K188" s="248">
        <v>31280000</v>
      </c>
    </row>
    <row r="189" spans="1:11">
      <c r="A189" s="247" t="s">
        <v>523</v>
      </c>
      <c r="B189" s="247" t="s">
        <v>710</v>
      </c>
      <c r="C189" s="247" t="s">
        <v>711</v>
      </c>
      <c r="D189" s="251" t="s">
        <v>723</v>
      </c>
      <c r="E189" s="247" t="s">
        <v>724</v>
      </c>
      <c r="F189" s="248" t="s">
        <v>548</v>
      </c>
      <c r="G189" s="247">
        <v>882</v>
      </c>
      <c r="H189" s="247" t="s">
        <v>1671</v>
      </c>
      <c r="I189" s="247">
        <v>31280000</v>
      </c>
      <c r="K189" s="248">
        <v>31280000</v>
      </c>
    </row>
    <row r="190" spans="1:11">
      <c r="A190" s="247" t="s">
        <v>523</v>
      </c>
      <c r="B190" s="247" t="s">
        <v>710</v>
      </c>
      <c r="C190" s="247" t="s">
        <v>711</v>
      </c>
      <c r="D190" s="251" t="s">
        <v>725</v>
      </c>
      <c r="E190" s="247" t="s">
        <v>548</v>
      </c>
      <c r="F190" s="248" t="s">
        <v>548</v>
      </c>
      <c r="G190" s="247">
        <v>882</v>
      </c>
      <c r="H190" s="247" t="s">
        <v>1671</v>
      </c>
      <c r="I190" s="247">
        <v>9648150</v>
      </c>
      <c r="K190" s="248">
        <v>9648150</v>
      </c>
    </row>
    <row r="191" spans="1:11">
      <c r="A191" s="247" t="s">
        <v>523</v>
      </c>
      <c r="B191" s="247" t="s">
        <v>710</v>
      </c>
      <c r="C191" s="247" t="s">
        <v>711</v>
      </c>
      <c r="D191" s="251" t="s">
        <v>726</v>
      </c>
      <c r="E191" s="247" t="s">
        <v>548</v>
      </c>
      <c r="F191" s="248" t="s">
        <v>548</v>
      </c>
      <c r="G191" s="247">
        <v>882</v>
      </c>
      <c r="H191" s="247" t="s">
        <v>1671</v>
      </c>
      <c r="I191" s="247">
        <v>18412000</v>
      </c>
      <c r="K191" s="248">
        <v>18412000</v>
      </c>
    </row>
    <row r="192" spans="1:11">
      <c r="A192" s="247" t="s">
        <v>431</v>
      </c>
      <c r="B192" s="247" t="s">
        <v>1947</v>
      </c>
      <c r="C192" s="247" t="s">
        <v>1948</v>
      </c>
      <c r="D192" s="251" t="s">
        <v>1949</v>
      </c>
      <c r="E192" s="247" t="s">
        <v>1876</v>
      </c>
      <c r="F192" s="248" t="s">
        <v>1711</v>
      </c>
      <c r="G192" s="247">
        <v>82</v>
      </c>
      <c r="H192" s="247" t="s">
        <v>1671</v>
      </c>
      <c r="I192" s="247">
        <v>1298000</v>
      </c>
      <c r="K192" s="248">
        <v>1298000</v>
      </c>
    </row>
    <row r="193" spans="1:11">
      <c r="A193" s="247" t="s">
        <v>431</v>
      </c>
      <c r="B193" s="247" t="s">
        <v>1947</v>
      </c>
      <c r="C193" s="247" t="s">
        <v>1948</v>
      </c>
      <c r="D193" s="251" t="s">
        <v>1950</v>
      </c>
      <c r="E193" s="247" t="s">
        <v>1876</v>
      </c>
      <c r="F193" s="248" t="s">
        <v>1711</v>
      </c>
      <c r="G193" s="247">
        <v>82</v>
      </c>
      <c r="H193" s="247" t="s">
        <v>1671</v>
      </c>
      <c r="I193" s="247">
        <v>795800</v>
      </c>
      <c r="K193" s="248">
        <v>795800</v>
      </c>
    </row>
    <row r="194" spans="1:11">
      <c r="A194" s="247" t="s">
        <v>431</v>
      </c>
      <c r="B194" s="247" t="s">
        <v>1947</v>
      </c>
      <c r="C194" s="247" t="s">
        <v>1948</v>
      </c>
      <c r="D194" s="251" t="s">
        <v>1951</v>
      </c>
      <c r="E194" s="247" t="s">
        <v>1711</v>
      </c>
      <c r="F194" s="248" t="s">
        <v>1803</v>
      </c>
      <c r="G194" s="247">
        <v>81</v>
      </c>
      <c r="H194" s="247" t="s">
        <v>1671</v>
      </c>
      <c r="I194" s="247">
        <v>961600</v>
      </c>
      <c r="K194" s="248">
        <v>961600</v>
      </c>
    </row>
    <row r="195" spans="1:11">
      <c r="A195" s="247" t="s">
        <v>431</v>
      </c>
      <c r="B195" s="247" t="s">
        <v>1947</v>
      </c>
      <c r="C195" s="247" t="s">
        <v>1948</v>
      </c>
      <c r="D195" s="251" t="s">
        <v>1952</v>
      </c>
      <c r="E195" s="247" t="s">
        <v>1778</v>
      </c>
      <c r="F195" s="248" t="s">
        <v>1781</v>
      </c>
      <c r="G195" s="247">
        <v>24</v>
      </c>
      <c r="H195" s="247" t="s">
        <v>1671</v>
      </c>
      <c r="I195" s="247">
        <v>252795</v>
      </c>
      <c r="K195" s="248">
        <v>252795</v>
      </c>
    </row>
    <row r="196" spans="1:11">
      <c r="A196" s="247" t="s">
        <v>523</v>
      </c>
      <c r="B196" s="247" t="s">
        <v>727</v>
      </c>
      <c r="C196" s="247" t="s">
        <v>728</v>
      </c>
      <c r="D196" s="251" t="s">
        <v>1953</v>
      </c>
      <c r="E196" s="247" t="s">
        <v>1803</v>
      </c>
      <c r="F196" s="248" t="s">
        <v>1803</v>
      </c>
      <c r="G196" s="247">
        <v>81</v>
      </c>
      <c r="H196" s="247" t="s">
        <v>1671</v>
      </c>
      <c r="I196" s="247">
        <v>-31400</v>
      </c>
      <c r="K196" s="248">
        <v>-31400</v>
      </c>
    </row>
    <row r="197" spans="1:11">
      <c r="A197" s="247" t="s">
        <v>523</v>
      </c>
      <c r="B197" s="247" t="s">
        <v>729</v>
      </c>
      <c r="C197" s="247" t="s">
        <v>730</v>
      </c>
      <c r="D197" s="251" t="s">
        <v>1954</v>
      </c>
      <c r="E197" s="247" t="s">
        <v>1724</v>
      </c>
      <c r="F197" s="248" t="s">
        <v>1797</v>
      </c>
      <c r="G197" s="247">
        <v>5</v>
      </c>
      <c r="H197" s="247" t="s">
        <v>1671</v>
      </c>
      <c r="I197" s="247">
        <v>48372000</v>
      </c>
      <c r="K197" s="248">
        <v>48372000</v>
      </c>
    </row>
    <row r="198" spans="1:11">
      <c r="A198" s="247" t="s">
        <v>648</v>
      </c>
      <c r="B198" s="247" t="s">
        <v>731</v>
      </c>
      <c r="C198" s="247" t="s">
        <v>732</v>
      </c>
      <c r="D198" s="251" t="s">
        <v>1955</v>
      </c>
      <c r="E198" s="247" t="s">
        <v>1806</v>
      </c>
      <c r="F198" s="248" t="s">
        <v>1807</v>
      </c>
      <c r="G198" s="247">
        <v>-24</v>
      </c>
      <c r="H198" s="247" t="s">
        <v>1671</v>
      </c>
      <c r="I198" s="247">
        <v>41630000</v>
      </c>
      <c r="K198" s="248">
        <v>41630000</v>
      </c>
    </row>
    <row r="199" spans="1:11">
      <c r="A199" s="247" t="s">
        <v>523</v>
      </c>
      <c r="B199" s="247" t="s">
        <v>733</v>
      </c>
      <c r="C199" s="247" t="s">
        <v>441</v>
      </c>
      <c r="D199" s="251" t="s">
        <v>1956</v>
      </c>
      <c r="E199" s="247" t="s">
        <v>1688</v>
      </c>
      <c r="F199" s="248" t="s">
        <v>1882</v>
      </c>
      <c r="G199" s="247">
        <v>55</v>
      </c>
      <c r="H199" s="247" t="s">
        <v>1671</v>
      </c>
      <c r="I199" s="247">
        <v>63336000</v>
      </c>
      <c r="K199" s="248">
        <v>63336000</v>
      </c>
    </row>
    <row r="200" spans="1:11">
      <c r="A200" s="247" t="s">
        <v>523</v>
      </c>
      <c r="B200" s="247" t="s">
        <v>733</v>
      </c>
      <c r="C200" s="247" t="s">
        <v>441</v>
      </c>
      <c r="D200" s="251" t="s">
        <v>1957</v>
      </c>
      <c r="E200" s="247" t="s">
        <v>1852</v>
      </c>
      <c r="F200" s="248" t="s">
        <v>1931</v>
      </c>
      <c r="G200" s="247">
        <v>54</v>
      </c>
      <c r="H200" s="247" t="s">
        <v>1671</v>
      </c>
      <c r="I200" s="247">
        <v>141240000</v>
      </c>
      <c r="K200" s="248">
        <v>141240000</v>
      </c>
    </row>
    <row r="201" spans="1:11">
      <c r="A201" s="247" t="s">
        <v>523</v>
      </c>
      <c r="B201" s="247" t="s">
        <v>733</v>
      </c>
      <c r="C201" s="247" t="s">
        <v>441</v>
      </c>
      <c r="D201" s="251" t="s">
        <v>1958</v>
      </c>
      <c r="E201" s="247" t="s">
        <v>1959</v>
      </c>
      <c r="F201" s="248" t="s">
        <v>1712</v>
      </c>
      <c r="G201" s="247">
        <v>52</v>
      </c>
      <c r="H201" s="247" t="s">
        <v>1671</v>
      </c>
      <c r="I201" s="247">
        <v>74560000</v>
      </c>
      <c r="K201" s="248">
        <v>74560000</v>
      </c>
    </row>
    <row r="202" spans="1:11">
      <c r="A202" s="247" t="s">
        <v>523</v>
      </c>
      <c r="B202" s="247" t="s">
        <v>733</v>
      </c>
      <c r="C202" s="247" t="s">
        <v>441</v>
      </c>
      <c r="D202" s="251" t="s">
        <v>1960</v>
      </c>
      <c r="E202" s="247" t="s">
        <v>1959</v>
      </c>
      <c r="F202" s="248" t="s">
        <v>1712</v>
      </c>
      <c r="G202" s="247">
        <v>52</v>
      </c>
      <c r="H202" s="247" t="s">
        <v>1671</v>
      </c>
      <c r="I202" s="247">
        <v>141240000</v>
      </c>
      <c r="K202" s="248">
        <v>141240000</v>
      </c>
    </row>
    <row r="203" spans="1:11">
      <c r="A203" s="247" t="s">
        <v>523</v>
      </c>
      <c r="B203" s="247" t="s">
        <v>733</v>
      </c>
      <c r="C203" s="247" t="s">
        <v>441</v>
      </c>
      <c r="D203" s="251" t="s">
        <v>1961</v>
      </c>
      <c r="E203" s="247" t="s">
        <v>1691</v>
      </c>
      <c r="F203" s="248" t="s">
        <v>1804</v>
      </c>
      <c r="G203" s="247">
        <v>51</v>
      </c>
      <c r="H203" s="247" t="s">
        <v>1671</v>
      </c>
      <c r="I203" s="247">
        <v>75328000</v>
      </c>
      <c r="K203" s="248">
        <v>75328000</v>
      </c>
    </row>
    <row r="204" spans="1:11">
      <c r="A204" s="247" t="s">
        <v>523</v>
      </c>
      <c r="B204" s="247" t="s">
        <v>733</v>
      </c>
      <c r="C204" s="247" t="s">
        <v>441</v>
      </c>
      <c r="D204" s="251" t="s">
        <v>1962</v>
      </c>
      <c r="E204" s="247" t="s">
        <v>1694</v>
      </c>
      <c r="F204" s="248" t="s">
        <v>1715</v>
      </c>
      <c r="G204" s="247">
        <v>49</v>
      </c>
      <c r="H204" s="247" t="s">
        <v>1671</v>
      </c>
      <c r="I204" s="247">
        <v>84772000</v>
      </c>
      <c r="K204" s="248">
        <v>84772000</v>
      </c>
    </row>
    <row r="205" spans="1:11">
      <c r="A205" s="247" t="s">
        <v>523</v>
      </c>
      <c r="B205" s="247" t="s">
        <v>733</v>
      </c>
      <c r="C205" s="247" t="s">
        <v>441</v>
      </c>
      <c r="D205" s="251" t="s">
        <v>1963</v>
      </c>
      <c r="E205" s="247" t="s">
        <v>1694</v>
      </c>
      <c r="F205" s="248" t="s">
        <v>1715</v>
      </c>
      <c r="G205" s="247">
        <v>49</v>
      </c>
      <c r="H205" s="247" t="s">
        <v>1671</v>
      </c>
      <c r="I205" s="247">
        <v>75328000</v>
      </c>
      <c r="K205" s="248">
        <v>75328000</v>
      </c>
    </row>
    <row r="206" spans="1:11">
      <c r="A206" s="247" t="s">
        <v>523</v>
      </c>
      <c r="B206" s="247" t="s">
        <v>733</v>
      </c>
      <c r="C206" s="247" t="s">
        <v>441</v>
      </c>
      <c r="D206" s="251" t="s">
        <v>1964</v>
      </c>
      <c r="E206" s="247" t="s">
        <v>1700</v>
      </c>
      <c r="F206" s="248" t="s">
        <v>1718</v>
      </c>
      <c r="G206" s="247">
        <v>45</v>
      </c>
      <c r="H206" s="247" t="s">
        <v>1671</v>
      </c>
      <c r="I206" s="247">
        <v>76856000</v>
      </c>
      <c r="K206" s="248">
        <v>76856000</v>
      </c>
    </row>
    <row r="207" spans="1:11">
      <c r="A207" s="247" t="s">
        <v>523</v>
      </c>
      <c r="B207" s="247" t="s">
        <v>733</v>
      </c>
      <c r="C207" s="247" t="s">
        <v>441</v>
      </c>
      <c r="D207" s="251" t="s">
        <v>1965</v>
      </c>
      <c r="E207" s="247" t="s">
        <v>1890</v>
      </c>
      <c r="F207" s="248" t="s">
        <v>1966</v>
      </c>
      <c r="G207" s="247">
        <v>43</v>
      </c>
      <c r="H207" s="247" t="s">
        <v>1671</v>
      </c>
      <c r="I207" s="247">
        <v>72446400</v>
      </c>
      <c r="K207" s="248">
        <v>72446400</v>
      </c>
    </row>
    <row r="208" spans="1:11">
      <c r="A208" s="247" t="s">
        <v>523</v>
      </c>
      <c r="B208" s="247" t="s">
        <v>733</v>
      </c>
      <c r="C208" s="247" t="s">
        <v>441</v>
      </c>
      <c r="D208" s="251" t="s">
        <v>1967</v>
      </c>
      <c r="E208" s="247" t="s">
        <v>1917</v>
      </c>
      <c r="F208" s="248" t="s">
        <v>1745</v>
      </c>
      <c r="G208" s="247">
        <v>42</v>
      </c>
      <c r="H208" s="247" t="s">
        <v>1671</v>
      </c>
      <c r="I208" s="247">
        <v>75328000</v>
      </c>
      <c r="K208" s="248">
        <v>75328000</v>
      </c>
    </row>
    <row r="209" spans="1:11">
      <c r="A209" s="247" t="s">
        <v>523</v>
      </c>
      <c r="B209" s="247" t="s">
        <v>733</v>
      </c>
      <c r="C209" s="247" t="s">
        <v>441</v>
      </c>
      <c r="D209" s="251" t="s">
        <v>1968</v>
      </c>
      <c r="E209" s="247" t="s">
        <v>1707</v>
      </c>
      <c r="F209" s="248" t="s">
        <v>1939</v>
      </c>
      <c r="G209" s="247">
        <v>41</v>
      </c>
      <c r="H209" s="247" t="s">
        <v>1671</v>
      </c>
      <c r="I209" s="247">
        <v>148278400</v>
      </c>
      <c r="K209" s="248">
        <v>148278400</v>
      </c>
    </row>
    <row r="210" spans="1:11">
      <c r="A210" s="247" t="s">
        <v>523</v>
      </c>
      <c r="B210" s="247" t="s">
        <v>733</v>
      </c>
      <c r="C210" s="247" t="s">
        <v>441</v>
      </c>
      <c r="D210" s="251" t="s">
        <v>1969</v>
      </c>
      <c r="E210" s="247" t="s">
        <v>1876</v>
      </c>
      <c r="F210" s="248" t="s">
        <v>1721</v>
      </c>
      <c r="G210" s="247">
        <v>38</v>
      </c>
      <c r="H210" s="247" t="s">
        <v>1671</v>
      </c>
      <c r="I210" s="247">
        <v>75328000</v>
      </c>
      <c r="K210" s="248">
        <v>75328000</v>
      </c>
    </row>
    <row r="211" spans="1:11">
      <c r="A211" s="247" t="s">
        <v>523</v>
      </c>
      <c r="B211" s="247" t="s">
        <v>733</v>
      </c>
      <c r="C211" s="247" t="s">
        <v>441</v>
      </c>
      <c r="D211" s="251" t="s">
        <v>1970</v>
      </c>
      <c r="E211" s="247" t="s">
        <v>1711</v>
      </c>
      <c r="F211" s="248" t="s">
        <v>1843</v>
      </c>
      <c r="G211" s="247">
        <v>37</v>
      </c>
      <c r="H211" s="247" t="s">
        <v>1671</v>
      </c>
      <c r="I211" s="247">
        <v>141240000</v>
      </c>
      <c r="K211" s="248">
        <v>141240000</v>
      </c>
    </row>
    <row r="212" spans="1:11">
      <c r="A212" s="247" t="s">
        <v>523</v>
      </c>
      <c r="B212" s="247" t="s">
        <v>733</v>
      </c>
      <c r="C212" s="247" t="s">
        <v>441</v>
      </c>
      <c r="D212" s="251" t="s">
        <v>1971</v>
      </c>
      <c r="E212" s="247" t="s">
        <v>1972</v>
      </c>
      <c r="F212" s="248" t="s">
        <v>1828</v>
      </c>
      <c r="G212" s="247">
        <v>35</v>
      </c>
      <c r="H212" s="247" t="s">
        <v>1671</v>
      </c>
      <c r="I212" s="247">
        <v>76848000</v>
      </c>
      <c r="K212" s="248">
        <v>76848000</v>
      </c>
    </row>
    <row r="213" spans="1:11">
      <c r="A213" s="247" t="s">
        <v>523</v>
      </c>
      <c r="B213" s="247" t="s">
        <v>733</v>
      </c>
      <c r="C213" s="247" t="s">
        <v>441</v>
      </c>
      <c r="D213" s="251" t="s">
        <v>1973</v>
      </c>
      <c r="E213" s="247" t="s">
        <v>1717</v>
      </c>
      <c r="F213" s="248" t="s">
        <v>1974</v>
      </c>
      <c r="G213" s="247">
        <v>30</v>
      </c>
      <c r="H213" s="247" t="s">
        <v>1671</v>
      </c>
      <c r="I213" s="247">
        <v>70960000</v>
      </c>
      <c r="K213" s="248">
        <v>70960000</v>
      </c>
    </row>
    <row r="214" spans="1:11">
      <c r="A214" s="247" t="s">
        <v>523</v>
      </c>
      <c r="B214" s="247" t="s">
        <v>733</v>
      </c>
      <c r="C214" s="247" t="s">
        <v>441</v>
      </c>
      <c r="D214" s="251" t="s">
        <v>1975</v>
      </c>
      <c r="E214" s="247" t="s">
        <v>1680</v>
      </c>
      <c r="F214" s="248" t="s">
        <v>1976</v>
      </c>
      <c r="G214" s="247">
        <v>29</v>
      </c>
      <c r="H214" s="247" t="s">
        <v>1671</v>
      </c>
      <c r="I214" s="247">
        <v>67192500</v>
      </c>
      <c r="K214" s="248">
        <v>67192500</v>
      </c>
    </row>
    <row r="215" spans="1:11">
      <c r="A215" s="247" t="s">
        <v>523</v>
      </c>
      <c r="B215" s="247" t="s">
        <v>733</v>
      </c>
      <c r="C215" s="247" t="s">
        <v>441</v>
      </c>
      <c r="D215" s="251" t="s">
        <v>1977</v>
      </c>
      <c r="E215" s="247" t="s">
        <v>1680</v>
      </c>
      <c r="F215" s="248" t="s">
        <v>1976</v>
      </c>
      <c r="G215" s="247">
        <v>29</v>
      </c>
      <c r="H215" s="247" t="s">
        <v>1671</v>
      </c>
      <c r="I215" s="247">
        <v>69360000</v>
      </c>
      <c r="K215" s="248">
        <v>69360000</v>
      </c>
    </row>
    <row r="216" spans="1:11">
      <c r="A216" s="247" t="s">
        <v>523</v>
      </c>
      <c r="B216" s="247" t="s">
        <v>733</v>
      </c>
      <c r="C216" s="247" t="s">
        <v>441</v>
      </c>
      <c r="D216" s="251" t="s">
        <v>1978</v>
      </c>
      <c r="E216" s="247" t="s">
        <v>1686</v>
      </c>
      <c r="F216" s="248" t="s">
        <v>1860</v>
      </c>
      <c r="G216" s="247">
        <v>27</v>
      </c>
      <c r="H216" s="247" t="s">
        <v>1671</v>
      </c>
      <c r="I216" s="247">
        <v>23842500</v>
      </c>
      <c r="K216" s="248">
        <v>23842500</v>
      </c>
    </row>
    <row r="217" spans="1:11">
      <c r="A217" s="247" t="s">
        <v>523</v>
      </c>
      <c r="B217" s="247" t="s">
        <v>735</v>
      </c>
      <c r="C217" s="247" t="s">
        <v>736</v>
      </c>
      <c r="D217" s="251" t="s">
        <v>1979</v>
      </c>
      <c r="E217" s="247" t="s">
        <v>1803</v>
      </c>
      <c r="F217" s="248" t="s">
        <v>1804</v>
      </c>
      <c r="G217" s="247">
        <v>51</v>
      </c>
      <c r="H217" s="247" t="s">
        <v>1671</v>
      </c>
      <c r="I217" s="247">
        <v>75327000</v>
      </c>
      <c r="K217" s="248">
        <v>75327000</v>
      </c>
    </row>
    <row r="218" spans="1:11">
      <c r="A218" s="247" t="s">
        <v>523</v>
      </c>
      <c r="B218" s="247" t="s">
        <v>735</v>
      </c>
      <c r="C218" s="247" t="s">
        <v>736</v>
      </c>
      <c r="D218" s="251" t="s">
        <v>1980</v>
      </c>
      <c r="E218" s="247" t="s">
        <v>1981</v>
      </c>
      <c r="F218" s="248" t="s">
        <v>1982</v>
      </c>
      <c r="G218" s="247">
        <v>39</v>
      </c>
      <c r="H218" s="247" t="s">
        <v>1671</v>
      </c>
      <c r="I218" s="247">
        <v>69360000</v>
      </c>
      <c r="K218" s="248">
        <v>69360000</v>
      </c>
    </row>
    <row r="219" spans="1:11">
      <c r="A219" s="247" t="s">
        <v>523</v>
      </c>
      <c r="B219" s="247" t="s">
        <v>735</v>
      </c>
      <c r="C219" s="247" t="s">
        <v>736</v>
      </c>
      <c r="D219" s="251" t="s">
        <v>1983</v>
      </c>
      <c r="E219" s="247" t="s">
        <v>1865</v>
      </c>
      <c r="F219" s="248" t="s">
        <v>1775</v>
      </c>
      <c r="G219" s="247">
        <v>31</v>
      </c>
      <c r="H219" s="247" t="s">
        <v>1671</v>
      </c>
      <c r="I219" s="247">
        <v>69360000</v>
      </c>
      <c r="K219" s="248">
        <v>69360000</v>
      </c>
    </row>
    <row r="220" spans="1:11">
      <c r="A220" s="247" t="s">
        <v>523</v>
      </c>
      <c r="B220" s="247" t="s">
        <v>735</v>
      </c>
      <c r="C220" s="247" t="s">
        <v>736</v>
      </c>
      <c r="D220" s="251" t="s">
        <v>1984</v>
      </c>
      <c r="E220" s="247" t="s">
        <v>1865</v>
      </c>
      <c r="F220" s="248" t="s">
        <v>1775</v>
      </c>
      <c r="G220" s="247">
        <v>31</v>
      </c>
      <c r="H220" s="247" t="s">
        <v>1671</v>
      </c>
      <c r="I220" s="247">
        <v>1420000</v>
      </c>
      <c r="K220" s="248">
        <v>1420000</v>
      </c>
    </row>
    <row r="221" spans="1:11">
      <c r="A221" s="247" t="s">
        <v>523</v>
      </c>
      <c r="B221" s="247" t="s">
        <v>735</v>
      </c>
      <c r="C221" s="247" t="s">
        <v>736</v>
      </c>
      <c r="D221" s="251" t="s">
        <v>1985</v>
      </c>
      <c r="E221" s="247" t="s">
        <v>1701</v>
      </c>
      <c r="F221" s="248" t="s">
        <v>1974</v>
      </c>
      <c r="G221" s="247">
        <v>30</v>
      </c>
      <c r="H221" s="247" t="s">
        <v>1671</v>
      </c>
      <c r="I221" s="247">
        <v>34680000</v>
      </c>
      <c r="K221" s="248">
        <v>34680000</v>
      </c>
    </row>
    <row r="222" spans="1:11">
      <c r="A222" s="247" t="s">
        <v>523</v>
      </c>
      <c r="B222" s="247" t="s">
        <v>1986</v>
      </c>
      <c r="C222" s="247" t="s">
        <v>447</v>
      </c>
      <c r="D222" s="251" t="s">
        <v>1987</v>
      </c>
      <c r="E222" s="247" t="s">
        <v>1917</v>
      </c>
      <c r="F222" s="248" t="s">
        <v>1988</v>
      </c>
      <c r="G222" s="247">
        <v>67</v>
      </c>
      <c r="H222" s="247" t="s">
        <v>1671</v>
      </c>
      <c r="I222" s="247">
        <v>36330000</v>
      </c>
      <c r="K222" s="248">
        <v>36330000</v>
      </c>
    </row>
    <row r="223" spans="1:11">
      <c r="A223" s="247" t="s">
        <v>523</v>
      </c>
      <c r="B223" s="247" t="s">
        <v>1986</v>
      </c>
      <c r="C223" s="247" t="s">
        <v>447</v>
      </c>
      <c r="D223" s="251" t="s">
        <v>1989</v>
      </c>
      <c r="E223" s="247" t="s">
        <v>1917</v>
      </c>
      <c r="F223" s="248" t="s">
        <v>1745</v>
      </c>
      <c r="G223" s="247">
        <v>42</v>
      </c>
      <c r="H223" s="247" t="s">
        <v>1671</v>
      </c>
      <c r="I223" s="247">
        <v>28848000</v>
      </c>
      <c r="K223" s="248">
        <v>28848000</v>
      </c>
    </row>
    <row r="224" spans="1:11">
      <c r="A224" s="247" t="s">
        <v>523</v>
      </c>
      <c r="B224" s="247" t="s">
        <v>738</v>
      </c>
      <c r="C224" s="247" t="s">
        <v>447</v>
      </c>
      <c r="D224" s="251" t="s">
        <v>1990</v>
      </c>
      <c r="E224" s="247" t="s">
        <v>1991</v>
      </c>
      <c r="F224" s="248" t="s">
        <v>1972</v>
      </c>
      <c r="G224" s="247">
        <v>80</v>
      </c>
      <c r="H224" s="247" t="s">
        <v>1671</v>
      </c>
      <c r="I224" s="247">
        <v>33656000</v>
      </c>
      <c r="K224" s="248">
        <v>33656000</v>
      </c>
    </row>
    <row r="225" spans="1:11">
      <c r="A225" s="247" t="s">
        <v>523</v>
      </c>
      <c r="B225" s="247" t="s">
        <v>738</v>
      </c>
      <c r="C225" s="247" t="s">
        <v>447</v>
      </c>
      <c r="D225" s="251" t="s">
        <v>1992</v>
      </c>
      <c r="E225" s="247" t="s">
        <v>1682</v>
      </c>
      <c r="F225" s="248" t="s">
        <v>1879</v>
      </c>
      <c r="G225" s="247">
        <v>58</v>
      </c>
      <c r="H225" s="247" t="s">
        <v>1671</v>
      </c>
      <c r="I225" s="247">
        <v>48080000</v>
      </c>
      <c r="K225" s="248">
        <v>48080000</v>
      </c>
    </row>
    <row r="226" spans="1:11">
      <c r="A226" s="247" t="s">
        <v>523</v>
      </c>
      <c r="B226" s="247" t="s">
        <v>738</v>
      </c>
      <c r="C226" s="247" t="s">
        <v>447</v>
      </c>
      <c r="D226" s="251" t="s">
        <v>1993</v>
      </c>
      <c r="E226" s="247" t="s">
        <v>1994</v>
      </c>
      <c r="F226" s="248" t="s">
        <v>1883</v>
      </c>
      <c r="G226" s="247">
        <v>50</v>
      </c>
      <c r="H226" s="247" t="s">
        <v>1671</v>
      </c>
      <c r="I226" s="247">
        <v>62504000</v>
      </c>
      <c r="K226" s="248">
        <v>62504000</v>
      </c>
    </row>
    <row r="227" spans="1:11">
      <c r="A227" s="247" t="s">
        <v>523</v>
      </c>
      <c r="B227" s="247" t="s">
        <v>738</v>
      </c>
      <c r="C227" s="247" t="s">
        <v>447</v>
      </c>
      <c r="D227" s="251" t="s">
        <v>1995</v>
      </c>
      <c r="E227" s="247" t="s">
        <v>1700</v>
      </c>
      <c r="F227" s="248" t="s">
        <v>1689</v>
      </c>
      <c r="G227" s="247">
        <v>70</v>
      </c>
      <c r="H227" s="247" t="s">
        <v>1671</v>
      </c>
      <c r="I227" s="247">
        <v>31140000</v>
      </c>
      <c r="K227" s="248">
        <v>31140000</v>
      </c>
    </row>
    <row r="228" spans="1:11">
      <c r="A228" s="247" t="s">
        <v>523</v>
      </c>
      <c r="B228" s="247" t="s">
        <v>738</v>
      </c>
      <c r="C228" s="247" t="s">
        <v>447</v>
      </c>
      <c r="D228" s="251" t="s">
        <v>1996</v>
      </c>
      <c r="E228" s="247" t="s">
        <v>1803</v>
      </c>
      <c r="F228" s="248" t="s">
        <v>1997</v>
      </c>
      <c r="G228" s="247">
        <v>36</v>
      </c>
      <c r="H228" s="247" t="s">
        <v>1671</v>
      </c>
      <c r="I228" s="247">
        <v>38464000</v>
      </c>
      <c r="K228" s="248">
        <v>38464000</v>
      </c>
    </row>
    <row r="229" spans="1:11">
      <c r="A229" s="247" t="s">
        <v>523</v>
      </c>
      <c r="B229" s="247" t="s">
        <v>738</v>
      </c>
      <c r="C229" s="247" t="s">
        <v>447</v>
      </c>
      <c r="D229" s="251" t="s">
        <v>1998</v>
      </c>
      <c r="E229" s="247" t="s">
        <v>1803</v>
      </c>
      <c r="F229" s="248" t="s">
        <v>1865</v>
      </c>
      <c r="G229" s="247">
        <v>61</v>
      </c>
      <c r="H229" s="247" t="s">
        <v>1671</v>
      </c>
      <c r="I229" s="247">
        <v>46160000</v>
      </c>
      <c r="K229" s="248">
        <v>46160000</v>
      </c>
    </row>
    <row r="230" spans="1:11">
      <c r="A230" s="247" t="s">
        <v>523</v>
      </c>
      <c r="B230" s="247" t="s">
        <v>738</v>
      </c>
      <c r="C230" s="247" t="s">
        <v>447</v>
      </c>
      <c r="D230" s="251" t="s">
        <v>1999</v>
      </c>
      <c r="E230" s="247" t="s">
        <v>2000</v>
      </c>
      <c r="F230" s="248" t="s">
        <v>1775</v>
      </c>
      <c r="G230" s="247">
        <v>31</v>
      </c>
      <c r="H230" s="247" t="s">
        <v>1671</v>
      </c>
      <c r="I230" s="247">
        <v>17740000</v>
      </c>
      <c r="K230" s="248">
        <v>17740000</v>
      </c>
    </row>
    <row r="231" spans="1:11">
      <c r="A231" s="247" t="s">
        <v>523</v>
      </c>
      <c r="B231" s="247" t="s">
        <v>738</v>
      </c>
      <c r="C231" s="247" t="s">
        <v>447</v>
      </c>
      <c r="D231" s="251" t="s">
        <v>2001</v>
      </c>
      <c r="E231" s="247" t="s">
        <v>2000</v>
      </c>
      <c r="F231" s="248" t="s">
        <v>1708</v>
      </c>
      <c r="G231" s="247">
        <v>56</v>
      </c>
      <c r="H231" s="247" t="s">
        <v>1671</v>
      </c>
      <c r="I231" s="247">
        <v>30210000</v>
      </c>
      <c r="K231" s="248">
        <v>30210000</v>
      </c>
    </row>
    <row r="232" spans="1:11">
      <c r="A232" s="247" t="s">
        <v>523</v>
      </c>
      <c r="B232" s="247" t="s">
        <v>738</v>
      </c>
      <c r="C232" s="247" t="s">
        <v>447</v>
      </c>
      <c r="D232" s="251" t="s">
        <v>2002</v>
      </c>
      <c r="E232" s="247" t="s">
        <v>1686</v>
      </c>
      <c r="F232" s="248" t="s">
        <v>1860</v>
      </c>
      <c r="G232" s="247">
        <v>27</v>
      </c>
      <c r="H232" s="247" t="s">
        <v>1671</v>
      </c>
      <c r="I232" s="247">
        <v>10730000</v>
      </c>
      <c r="K232" s="248">
        <v>10730000</v>
      </c>
    </row>
    <row r="233" spans="1:11">
      <c r="A233" s="247" t="s">
        <v>523</v>
      </c>
      <c r="B233" s="247" t="s">
        <v>739</v>
      </c>
      <c r="C233" s="247" t="s">
        <v>447</v>
      </c>
      <c r="D233" s="251" t="s">
        <v>2003</v>
      </c>
      <c r="E233" s="247" t="s">
        <v>2004</v>
      </c>
      <c r="F233" s="248" t="s">
        <v>1689</v>
      </c>
      <c r="G233" s="247">
        <v>70</v>
      </c>
      <c r="H233" s="247" t="s">
        <v>1671</v>
      </c>
      <c r="I233" s="247">
        <v>74841454</v>
      </c>
      <c r="K233" s="248">
        <v>74841454</v>
      </c>
    </row>
    <row r="234" spans="1:11">
      <c r="A234" s="247" t="s">
        <v>523</v>
      </c>
      <c r="B234" s="247" t="s">
        <v>739</v>
      </c>
      <c r="C234" s="247" t="s">
        <v>447</v>
      </c>
      <c r="D234" s="251" t="s">
        <v>2005</v>
      </c>
      <c r="E234" s="247" t="s">
        <v>1682</v>
      </c>
      <c r="F234" s="248" t="s">
        <v>1879</v>
      </c>
      <c r="G234" s="247">
        <v>58</v>
      </c>
      <c r="H234" s="247" t="s">
        <v>1671</v>
      </c>
      <c r="I234" s="247">
        <v>86544000</v>
      </c>
      <c r="K234" s="248">
        <v>86544000</v>
      </c>
    </row>
    <row r="235" spans="1:11">
      <c r="A235" s="247" t="s">
        <v>523</v>
      </c>
      <c r="B235" s="247" t="s">
        <v>739</v>
      </c>
      <c r="C235" s="247" t="s">
        <v>447</v>
      </c>
      <c r="D235" s="251" t="s">
        <v>2006</v>
      </c>
      <c r="E235" s="247" t="s">
        <v>1917</v>
      </c>
      <c r="F235" s="248" t="s">
        <v>1745</v>
      </c>
      <c r="G235" s="247">
        <v>42</v>
      </c>
      <c r="H235" s="247" t="s">
        <v>1671</v>
      </c>
      <c r="I235" s="247">
        <v>22292000</v>
      </c>
      <c r="K235" s="248">
        <v>22292000</v>
      </c>
    </row>
    <row r="236" spans="1:11">
      <c r="A236" s="247" t="s">
        <v>523</v>
      </c>
      <c r="B236" s="247" t="s">
        <v>739</v>
      </c>
      <c r="C236" s="247" t="s">
        <v>447</v>
      </c>
      <c r="D236" s="251" t="s">
        <v>2007</v>
      </c>
      <c r="E236" s="247" t="s">
        <v>2000</v>
      </c>
      <c r="F236" s="248" t="s">
        <v>1775</v>
      </c>
      <c r="G236" s="247">
        <v>31</v>
      </c>
      <c r="H236" s="247" t="s">
        <v>1671</v>
      </c>
      <c r="I236" s="247">
        <v>44350000</v>
      </c>
      <c r="K236" s="248">
        <v>44350000</v>
      </c>
    </row>
    <row r="237" spans="1:11">
      <c r="A237" s="247" t="s">
        <v>523</v>
      </c>
      <c r="B237" s="247" t="s">
        <v>739</v>
      </c>
      <c r="C237" s="247" t="s">
        <v>447</v>
      </c>
      <c r="D237" s="251" t="s">
        <v>2008</v>
      </c>
      <c r="E237" s="247" t="s">
        <v>1686</v>
      </c>
      <c r="F237" s="248" t="s">
        <v>2009</v>
      </c>
      <c r="G237" s="247">
        <v>57</v>
      </c>
      <c r="H237" s="247" t="s">
        <v>1671</v>
      </c>
      <c r="I237" s="247">
        <v>5651580</v>
      </c>
      <c r="K237" s="248">
        <v>5651580</v>
      </c>
    </row>
    <row r="238" spans="1:11">
      <c r="A238" s="247" t="s">
        <v>523</v>
      </c>
      <c r="B238" s="247" t="s">
        <v>739</v>
      </c>
      <c r="C238" s="247" t="s">
        <v>447</v>
      </c>
      <c r="D238" s="251" t="s">
        <v>2010</v>
      </c>
      <c r="E238" s="247" t="s">
        <v>1686</v>
      </c>
      <c r="F238" s="248" t="s">
        <v>2009</v>
      </c>
      <c r="G238" s="247">
        <v>57</v>
      </c>
      <c r="H238" s="247" t="s">
        <v>1671</v>
      </c>
      <c r="I238" s="247">
        <v>2100000</v>
      </c>
      <c r="K238" s="248">
        <v>2100000</v>
      </c>
    </row>
    <row r="239" spans="1:11">
      <c r="A239" s="247" t="s">
        <v>523</v>
      </c>
      <c r="B239" s="247" t="s">
        <v>739</v>
      </c>
      <c r="C239" s="247" t="s">
        <v>447</v>
      </c>
      <c r="D239" s="251" t="s">
        <v>2011</v>
      </c>
      <c r="E239" s="247" t="s">
        <v>1748</v>
      </c>
      <c r="F239" s="248" t="s">
        <v>2012</v>
      </c>
      <c r="G239" s="247">
        <v>-1</v>
      </c>
      <c r="H239" s="247" t="s">
        <v>1671</v>
      </c>
      <c r="I239" s="247">
        <v>2100000</v>
      </c>
      <c r="K239" s="248">
        <v>2100000</v>
      </c>
    </row>
    <row r="240" spans="1:11">
      <c r="A240" s="247" t="s">
        <v>523</v>
      </c>
      <c r="B240" s="247" t="s">
        <v>739</v>
      </c>
      <c r="C240" s="247" t="s">
        <v>447</v>
      </c>
      <c r="D240" s="251" t="s">
        <v>2013</v>
      </c>
      <c r="E240" s="247" t="s">
        <v>1748</v>
      </c>
      <c r="F240" s="248" t="s">
        <v>1976</v>
      </c>
      <c r="G240" s="247">
        <v>29</v>
      </c>
      <c r="H240" s="247" t="s">
        <v>1671</v>
      </c>
      <c r="I240" s="247">
        <v>1306140</v>
      </c>
      <c r="K240" s="248">
        <v>1306140</v>
      </c>
    </row>
    <row r="241" spans="1:11">
      <c r="A241" s="247" t="s">
        <v>523</v>
      </c>
      <c r="B241" s="247" t="s">
        <v>739</v>
      </c>
      <c r="C241" s="247" t="s">
        <v>447</v>
      </c>
      <c r="D241" s="251" t="s">
        <v>2014</v>
      </c>
      <c r="E241" s="247" t="s">
        <v>1753</v>
      </c>
      <c r="F241" s="248" t="s">
        <v>1764</v>
      </c>
      <c r="G241" s="247">
        <v>3</v>
      </c>
      <c r="H241" s="247" t="s">
        <v>1671</v>
      </c>
      <c r="I241" s="247">
        <v>2100000</v>
      </c>
      <c r="K241" s="248">
        <v>2100000</v>
      </c>
    </row>
    <row r="242" spans="1:11">
      <c r="A242" s="247" t="s">
        <v>523</v>
      </c>
      <c r="B242" s="247" t="s">
        <v>741</v>
      </c>
      <c r="C242" s="247" t="s">
        <v>447</v>
      </c>
      <c r="D242" s="251" t="s">
        <v>2015</v>
      </c>
      <c r="E242" s="247" t="s">
        <v>1994</v>
      </c>
      <c r="F242" s="248" t="s">
        <v>1883</v>
      </c>
      <c r="G242" s="247">
        <v>50</v>
      </c>
      <c r="H242" s="247" t="s">
        <v>1671</v>
      </c>
      <c r="I242" s="247">
        <v>48080000</v>
      </c>
      <c r="K242" s="248">
        <v>48080000</v>
      </c>
    </row>
    <row r="243" spans="1:11">
      <c r="A243" s="247" t="s">
        <v>523</v>
      </c>
      <c r="B243" s="247" t="s">
        <v>741</v>
      </c>
      <c r="C243" s="247" t="s">
        <v>447</v>
      </c>
      <c r="D243" s="251" t="s">
        <v>2016</v>
      </c>
      <c r="E243" s="247" t="s">
        <v>1700</v>
      </c>
      <c r="F243" s="248" t="s">
        <v>1718</v>
      </c>
      <c r="G243" s="247">
        <v>45</v>
      </c>
      <c r="H243" s="247" t="s">
        <v>1671</v>
      </c>
      <c r="I243" s="247">
        <v>72120000</v>
      </c>
      <c r="K243" s="248">
        <v>72120000</v>
      </c>
    </row>
    <row r="244" spans="1:11">
      <c r="A244" s="247" t="s">
        <v>523</v>
      </c>
      <c r="B244" s="247" t="s">
        <v>741</v>
      </c>
      <c r="C244" s="247" t="s">
        <v>447</v>
      </c>
      <c r="D244" s="251" t="s">
        <v>2017</v>
      </c>
      <c r="E244" s="247" t="s">
        <v>1917</v>
      </c>
      <c r="F244" s="248" t="s">
        <v>1745</v>
      </c>
      <c r="G244" s="247">
        <v>42</v>
      </c>
      <c r="H244" s="247" t="s">
        <v>1671</v>
      </c>
      <c r="I244" s="247">
        <v>48080000</v>
      </c>
      <c r="K244" s="248">
        <v>48080000</v>
      </c>
    </row>
    <row r="245" spans="1:11">
      <c r="A245" s="247" t="s">
        <v>523</v>
      </c>
      <c r="B245" s="247" t="s">
        <v>741</v>
      </c>
      <c r="C245" s="247" t="s">
        <v>447</v>
      </c>
      <c r="D245" s="251" t="s">
        <v>2018</v>
      </c>
      <c r="E245" s="247" t="s">
        <v>1917</v>
      </c>
      <c r="F245" s="248" t="s">
        <v>1988</v>
      </c>
      <c r="G245" s="247">
        <v>67</v>
      </c>
      <c r="H245" s="247" t="s">
        <v>1671</v>
      </c>
      <c r="I245" s="247">
        <v>26154425</v>
      </c>
      <c r="K245" s="248">
        <v>26154425</v>
      </c>
    </row>
    <row r="246" spans="1:11">
      <c r="A246" s="247" t="s">
        <v>523</v>
      </c>
      <c r="B246" s="247" t="s">
        <v>741</v>
      </c>
      <c r="C246" s="247" t="s">
        <v>447</v>
      </c>
      <c r="D246" s="251" t="s">
        <v>2019</v>
      </c>
      <c r="E246" s="247" t="s">
        <v>1803</v>
      </c>
      <c r="F246" s="248" t="s">
        <v>1865</v>
      </c>
      <c r="G246" s="247">
        <v>61</v>
      </c>
      <c r="H246" s="247" t="s">
        <v>1671</v>
      </c>
      <c r="I246" s="247">
        <v>31140000</v>
      </c>
      <c r="K246" s="248">
        <v>31140000</v>
      </c>
    </row>
    <row r="247" spans="1:11">
      <c r="A247" s="247" t="s">
        <v>523</v>
      </c>
      <c r="B247" s="247" t="s">
        <v>741</v>
      </c>
      <c r="C247" s="247" t="s">
        <v>447</v>
      </c>
      <c r="D247" s="251" t="s">
        <v>2020</v>
      </c>
      <c r="E247" s="247" t="s">
        <v>2000</v>
      </c>
      <c r="F247" s="248" t="s">
        <v>1708</v>
      </c>
      <c r="G247" s="247">
        <v>56</v>
      </c>
      <c r="H247" s="247" t="s">
        <v>1671</v>
      </c>
      <c r="I247" s="247">
        <v>62580000</v>
      </c>
      <c r="K247" s="248">
        <v>62580000</v>
      </c>
    </row>
    <row r="248" spans="1:11">
      <c r="A248" s="247" t="s">
        <v>648</v>
      </c>
      <c r="B248" s="247" t="s">
        <v>2021</v>
      </c>
      <c r="C248" s="247" t="s">
        <v>2022</v>
      </c>
      <c r="D248" s="251" t="s">
        <v>2023</v>
      </c>
      <c r="E248" s="247" t="s">
        <v>1806</v>
      </c>
      <c r="F248" s="248" t="s">
        <v>1807</v>
      </c>
      <c r="G248" s="247">
        <v>-24</v>
      </c>
      <c r="H248" s="247" t="s">
        <v>1671</v>
      </c>
      <c r="I248" s="247">
        <v>58275000</v>
      </c>
      <c r="K248" s="248">
        <v>58275000</v>
      </c>
    </row>
    <row r="249" spans="1:11">
      <c r="A249" s="247" t="s">
        <v>523</v>
      </c>
      <c r="B249" s="247" t="s">
        <v>742</v>
      </c>
      <c r="C249" s="247" t="s">
        <v>443</v>
      </c>
      <c r="D249" s="251" t="s">
        <v>2024</v>
      </c>
      <c r="E249" s="247" t="s">
        <v>1908</v>
      </c>
      <c r="F249" s="248" t="s">
        <v>1909</v>
      </c>
      <c r="G249" s="247">
        <v>-26</v>
      </c>
      <c r="H249" s="247" t="s">
        <v>1671</v>
      </c>
      <c r="I249" s="247">
        <v>21890000</v>
      </c>
      <c r="K249" s="248">
        <v>21890000</v>
      </c>
    </row>
    <row r="250" spans="1:11">
      <c r="A250" s="247" t="s">
        <v>523</v>
      </c>
      <c r="B250" s="247" t="s">
        <v>742</v>
      </c>
      <c r="C250" s="247" t="s">
        <v>443</v>
      </c>
      <c r="D250" s="251" t="s">
        <v>2025</v>
      </c>
      <c r="E250" s="247" t="s">
        <v>1727</v>
      </c>
      <c r="F250" s="248" t="s">
        <v>1800</v>
      </c>
      <c r="G250" s="247">
        <v>-28</v>
      </c>
      <c r="H250" s="247" t="s">
        <v>1671</v>
      </c>
      <c r="I250" s="247">
        <v>7125000</v>
      </c>
      <c r="K250" s="248">
        <v>7125000</v>
      </c>
    </row>
    <row r="251" spans="1:11">
      <c r="A251" s="247" t="s">
        <v>523</v>
      </c>
      <c r="B251" s="247" t="s">
        <v>742</v>
      </c>
      <c r="C251" s="247" t="s">
        <v>443</v>
      </c>
      <c r="D251" s="251" t="s">
        <v>2026</v>
      </c>
      <c r="E251" s="247" t="s">
        <v>1776</v>
      </c>
      <c r="F251" s="248" t="s">
        <v>2027</v>
      </c>
      <c r="G251" s="247">
        <v>-29</v>
      </c>
      <c r="H251" s="247" t="s">
        <v>1671</v>
      </c>
      <c r="I251" s="247">
        <v>6688950</v>
      </c>
      <c r="K251" s="248">
        <v>6688950</v>
      </c>
    </row>
    <row r="252" spans="1:11">
      <c r="A252" s="247" t="s">
        <v>523</v>
      </c>
      <c r="B252" s="247" t="s">
        <v>743</v>
      </c>
      <c r="C252" s="247" t="s">
        <v>744</v>
      </c>
      <c r="D252" s="251" t="s">
        <v>2028</v>
      </c>
      <c r="E252" s="247" t="s">
        <v>1669</v>
      </c>
      <c r="F252" s="248" t="s">
        <v>1670</v>
      </c>
      <c r="G252" s="247">
        <v>-7</v>
      </c>
      <c r="H252" s="247" t="s">
        <v>1671</v>
      </c>
      <c r="I252" s="247">
        <v>58161412</v>
      </c>
      <c r="K252" s="248">
        <v>58161412</v>
      </c>
    </row>
    <row r="253" spans="1:11">
      <c r="A253" s="247" t="s">
        <v>523</v>
      </c>
      <c r="B253" s="247" t="s">
        <v>743</v>
      </c>
      <c r="C253" s="247" t="s">
        <v>744</v>
      </c>
      <c r="D253" s="251" t="s">
        <v>2029</v>
      </c>
      <c r="E253" s="247" t="s">
        <v>1831</v>
      </c>
      <c r="F253" s="248" t="s">
        <v>1832</v>
      </c>
      <c r="G253" s="247">
        <v>-17</v>
      </c>
      <c r="H253" s="247" t="s">
        <v>1671</v>
      </c>
      <c r="I253" s="247">
        <v>132105000</v>
      </c>
      <c r="K253" s="248">
        <v>132105000</v>
      </c>
    </row>
    <row r="254" spans="1:11">
      <c r="A254" s="247" t="s">
        <v>523</v>
      </c>
      <c r="B254" s="247" t="s">
        <v>743</v>
      </c>
      <c r="C254" s="247" t="s">
        <v>744</v>
      </c>
      <c r="D254" s="251" t="s">
        <v>2030</v>
      </c>
      <c r="E254" s="247" t="s">
        <v>1673</v>
      </c>
      <c r="F254" s="248" t="s">
        <v>1674</v>
      </c>
      <c r="G254" s="247">
        <v>-21</v>
      </c>
      <c r="H254" s="247" t="s">
        <v>1671</v>
      </c>
      <c r="I254" s="247">
        <v>22485000</v>
      </c>
      <c r="K254" s="248">
        <v>22485000</v>
      </c>
    </row>
    <row r="255" spans="1:11">
      <c r="A255" s="247" t="s">
        <v>523</v>
      </c>
      <c r="B255" s="247" t="s">
        <v>743</v>
      </c>
      <c r="C255" s="247" t="s">
        <v>744</v>
      </c>
      <c r="D255" s="251" t="s">
        <v>2031</v>
      </c>
      <c r="E255" s="247" t="s">
        <v>1764</v>
      </c>
      <c r="F255" s="248" t="s">
        <v>1817</v>
      </c>
      <c r="G255" s="247">
        <v>-27</v>
      </c>
      <c r="H255" s="247" t="s">
        <v>1671</v>
      </c>
      <c r="I255" s="247">
        <v>125660000</v>
      </c>
      <c r="K255" s="248">
        <v>125660000</v>
      </c>
    </row>
    <row r="256" spans="1:11">
      <c r="A256" s="247" t="s">
        <v>431</v>
      </c>
      <c r="B256" s="247" t="s">
        <v>745</v>
      </c>
      <c r="C256" s="247" t="s">
        <v>746</v>
      </c>
      <c r="D256" s="251" t="s">
        <v>747</v>
      </c>
      <c r="E256" s="247" t="s">
        <v>703</v>
      </c>
      <c r="F256" s="248" t="s">
        <v>2032</v>
      </c>
      <c r="G256" s="247">
        <v>224</v>
      </c>
      <c r="H256" s="247" t="s">
        <v>1671</v>
      </c>
      <c r="I256" s="247">
        <v>185000</v>
      </c>
      <c r="K256" s="248">
        <v>185000</v>
      </c>
    </row>
    <row r="257" spans="1:11">
      <c r="A257" s="247" t="s">
        <v>523</v>
      </c>
      <c r="B257" s="247" t="s">
        <v>2033</v>
      </c>
      <c r="C257" s="247" t="s">
        <v>2034</v>
      </c>
      <c r="E257" s="247" t="s">
        <v>2035</v>
      </c>
      <c r="F257" s="248" t="s">
        <v>1764</v>
      </c>
      <c r="G257" s="247">
        <v>3</v>
      </c>
      <c r="H257" s="247" t="s">
        <v>1671</v>
      </c>
      <c r="I257" s="247">
        <v>-552100</v>
      </c>
      <c r="K257" s="248">
        <v>-552100</v>
      </c>
    </row>
    <row r="258" spans="1:11">
      <c r="A258" s="247" t="s">
        <v>523</v>
      </c>
      <c r="B258" s="247" t="s">
        <v>2033</v>
      </c>
      <c r="C258" s="247" t="s">
        <v>2034</v>
      </c>
      <c r="E258" s="247" t="s">
        <v>1775</v>
      </c>
      <c r="F258" s="248" t="s">
        <v>1779</v>
      </c>
      <c r="G258" s="247">
        <v>-5</v>
      </c>
      <c r="H258" s="247" t="s">
        <v>1671</v>
      </c>
      <c r="I258" s="247">
        <v>-4810800</v>
      </c>
      <c r="K258" s="248">
        <v>-4810800</v>
      </c>
    </row>
    <row r="259" spans="1:11">
      <c r="A259" s="247" t="s">
        <v>523</v>
      </c>
      <c r="B259" s="247" t="s">
        <v>2033</v>
      </c>
      <c r="C259" s="247" t="s">
        <v>2034</v>
      </c>
      <c r="E259" s="247" t="s">
        <v>1831</v>
      </c>
      <c r="F259" s="248" t="s">
        <v>1903</v>
      </c>
      <c r="G259" s="247">
        <v>-18</v>
      </c>
      <c r="H259" s="247" t="s">
        <v>1671</v>
      </c>
      <c r="I259" s="247">
        <v>-3567100</v>
      </c>
      <c r="K259" s="248">
        <v>-3567100</v>
      </c>
    </row>
    <row r="260" spans="1:11">
      <c r="A260" s="247" t="s">
        <v>523</v>
      </c>
      <c r="B260" s="247" t="s">
        <v>2033</v>
      </c>
      <c r="C260" s="247" t="s">
        <v>2034</v>
      </c>
      <c r="E260" s="247" t="s">
        <v>1727</v>
      </c>
      <c r="F260" s="248" t="s">
        <v>2036</v>
      </c>
      <c r="G260" s="247">
        <v>-32</v>
      </c>
      <c r="H260" s="247" t="s">
        <v>1671</v>
      </c>
      <c r="I260" s="247">
        <v>-900000</v>
      </c>
      <c r="K260" s="248">
        <v>-900000</v>
      </c>
    </row>
    <row r="261" spans="1:11">
      <c r="A261" s="247" t="s">
        <v>648</v>
      </c>
      <c r="B261" s="247" t="s">
        <v>748</v>
      </c>
      <c r="C261" s="247" t="s">
        <v>749</v>
      </c>
      <c r="E261" s="247" t="s">
        <v>703</v>
      </c>
      <c r="F261" s="248" t="s">
        <v>703</v>
      </c>
      <c r="G261" s="247">
        <v>254</v>
      </c>
      <c r="H261" s="247" t="s">
        <v>1671</v>
      </c>
      <c r="I261" s="247">
        <v>-1512900</v>
      </c>
      <c r="K261" s="248">
        <v>-1512900</v>
      </c>
    </row>
    <row r="262" spans="1:11">
      <c r="A262" s="247" t="s">
        <v>516</v>
      </c>
      <c r="B262" s="247" t="s">
        <v>750</v>
      </c>
      <c r="C262" s="247" t="s">
        <v>751</v>
      </c>
      <c r="D262" s="251" t="s">
        <v>752</v>
      </c>
      <c r="E262" s="247" t="s">
        <v>753</v>
      </c>
      <c r="F262" s="248" t="s">
        <v>2037</v>
      </c>
      <c r="G262" s="247">
        <v>239</v>
      </c>
      <c r="H262" s="247" t="s">
        <v>1671</v>
      </c>
      <c r="I262" s="247">
        <v>4305512</v>
      </c>
      <c r="K262" s="248">
        <v>4305512</v>
      </c>
    </row>
    <row r="263" spans="1:11">
      <c r="A263" s="247" t="s">
        <v>516</v>
      </c>
      <c r="B263" s="247" t="s">
        <v>750</v>
      </c>
      <c r="C263" s="247" t="s">
        <v>751</v>
      </c>
      <c r="D263" s="251" t="s">
        <v>754</v>
      </c>
      <c r="E263" s="247" t="s">
        <v>755</v>
      </c>
      <c r="F263" s="248" t="s">
        <v>678</v>
      </c>
      <c r="G263" s="247">
        <v>227</v>
      </c>
      <c r="H263" s="247" t="s">
        <v>1671</v>
      </c>
      <c r="I263" s="247">
        <v>2231095</v>
      </c>
      <c r="K263" s="248">
        <v>2231095</v>
      </c>
    </row>
    <row r="264" spans="1:11">
      <c r="A264" s="247" t="s">
        <v>516</v>
      </c>
      <c r="B264" s="247" t="s">
        <v>750</v>
      </c>
      <c r="C264" s="247" t="s">
        <v>751</v>
      </c>
      <c r="D264" s="251" t="s">
        <v>756</v>
      </c>
      <c r="E264" s="247" t="s">
        <v>693</v>
      </c>
      <c r="F264" s="248" t="s">
        <v>694</v>
      </c>
      <c r="G264" s="247">
        <v>207</v>
      </c>
      <c r="H264" s="247" t="s">
        <v>1671</v>
      </c>
      <c r="I264" s="247">
        <v>1196322</v>
      </c>
      <c r="K264" s="248">
        <v>1196322</v>
      </c>
    </row>
    <row r="265" spans="1:11">
      <c r="A265" s="247" t="s">
        <v>516</v>
      </c>
      <c r="B265" s="247" t="s">
        <v>750</v>
      </c>
      <c r="C265" s="247" t="s">
        <v>751</v>
      </c>
      <c r="D265" s="251" t="s">
        <v>757</v>
      </c>
      <c r="E265" s="247" t="s">
        <v>678</v>
      </c>
      <c r="F265" s="248" t="s">
        <v>2038</v>
      </c>
      <c r="G265" s="247">
        <v>197</v>
      </c>
      <c r="H265" s="247" t="s">
        <v>1671</v>
      </c>
      <c r="I265" s="247">
        <v>1031878</v>
      </c>
      <c r="K265" s="248">
        <v>1031878</v>
      </c>
    </row>
    <row r="266" spans="1:11">
      <c r="A266" s="247" t="s">
        <v>523</v>
      </c>
      <c r="B266" s="247" t="s">
        <v>758</v>
      </c>
      <c r="C266" s="247" t="s">
        <v>445</v>
      </c>
      <c r="D266" s="251" t="s">
        <v>2039</v>
      </c>
      <c r="E266" s="247" t="s">
        <v>1727</v>
      </c>
      <c r="F266" s="248" t="s">
        <v>1800</v>
      </c>
      <c r="G266" s="247">
        <v>-28</v>
      </c>
      <c r="H266" s="247" t="s">
        <v>1671</v>
      </c>
      <c r="I266" s="247">
        <v>159708000</v>
      </c>
      <c r="K266" s="248">
        <v>159708000</v>
      </c>
    </row>
    <row r="267" spans="1:11">
      <c r="A267" s="247" t="s">
        <v>523</v>
      </c>
      <c r="B267" s="247" t="s">
        <v>2040</v>
      </c>
      <c r="C267" s="247" t="s">
        <v>2041</v>
      </c>
      <c r="D267" s="251" t="s">
        <v>2042</v>
      </c>
      <c r="E267" s="247" t="s">
        <v>1911</v>
      </c>
      <c r="F267" s="248" t="s">
        <v>1911</v>
      </c>
      <c r="G267" s="247">
        <v>143</v>
      </c>
      <c r="H267" s="247" t="s">
        <v>1671</v>
      </c>
      <c r="I267" s="247">
        <v>-1500000</v>
      </c>
      <c r="K267" s="248">
        <v>-1500000</v>
      </c>
    </row>
    <row r="268" spans="1:11">
      <c r="A268" s="247" t="s">
        <v>523</v>
      </c>
      <c r="B268" s="247" t="s">
        <v>2043</v>
      </c>
      <c r="C268" s="247" t="s">
        <v>1448</v>
      </c>
      <c r="D268" s="251" t="s">
        <v>2044</v>
      </c>
      <c r="E268" s="247" t="s">
        <v>1727</v>
      </c>
      <c r="F268" s="248" t="s">
        <v>1800</v>
      </c>
      <c r="G268" s="247">
        <v>-28</v>
      </c>
      <c r="H268" s="247" t="s">
        <v>1671</v>
      </c>
      <c r="I268" s="247">
        <v>39681690</v>
      </c>
      <c r="K268" s="248">
        <v>39681690</v>
      </c>
    </row>
    <row r="269" spans="1:11">
      <c r="A269" s="247" t="s">
        <v>523</v>
      </c>
      <c r="B269" s="247" t="s">
        <v>760</v>
      </c>
      <c r="C269" s="247" t="s">
        <v>440</v>
      </c>
      <c r="D269" s="251" t="s">
        <v>2045</v>
      </c>
      <c r="E269" s="247" t="s">
        <v>1679</v>
      </c>
      <c r="F269" s="248" t="s">
        <v>1680</v>
      </c>
      <c r="G269" s="247">
        <v>74</v>
      </c>
      <c r="H269" s="247" t="s">
        <v>1671</v>
      </c>
      <c r="I269" s="247">
        <v>1470000</v>
      </c>
      <c r="K269" s="248">
        <v>1470000</v>
      </c>
    </row>
    <row r="270" spans="1:11">
      <c r="A270" s="247" t="s">
        <v>523</v>
      </c>
      <c r="B270" s="247" t="s">
        <v>760</v>
      </c>
      <c r="C270" s="247" t="s">
        <v>440</v>
      </c>
      <c r="D270" s="251" t="s">
        <v>2046</v>
      </c>
      <c r="E270" s="247" t="s">
        <v>1732</v>
      </c>
      <c r="F270" s="248" t="s">
        <v>1939</v>
      </c>
      <c r="G270" s="247">
        <v>41</v>
      </c>
      <c r="H270" s="247" t="s">
        <v>1671</v>
      </c>
      <c r="I270" s="247">
        <v>21100000</v>
      </c>
      <c r="K270" s="248">
        <v>21100000</v>
      </c>
    </row>
    <row r="271" spans="1:11">
      <c r="A271" s="247" t="s">
        <v>523</v>
      </c>
      <c r="B271" s="247" t="s">
        <v>760</v>
      </c>
      <c r="C271" s="247" t="s">
        <v>440</v>
      </c>
      <c r="D271" s="251" t="s">
        <v>2047</v>
      </c>
      <c r="E271" s="247" t="s">
        <v>1732</v>
      </c>
      <c r="F271" s="248" t="s">
        <v>1733</v>
      </c>
      <c r="G271" s="247">
        <v>71</v>
      </c>
      <c r="H271" s="247" t="s">
        <v>1671</v>
      </c>
      <c r="I271" s="247">
        <v>2150000</v>
      </c>
      <c r="K271" s="248">
        <v>2150000</v>
      </c>
    </row>
    <row r="272" spans="1:11">
      <c r="A272" s="247" t="s">
        <v>523</v>
      </c>
      <c r="B272" s="247" t="s">
        <v>760</v>
      </c>
      <c r="C272" s="247" t="s">
        <v>440</v>
      </c>
      <c r="D272" s="251" t="s">
        <v>2048</v>
      </c>
      <c r="E272" s="247" t="s">
        <v>1720</v>
      </c>
      <c r="F272" s="248" t="s">
        <v>1721</v>
      </c>
      <c r="G272" s="247">
        <v>38</v>
      </c>
      <c r="H272" s="247" t="s">
        <v>1671</v>
      </c>
      <c r="I272" s="247">
        <v>6442460</v>
      </c>
      <c r="K272" s="248">
        <v>6442460</v>
      </c>
    </row>
    <row r="273" spans="1:11">
      <c r="A273" s="247" t="s">
        <v>523</v>
      </c>
      <c r="B273" s="247" t="s">
        <v>760</v>
      </c>
      <c r="C273" s="247" t="s">
        <v>440</v>
      </c>
      <c r="D273" s="251" t="s">
        <v>2049</v>
      </c>
      <c r="E273" s="247" t="s">
        <v>1748</v>
      </c>
      <c r="F273" s="248" t="s">
        <v>1749</v>
      </c>
      <c r="G273" s="247">
        <v>14</v>
      </c>
      <c r="H273" s="247" t="s">
        <v>1671</v>
      </c>
      <c r="I273" s="247">
        <v>7113600</v>
      </c>
      <c r="K273" s="248">
        <v>7113600</v>
      </c>
    </row>
    <row r="274" spans="1:11">
      <c r="A274" s="247" t="s">
        <v>523</v>
      </c>
      <c r="B274" s="247" t="s">
        <v>760</v>
      </c>
      <c r="C274" s="247" t="s">
        <v>440</v>
      </c>
      <c r="D274" s="251" t="s">
        <v>2050</v>
      </c>
      <c r="E274" s="247" t="s">
        <v>1939</v>
      </c>
      <c r="F274" s="248" t="s">
        <v>1792</v>
      </c>
      <c r="G274" s="247">
        <v>11</v>
      </c>
      <c r="H274" s="247" t="s">
        <v>1671</v>
      </c>
      <c r="I274" s="247">
        <v>7341600</v>
      </c>
      <c r="K274" s="248">
        <v>7341600</v>
      </c>
    </row>
    <row r="275" spans="1:11">
      <c r="A275" s="247" t="s">
        <v>523</v>
      </c>
      <c r="B275" s="247" t="s">
        <v>760</v>
      </c>
      <c r="C275" s="247" t="s">
        <v>440</v>
      </c>
      <c r="D275" s="251" t="s">
        <v>2051</v>
      </c>
      <c r="E275" s="247" t="s">
        <v>1939</v>
      </c>
      <c r="F275" s="248" t="s">
        <v>1792</v>
      </c>
      <c r="G275" s="247">
        <v>11</v>
      </c>
      <c r="H275" s="247" t="s">
        <v>1671</v>
      </c>
      <c r="I275" s="247">
        <v>5700000</v>
      </c>
      <c r="K275" s="248">
        <v>5700000</v>
      </c>
    </row>
    <row r="276" spans="1:11">
      <c r="A276" s="247" t="s">
        <v>523</v>
      </c>
      <c r="B276" s="247" t="s">
        <v>760</v>
      </c>
      <c r="C276" s="247" t="s">
        <v>440</v>
      </c>
      <c r="D276" s="251" t="s">
        <v>2052</v>
      </c>
      <c r="E276" s="247" t="s">
        <v>1723</v>
      </c>
      <c r="F276" s="248" t="s">
        <v>1724</v>
      </c>
      <c r="G276" s="247">
        <v>10</v>
      </c>
      <c r="H276" s="247" t="s">
        <v>1671</v>
      </c>
      <c r="I276" s="247">
        <v>7201442</v>
      </c>
      <c r="K276" s="248">
        <v>7201442</v>
      </c>
    </row>
    <row r="277" spans="1:11">
      <c r="A277" s="247" t="s">
        <v>523</v>
      </c>
      <c r="B277" s="247" t="s">
        <v>760</v>
      </c>
      <c r="C277" s="247" t="s">
        <v>440</v>
      </c>
      <c r="D277" s="251" t="s">
        <v>2053</v>
      </c>
      <c r="E277" s="247" t="s">
        <v>1723</v>
      </c>
      <c r="F277" s="248" t="s">
        <v>1778</v>
      </c>
      <c r="G277" s="247">
        <v>25</v>
      </c>
      <c r="H277" s="247" t="s">
        <v>1671</v>
      </c>
      <c r="I277" s="247">
        <v>64965000</v>
      </c>
      <c r="K277" s="248">
        <v>64965000</v>
      </c>
    </row>
    <row r="278" spans="1:11">
      <c r="A278" s="247" t="s">
        <v>523</v>
      </c>
      <c r="B278" s="247" t="s">
        <v>760</v>
      </c>
      <c r="C278" s="247" t="s">
        <v>440</v>
      </c>
      <c r="D278" s="251" t="s">
        <v>2054</v>
      </c>
      <c r="E278" s="247" t="s">
        <v>2035</v>
      </c>
      <c r="F278" s="248" t="s">
        <v>1908</v>
      </c>
      <c r="G278" s="247">
        <v>4</v>
      </c>
      <c r="H278" s="247" t="s">
        <v>1671</v>
      </c>
      <c r="I278" s="247">
        <v>59429000</v>
      </c>
      <c r="K278" s="248">
        <v>59429000</v>
      </c>
    </row>
    <row r="279" spans="1:11">
      <c r="A279" s="247" t="s">
        <v>523</v>
      </c>
      <c r="B279" s="247" t="s">
        <v>760</v>
      </c>
      <c r="C279" s="247" t="s">
        <v>440</v>
      </c>
      <c r="D279" s="251" t="s">
        <v>2055</v>
      </c>
      <c r="E279" s="247" t="s">
        <v>1726</v>
      </c>
      <c r="F279" s="248" t="s">
        <v>1727</v>
      </c>
      <c r="G279" s="247">
        <v>2</v>
      </c>
      <c r="H279" s="247" t="s">
        <v>1671</v>
      </c>
      <c r="I279" s="247">
        <v>3814641</v>
      </c>
      <c r="K279" s="248">
        <v>3814641</v>
      </c>
    </row>
    <row r="280" spans="1:11">
      <c r="A280" s="247" t="s">
        <v>523</v>
      </c>
      <c r="B280" s="247" t="s">
        <v>760</v>
      </c>
      <c r="C280" s="247" t="s">
        <v>440</v>
      </c>
      <c r="D280" s="251" t="s">
        <v>2056</v>
      </c>
      <c r="E280" s="247" t="s">
        <v>1775</v>
      </c>
      <c r="F280" s="248" t="s">
        <v>1776</v>
      </c>
      <c r="G280" s="247">
        <v>1</v>
      </c>
      <c r="H280" s="247" t="s">
        <v>1671</v>
      </c>
      <c r="I280" s="247">
        <v>27497000</v>
      </c>
      <c r="K280" s="248">
        <v>27497000</v>
      </c>
    </row>
    <row r="281" spans="1:11">
      <c r="A281" s="247" t="s">
        <v>523</v>
      </c>
      <c r="B281" s="247" t="s">
        <v>760</v>
      </c>
      <c r="C281" s="247" t="s">
        <v>440</v>
      </c>
      <c r="D281" s="251" t="s">
        <v>2057</v>
      </c>
      <c r="E281" s="247" t="s">
        <v>1775</v>
      </c>
      <c r="F281" s="248" t="s">
        <v>2058</v>
      </c>
      <c r="G281" s="247">
        <v>16</v>
      </c>
      <c r="H281" s="247" t="s">
        <v>1671</v>
      </c>
      <c r="I281" s="247">
        <v>34812000</v>
      </c>
      <c r="K281" s="248">
        <v>34812000</v>
      </c>
    </row>
    <row r="282" spans="1:11">
      <c r="A282" s="247" t="s">
        <v>523</v>
      </c>
      <c r="B282" s="247" t="s">
        <v>760</v>
      </c>
      <c r="C282" s="247" t="s">
        <v>440</v>
      </c>
      <c r="D282" s="251" t="s">
        <v>2059</v>
      </c>
      <c r="E282" s="247" t="s">
        <v>1896</v>
      </c>
      <c r="F282" s="248" t="s">
        <v>1897</v>
      </c>
      <c r="G282" s="247">
        <v>-4</v>
      </c>
      <c r="H282" s="247" t="s">
        <v>1671</v>
      </c>
      <c r="I282" s="247">
        <v>31932000</v>
      </c>
      <c r="K282" s="248">
        <v>31932000</v>
      </c>
    </row>
    <row r="283" spans="1:11">
      <c r="A283" s="247" t="s">
        <v>523</v>
      </c>
      <c r="B283" s="247" t="s">
        <v>760</v>
      </c>
      <c r="C283" s="247" t="s">
        <v>440</v>
      </c>
      <c r="D283" s="251" t="s">
        <v>2060</v>
      </c>
      <c r="E283" s="247" t="s">
        <v>1896</v>
      </c>
      <c r="F283" s="248" t="s">
        <v>1792</v>
      </c>
      <c r="G283" s="247">
        <v>11</v>
      </c>
      <c r="H283" s="247" t="s">
        <v>1671</v>
      </c>
      <c r="I283" s="247">
        <v>29977000</v>
      </c>
      <c r="K283" s="248">
        <v>29977000</v>
      </c>
    </row>
    <row r="284" spans="1:11">
      <c r="A284" s="247" t="s">
        <v>523</v>
      </c>
      <c r="B284" s="247" t="s">
        <v>760</v>
      </c>
      <c r="C284" s="247" t="s">
        <v>440</v>
      </c>
      <c r="D284" s="251" t="s">
        <v>2061</v>
      </c>
      <c r="E284" s="247" t="s">
        <v>1784</v>
      </c>
      <c r="F284" s="248" t="s">
        <v>1908</v>
      </c>
      <c r="G284" s="247">
        <v>4</v>
      </c>
      <c r="H284" s="247" t="s">
        <v>1671</v>
      </c>
      <c r="I284" s="247">
        <v>69253000</v>
      </c>
      <c r="K284" s="248">
        <v>69253000</v>
      </c>
    </row>
    <row r="285" spans="1:11">
      <c r="A285" s="247" t="s">
        <v>523</v>
      </c>
      <c r="B285" s="247" t="s">
        <v>760</v>
      </c>
      <c r="C285" s="247" t="s">
        <v>440</v>
      </c>
      <c r="D285" s="251" t="s">
        <v>2062</v>
      </c>
      <c r="E285" s="247" t="s">
        <v>1753</v>
      </c>
      <c r="F285" s="248" t="s">
        <v>1754</v>
      </c>
      <c r="G285" s="247">
        <v>-12</v>
      </c>
      <c r="H285" s="247" t="s">
        <v>1671</v>
      </c>
      <c r="I285" s="247">
        <v>31932000</v>
      </c>
      <c r="K285" s="248">
        <v>31932000</v>
      </c>
    </row>
    <row r="286" spans="1:11">
      <c r="A286" s="247" t="s">
        <v>523</v>
      </c>
      <c r="B286" s="247" t="s">
        <v>760</v>
      </c>
      <c r="C286" s="247" t="s">
        <v>440</v>
      </c>
      <c r="D286" s="251" t="s">
        <v>2063</v>
      </c>
      <c r="E286" s="247" t="s">
        <v>1753</v>
      </c>
      <c r="F286" s="248" t="s">
        <v>1764</v>
      </c>
      <c r="G286" s="247">
        <v>3</v>
      </c>
      <c r="H286" s="247" t="s">
        <v>1671</v>
      </c>
      <c r="I286" s="247">
        <v>25246400</v>
      </c>
      <c r="K286" s="248">
        <v>25246400</v>
      </c>
    </row>
    <row r="287" spans="1:11">
      <c r="A287" s="247" t="s">
        <v>523</v>
      </c>
      <c r="B287" s="247" t="s">
        <v>760</v>
      </c>
      <c r="C287" s="247" t="s">
        <v>440</v>
      </c>
      <c r="D287" s="251" t="s">
        <v>2064</v>
      </c>
      <c r="E287" s="247" t="s">
        <v>1753</v>
      </c>
      <c r="F287" s="248" t="s">
        <v>1754</v>
      </c>
      <c r="G287" s="247">
        <v>-12</v>
      </c>
      <c r="H287" s="247" t="s">
        <v>1671</v>
      </c>
      <c r="I287" s="247">
        <v>5697150</v>
      </c>
      <c r="K287" s="248">
        <v>5697150</v>
      </c>
    </row>
    <row r="288" spans="1:11">
      <c r="A288" s="247" t="s">
        <v>523</v>
      </c>
      <c r="B288" s="247" t="s">
        <v>760</v>
      </c>
      <c r="C288" s="247" t="s">
        <v>440</v>
      </c>
      <c r="D288" s="251" t="s">
        <v>2065</v>
      </c>
      <c r="E288" s="247" t="s">
        <v>1753</v>
      </c>
      <c r="F288" s="248" t="s">
        <v>1754</v>
      </c>
      <c r="G288" s="247">
        <v>-12</v>
      </c>
      <c r="H288" s="247" t="s">
        <v>1671</v>
      </c>
      <c r="I288" s="247">
        <v>8558880</v>
      </c>
      <c r="K288" s="248">
        <v>8558880</v>
      </c>
    </row>
    <row r="289" spans="1:11">
      <c r="A289" s="247" t="s">
        <v>523</v>
      </c>
      <c r="B289" s="247" t="s">
        <v>760</v>
      </c>
      <c r="C289" s="247" t="s">
        <v>440</v>
      </c>
      <c r="D289" s="251" t="s">
        <v>2066</v>
      </c>
      <c r="E289" s="247" t="s">
        <v>1792</v>
      </c>
      <c r="F289" s="248" t="s">
        <v>1793</v>
      </c>
      <c r="G289" s="247">
        <v>-19</v>
      </c>
      <c r="H289" s="247" t="s">
        <v>1671</v>
      </c>
      <c r="I289" s="247">
        <v>4050000</v>
      </c>
      <c r="K289" s="248">
        <v>4050000</v>
      </c>
    </row>
    <row r="290" spans="1:11">
      <c r="A290" s="247" t="s">
        <v>523</v>
      </c>
      <c r="B290" s="247" t="s">
        <v>760</v>
      </c>
      <c r="C290" s="247" t="s">
        <v>440</v>
      </c>
      <c r="D290" s="251" t="s">
        <v>2067</v>
      </c>
      <c r="E290" s="247" t="s">
        <v>1792</v>
      </c>
      <c r="F290" s="248" t="s">
        <v>1793</v>
      </c>
      <c r="G290" s="247">
        <v>-19</v>
      </c>
      <c r="H290" s="247" t="s">
        <v>1671</v>
      </c>
      <c r="I290" s="247">
        <v>30261600</v>
      </c>
      <c r="K290" s="248">
        <v>30261600</v>
      </c>
    </row>
    <row r="291" spans="1:11">
      <c r="A291" s="247" t="s">
        <v>523</v>
      </c>
      <c r="B291" s="247" t="s">
        <v>760</v>
      </c>
      <c r="C291" s="247" t="s">
        <v>440</v>
      </c>
      <c r="D291" s="251" t="s">
        <v>2068</v>
      </c>
      <c r="E291" s="247" t="s">
        <v>1792</v>
      </c>
      <c r="F291" s="248" t="s">
        <v>1897</v>
      </c>
      <c r="G291" s="247">
        <v>-4</v>
      </c>
      <c r="H291" s="247" t="s">
        <v>1671</v>
      </c>
      <c r="I291" s="247">
        <v>5944209</v>
      </c>
      <c r="K291" s="248">
        <v>5944209</v>
      </c>
    </row>
    <row r="292" spans="1:11">
      <c r="A292" s="247" t="s">
        <v>523</v>
      </c>
      <c r="B292" s="247" t="s">
        <v>760</v>
      </c>
      <c r="C292" s="247" t="s">
        <v>440</v>
      </c>
      <c r="D292" s="251" t="s">
        <v>2069</v>
      </c>
      <c r="E292" s="247" t="s">
        <v>1792</v>
      </c>
      <c r="F292" s="248" t="s">
        <v>1793</v>
      </c>
      <c r="G292" s="247">
        <v>-19</v>
      </c>
      <c r="H292" s="247" t="s">
        <v>1671</v>
      </c>
      <c r="I292" s="247">
        <v>5700000</v>
      </c>
      <c r="K292" s="248">
        <v>5700000</v>
      </c>
    </row>
    <row r="293" spans="1:11">
      <c r="A293" s="247" t="s">
        <v>523</v>
      </c>
      <c r="B293" s="247" t="s">
        <v>760</v>
      </c>
      <c r="C293" s="247" t="s">
        <v>440</v>
      </c>
      <c r="D293" s="251" t="s">
        <v>2070</v>
      </c>
      <c r="E293" s="247" t="s">
        <v>1724</v>
      </c>
      <c r="F293" s="248" t="s">
        <v>1906</v>
      </c>
      <c r="G293" s="247">
        <v>-20</v>
      </c>
      <c r="H293" s="247" t="s">
        <v>1671</v>
      </c>
      <c r="I293" s="247">
        <v>60827600</v>
      </c>
      <c r="K293" s="248">
        <v>60827600</v>
      </c>
    </row>
    <row r="294" spans="1:11">
      <c r="A294" s="247" t="s">
        <v>523</v>
      </c>
      <c r="B294" s="247" t="s">
        <v>760</v>
      </c>
      <c r="C294" s="247" t="s">
        <v>440</v>
      </c>
      <c r="D294" s="251" t="s">
        <v>2071</v>
      </c>
      <c r="E294" s="247" t="s">
        <v>1908</v>
      </c>
      <c r="F294" s="248" t="s">
        <v>1909</v>
      </c>
      <c r="G294" s="247">
        <v>-26</v>
      </c>
      <c r="H294" s="247" t="s">
        <v>1671</v>
      </c>
      <c r="I294" s="247">
        <v>56320200</v>
      </c>
      <c r="K294" s="248">
        <v>56320200</v>
      </c>
    </row>
    <row r="295" spans="1:11">
      <c r="A295" s="247" t="s">
        <v>523</v>
      </c>
      <c r="B295" s="247" t="s">
        <v>760</v>
      </c>
      <c r="C295" s="247" t="s">
        <v>440</v>
      </c>
      <c r="D295" s="251" t="s">
        <v>2072</v>
      </c>
      <c r="E295" s="247" t="s">
        <v>1764</v>
      </c>
      <c r="F295" s="248" t="s">
        <v>1817</v>
      </c>
      <c r="G295" s="247">
        <v>-27</v>
      </c>
      <c r="H295" s="247" t="s">
        <v>1671</v>
      </c>
      <c r="I295" s="247">
        <v>26058600</v>
      </c>
      <c r="K295" s="248">
        <v>26058600</v>
      </c>
    </row>
    <row r="296" spans="1:11">
      <c r="A296" s="247" t="s">
        <v>523</v>
      </c>
      <c r="B296" s="247" t="s">
        <v>760</v>
      </c>
      <c r="C296" s="247" t="s">
        <v>440</v>
      </c>
      <c r="D296" s="251" t="s">
        <v>2073</v>
      </c>
      <c r="E296" s="247" t="s">
        <v>1764</v>
      </c>
      <c r="F296" s="248" t="s">
        <v>1754</v>
      </c>
      <c r="G296" s="247">
        <v>-12</v>
      </c>
      <c r="H296" s="247" t="s">
        <v>1671</v>
      </c>
      <c r="I296" s="247">
        <v>33235200</v>
      </c>
      <c r="K296" s="248">
        <v>33235200</v>
      </c>
    </row>
    <row r="297" spans="1:11">
      <c r="A297" s="247" t="s">
        <v>523</v>
      </c>
      <c r="B297" s="247" t="s">
        <v>760</v>
      </c>
      <c r="C297" s="247" t="s">
        <v>440</v>
      </c>
      <c r="D297" s="251" t="s">
        <v>2074</v>
      </c>
      <c r="E297" s="247" t="s">
        <v>1727</v>
      </c>
      <c r="F297" s="248" t="s">
        <v>1800</v>
      </c>
      <c r="G297" s="247">
        <v>-28</v>
      </c>
      <c r="H297" s="247" t="s">
        <v>1671</v>
      </c>
      <c r="I297" s="247">
        <v>6325000</v>
      </c>
      <c r="K297" s="248">
        <v>6325000</v>
      </c>
    </row>
    <row r="298" spans="1:11">
      <c r="A298" s="247" t="s">
        <v>523</v>
      </c>
      <c r="B298" s="247" t="s">
        <v>760</v>
      </c>
      <c r="C298" s="247" t="s">
        <v>440</v>
      </c>
      <c r="D298" s="251" t="s">
        <v>2075</v>
      </c>
      <c r="E298" s="247" t="s">
        <v>1727</v>
      </c>
      <c r="F298" s="248" t="s">
        <v>1800</v>
      </c>
      <c r="G298" s="247">
        <v>-28</v>
      </c>
      <c r="H298" s="247" t="s">
        <v>1671</v>
      </c>
      <c r="I298" s="247">
        <v>24510000</v>
      </c>
      <c r="K298" s="248">
        <v>24510000</v>
      </c>
    </row>
    <row r="299" spans="1:11">
      <c r="A299" s="247" t="s">
        <v>523</v>
      </c>
      <c r="B299" s="247" t="s">
        <v>760</v>
      </c>
      <c r="C299" s="247" t="s">
        <v>440</v>
      </c>
      <c r="D299" s="251" t="s">
        <v>2076</v>
      </c>
      <c r="E299" s="247" t="s">
        <v>1727</v>
      </c>
      <c r="F299" s="248" t="s">
        <v>1800</v>
      </c>
      <c r="G299" s="247">
        <v>-28</v>
      </c>
      <c r="H299" s="247" t="s">
        <v>1671</v>
      </c>
      <c r="I299" s="247">
        <v>26058600</v>
      </c>
      <c r="K299" s="248">
        <v>26058600</v>
      </c>
    </row>
    <row r="300" spans="1:11">
      <c r="A300" s="247" t="s">
        <v>523</v>
      </c>
      <c r="B300" s="247" t="s">
        <v>760</v>
      </c>
      <c r="C300" s="247" t="s">
        <v>440</v>
      </c>
      <c r="D300" s="251" t="s">
        <v>2077</v>
      </c>
      <c r="E300" s="247" t="s">
        <v>1727</v>
      </c>
      <c r="F300" s="248" t="s">
        <v>2078</v>
      </c>
      <c r="G300" s="247">
        <v>-13</v>
      </c>
      <c r="H300" s="247" t="s">
        <v>1671</v>
      </c>
      <c r="I300" s="247">
        <v>33235200</v>
      </c>
      <c r="K300" s="248">
        <v>33235200</v>
      </c>
    </row>
    <row r="301" spans="1:11">
      <c r="A301" s="247" t="s">
        <v>523</v>
      </c>
      <c r="B301" s="247" t="s">
        <v>760</v>
      </c>
      <c r="C301" s="247" t="s">
        <v>440</v>
      </c>
      <c r="D301" s="251" t="s">
        <v>2079</v>
      </c>
      <c r="E301" s="247" t="s">
        <v>1727</v>
      </c>
      <c r="F301" s="248" t="s">
        <v>1800</v>
      </c>
      <c r="G301" s="247">
        <v>-28</v>
      </c>
      <c r="H301" s="247" t="s">
        <v>1671</v>
      </c>
      <c r="I301" s="247">
        <v>7125000</v>
      </c>
      <c r="K301" s="248">
        <v>7125000</v>
      </c>
    </row>
    <row r="302" spans="1:11">
      <c r="A302" s="247" t="s">
        <v>523</v>
      </c>
      <c r="B302" s="247" t="s">
        <v>760</v>
      </c>
      <c r="C302" s="247" t="s">
        <v>440</v>
      </c>
      <c r="D302" s="251" t="s">
        <v>2080</v>
      </c>
      <c r="E302" s="247" t="s">
        <v>1776</v>
      </c>
      <c r="F302" s="248" t="s">
        <v>2027</v>
      </c>
      <c r="G302" s="247">
        <v>-29</v>
      </c>
      <c r="H302" s="247" t="s">
        <v>1671</v>
      </c>
      <c r="I302" s="247">
        <v>7147800</v>
      </c>
      <c r="K302" s="248">
        <v>7147800</v>
      </c>
    </row>
    <row r="303" spans="1:11">
      <c r="A303" s="247" t="s">
        <v>523</v>
      </c>
      <c r="B303" s="247" t="s">
        <v>761</v>
      </c>
      <c r="C303" s="247" t="s">
        <v>762</v>
      </c>
      <c r="D303" s="251" t="s">
        <v>2081</v>
      </c>
      <c r="E303" s="247" t="s">
        <v>1982</v>
      </c>
      <c r="F303" s="248" t="s">
        <v>1673</v>
      </c>
      <c r="G303" s="247">
        <v>9</v>
      </c>
      <c r="H303" s="247" t="s">
        <v>1671</v>
      </c>
      <c r="I303" s="247">
        <v>58491000</v>
      </c>
      <c r="K303" s="248">
        <v>58491000</v>
      </c>
    </row>
    <row r="304" spans="1:11">
      <c r="A304" s="247" t="s">
        <v>523</v>
      </c>
      <c r="B304" s="247" t="s">
        <v>761</v>
      </c>
      <c r="C304" s="247" t="s">
        <v>762</v>
      </c>
      <c r="D304" s="251" t="s">
        <v>2082</v>
      </c>
      <c r="E304" s="247" t="s">
        <v>2083</v>
      </c>
      <c r="F304" s="248" t="s">
        <v>1764</v>
      </c>
      <c r="G304" s="247">
        <v>3</v>
      </c>
      <c r="H304" s="247" t="s">
        <v>1671</v>
      </c>
      <c r="I304" s="247">
        <v>58491000</v>
      </c>
      <c r="K304" s="248">
        <v>58491000</v>
      </c>
    </row>
    <row r="305" spans="1:11">
      <c r="A305" s="247" t="s">
        <v>523</v>
      </c>
      <c r="B305" s="247" t="s">
        <v>761</v>
      </c>
      <c r="C305" s="247" t="s">
        <v>762</v>
      </c>
      <c r="D305" s="251" t="s">
        <v>2084</v>
      </c>
      <c r="E305" s="247" t="s">
        <v>1726</v>
      </c>
      <c r="F305" s="248" t="s">
        <v>1727</v>
      </c>
      <c r="G305" s="247">
        <v>2</v>
      </c>
      <c r="H305" s="247" t="s">
        <v>1671</v>
      </c>
      <c r="I305" s="247">
        <v>58491000</v>
      </c>
      <c r="K305" s="248">
        <v>58491000</v>
      </c>
    </row>
    <row r="306" spans="1:11">
      <c r="A306" s="247" t="s">
        <v>523</v>
      </c>
      <c r="B306" s="247" t="s">
        <v>761</v>
      </c>
      <c r="C306" s="247" t="s">
        <v>762</v>
      </c>
      <c r="D306" s="251" t="s">
        <v>2085</v>
      </c>
      <c r="E306" s="247" t="s">
        <v>1781</v>
      </c>
      <c r="F306" s="248" t="s">
        <v>1782</v>
      </c>
      <c r="G306" s="247">
        <v>-6</v>
      </c>
      <c r="H306" s="247" t="s">
        <v>1671</v>
      </c>
      <c r="I306" s="247">
        <v>58491000</v>
      </c>
      <c r="K306" s="248">
        <v>58491000</v>
      </c>
    </row>
    <row r="307" spans="1:11">
      <c r="A307" s="247" t="s">
        <v>523</v>
      </c>
      <c r="B307" s="247" t="s">
        <v>761</v>
      </c>
      <c r="C307" s="247" t="s">
        <v>762</v>
      </c>
      <c r="D307" s="251" t="s">
        <v>2086</v>
      </c>
      <c r="E307" s="247" t="s">
        <v>1761</v>
      </c>
      <c r="F307" s="248" t="s">
        <v>1899</v>
      </c>
      <c r="G307" s="247">
        <v>-10</v>
      </c>
      <c r="H307" s="247" t="s">
        <v>1671</v>
      </c>
      <c r="I307" s="247">
        <v>58491000</v>
      </c>
      <c r="K307" s="248">
        <v>58491000</v>
      </c>
    </row>
    <row r="308" spans="1:11">
      <c r="A308" s="247" t="s">
        <v>523</v>
      </c>
      <c r="B308" s="247" t="s">
        <v>761</v>
      </c>
      <c r="C308" s="247" t="s">
        <v>762</v>
      </c>
      <c r="D308" s="251" t="s">
        <v>2087</v>
      </c>
      <c r="E308" s="247" t="s">
        <v>1753</v>
      </c>
      <c r="F308" s="248" t="s">
        <v>1754</v>
      </c>
      <c r="G308" s="247">
        <v>-12</v>
      </c>
      <c r="H308" s="247" t="s">
        <v>1671</v>
      </c>
      <c r="I308" s="247">
        <v>58491000</v>
      </c>
      <c r="K308" s="248">
        <v>58491000</v>
      </c>
    </row>
    <row r="309" spans="1:11">
      <c r="A309" s="247" t="s">
        <v>523</v>
      </c>
      <c r="B309" s="247" t="s">
        <v>761</v>
      </c>
      <c r="C309" s="247" t="s">
        <v>762</v>
      </c>
      <c r="D309" s="251" t="s">
        <v>2088</v>
      </c>
      <c r="E309" s="247" t="s">
        <v>1868</v>
      </c>
      <c r="F309" s="248" t="s">
        <v>1903</v>
      </c>
      <c r="G309" s="247">
        <v>-18</v>
      </c>
      <c r="H309" s="247" t="s">
        <v>1671</v>
      </c>
      <c r="I309" s="247">
        <v>58491000</v>
      </c>
      <c r="K309" s="248">
        <v>58491000</v>
      </c>
    </row>
    <row r="310" spans="1:11">
      <c r="A310" s="247" t="s">
        <v>523</v>
      </c>
      <c r="B310" s="247" t="s">
        <v>761</v>
      </c>
      <c r="C310" s="247" t="s">
        <v>762</v>
      </c>
      <c r="D310" s="251" t="s">
        <v>2089</v>
      </c>
      <c r="E310" s="247" t="s">
        <v>1673</v>
      </c>
      <c r="F310" s="248" t="s">
        <v>1674</v>
      </c>
      <c r="G310" s="247">
        <v>-21</v>
      </c>
      <c r="H310" s="247" t="s">
        <v>1671</v>
      </c>
      <c r="I310" s="247">
        <v>56320200</v>
      </c>
      <c r="K310" s="248">
        <v>56320200</v>
      </c>
    </row>
    <row r="311" spans="1:11">
      <c r="A311" s="247" t="s">
        <v>523</v>
      </c>
      <c r="B311" s="247" t="s">
        <v>761</v>
      </c>
      <c r="C311" s="247" t="s">
        <v>762</v>
      </c>
      <c r="D311" s="251" t="s">
        <v>2090</v>
      </c>
      <c r="E311" s="247" t="s">
        <v>1797</v>
      </c>
      <c r="F311" s="248" t="s">
        <v>1798</v>
      </c>
      <c r="G311" s="247">
        <v>-25</v>
      </c>
      <c r="H311" s="247" t="s">
        <v>1671</v>
      </c>
      <c r="I311" s="247">
        <v>56320200</v>
      </c>
      <c r="K311" s="248">
        <v>56320200</v>
      </c>
    </row>
    <row r="312" spans="1:11">
      <c r="A312" s="247" t="s">
        <v>523</v>
      </c>
      <c r="B312" s="247" t="s">
        <v>761</v>
      </c>
      <c r="C312" s="247" t="s">
        <v>762</v>
      </c>
      <c r="D312" s="251" t="s">
        <v>2091</v>
      </c>
      <c r="E312" s="247" t="s">
        <v>1727</v>
      </c>
      <c r="F312" s="248" t="s">
        <v>1800</v>
      </c>
      <c r="G312" s="247">
        <v>-28</v>
      </c>
      <c r="H312" s="247" t="s">
        <v>1671</v>
      </c>
      <c r="I312" s="247">
        <v>55422400</v>
      </c>
      <c r="K312" s="248">
        <v>55422400</v>
      </c>
    </row>
    <row r="313" spans="1:11">
      <c r="A313" s="247" t="s">
        <v>523</v>
      </c>
      <c r="B313" s="247" t="s">
        <v>763</v>
      </c>
      <c r="C313" s="247" t="s">
        <v>764</v>
      </c>
      <c r="D313" s="251" t="s">
        <v>765</v>
      </c>
      <c r="E313" s="247" t="s">
        <v>766</v>
      </c>
      <c r="F313" s="248" t="s">
        <v>767</v>
      </c>
      <c r="G313" s="247">
        <v>312</v>
      </c>
      <c r="H313" s="247" t="s">
        <v>1671</v>
      </c>
      <c r="I313" s="247">
        <v>6270</v>
      </c>
      <c r="K313" s="248">
        <v>6270</v>
      </c>
    </row>
    <row r="314" spans="1:11">
      <c r="A314" s="247" t="s">
        <v>523</v>
      </c>
      <c r="B314" s="247" t="s">
        <v>768</v>
      </c>
      <c r="C314" s="247" t="s">
        <v>769</v>
      </c>
      <c r="D314" s="251" t="s">
        <v>770</v>
      </c>
      <c r="E314" s="247" t="s">
        <v>771</v>
      </c>
      <c r="F314" s="248" t="s">
        <v>2092</v>
      </c>
      <c r="G314" s="247">
        <v>486</v>
      </c>
      <c r="H314" s="247" t="s">
        <v>1671</v>
      </c>
      <c r="I314" s="247">
        <v>1129600</v>
      </c>
      <c r="K314" s="248">
        <v>1129600</v>
      </c>
    </row>
    <row r="315" spans="1:11">
      <c r="A315" s="247" t="s">
        <v>523</v>
      </c>
      <c r="B315" s="247" t="s">
        <v>768</v>
      </c>
      <c r="C315" s="247" t="s">
        <v>769</v>
      </c>
      <c r="D315" s="251" t="s">
        <v>2093</v>
      </c>
      <c r="E315" s="247" t="s">
        <v>1682</v>
      </c>
      <c r="F315" s="248" t="s">
        <v>1876</v>
      </c>
      <c r="G315" s="247">
        <v>83</v>
      </c>
      <c r="H315" s="247" t="s">
        <v>1671</v>
      </c>
      <c r="I315" s="247">
        <v>51612050</v>
      </c>
      <c r="K315" s="248">
        <v>51612050</v>
      </c>
    </row>
    <row r="316" spans="1:11">
      <c r="A316" s="247" t="s">
        <v>523</v>
      </c>
      <c r="B316" s="247" t="s">
        <v>768</v>
      </c>
      <c r="C316" s="247" t="s">
        <v>769</v>
      </c>
      <c r="D316" s="251" t="s">
        <v>2094</v>
      </c>
      <c r="E316" s="247" t="s">
        <v>1890</v>
      </c>
      <c r="F316" s="248" t="s">
        <v>1720</v>
      </c>
      <c r="G316" s="247">
        <v>68</v>
      </c>
      <c r="H316" s="247" t="s">
        <v>1671</v>
      </c>
      <c r="I316" s="247">
        <v>73967500</v>
      </c>
      <c r="K316" s="248">
        <v>73967500</v>
      </c>
    </row>
    <row r="317" spans="1:11">
      <c r="A317" s="247" t="s">
        <v>523</v>
      </c>
      <c r="B317" s="247" t="s">
        <v>768</v>
      </c>
      <c r="C317" s="247" t="s">
        <v>769</v>
      </c>
      <c r="D317" s="251" t="s">
        <v>2095</v>
      </c>
      <c r="E317" s="247" t="s">
        <v>1707</v>
      </c>
      <c r="F317" s="248" t="s">
        <v>1692</v>
      </c>
      <c r="G317" s="247">
        <v>66</v>
      </c>
      <c r="H317" s="247" t="s">
        <v>1671</v>
      </c>
      <c r="I317" s="247">
        <v>47245000</v>
      </c>
      <c r="K317" s="248">
        <v>47245000</v>
      </c>
    </row>
    <row r="318" spans="1:11">
      <c r="A318" s="247" t="s">
        <v>523</v>
      </c>
      <c r="B318" s="247" t="s">
        <v>768</v>
      </c>
      <c r="C318" s="247" t="s">
        <v>769</v>
      </c>
      <c r="D318" s="251" t="s">
        <v>2096</v>
      </c>
      <c r="E318" s="247" t="s">
        <v>1843</v>
      </c>
      <c r="F318" s="248" t="s">
        <v>2097</v>
      </c>
      <c r="G318" s="247">
        <v>17</v>
      </c>
      <c r="H318" s="247" t="s">
        <v>1671</v>
      </c>
      <c r="I318" s="247">
        <v>114122500</v>
      </c>
      <c r="K318" s="248">
        <v>114122500</v>
      </c>
    </row>
    <row r="319" spans="1:11">
      <c r="A319" s="247" t="s">
        <v>523</v>
      </c>
      <c r="B319" s="247" t="s">
        <v>772</v>
      </c>
      <c r="C319" s="247" t="s">
        <v>773</v>
      </c>
      <c r="D319" s="251" t="s">
        <v>2098</v>
      </c>
      <c r="E319" s="247" t="s">
        <v>1860</v>
      </c>
      <c r="F319" s="248" t="s">
        <v>1767</v>
      </c>
      <c r="G319" s="247">
        <v>-3</v>
      </c>
      <c r="H319" s="247" t="s">
        <v>1671</v>
      </c>
      <c r="I319" s="247">
        <v>117500000</v>
      </c>
      <c r="K319" s="248">
        <v>117500000</v>
      </c>
    </row>
    <row r="320" spans="1:11">
      <c r="A320" s="247" t="s">
        <v>523</v>
      </c>
      <c r="B320" s="247" t="s">
        <v>772</v>
      </c>
      <c r="C320" s="247" t="s">
        <v>773</v>
      </c>
      <c r="D320" s="251" t="s">
        <v>2099</v>
      </c>
      <c r="E320" s="247" t="s">
        <v>1724</v>
      </c>
      <c r="F320" s="248" t="s">
        <v>1906</v>
      </c>
      <c r="G320" s="247">
        <v>-20</v>
      </c>
      <c r="H320" s="247" t="s">
        <v>1671</v>
      </c>
      <c r="I320" s="247">
        <v>43230000</v>
      </c>
      <c r="K320" s="248">
        <v>43230000</v>
      </c>
    </row>
    <row r="321" spans="1:12">
      <c r="A321" s="247" t="s">
        <v>523</v>
      </c>
      <c r="B321" s="247" t="s">
        <v>772</v>
      </c>
      <c r="C321" s="247" t="s">
        <v>773</v>
      </c>
      <c r="D321" s="251" t="s">
        <v>2100</v>
      </c>
      <c r="E321" s="247" t="s">
        <v>1764</v>
      </c>
      <c r="F321" s="248" t="s">
        <v>1817</v>
      </c>
      <c r="G321" s="247">
        <v>-27</v>
      </c>
      <c r="H321" s="247" t="s">
        <v>1671</v>
      </c>
      <c r="I321" s="247">
        <v>25045000</v>
      </c>
      <c r="K321" s="248">
        <v>25045000</v>
      </c>
    </row>
    <row r="322" spans="1:12">
      <c r="A322" s="247" t="s">
        <v>523</v>
      </c>
      <c r="B322" s="247" t="s">
        <v>774</v>
      </c>
      <c r="C322" s="247" t="s">
        <v>451</v>
      </c>
      <c r="D322" s="251" t="s">
        <v>2101</v>
      </c>
      <c r="E322" s="247" t="s">
        <v>1792</v>
      </c>
      <c r="F322" s="248" t="s">
        <v>1793</v>
      </c>
      <c r="G322" s="247">
        <v>-19</v>
      </c>
      <c r="H322" s="247" t="s">
        <v>1671</v>
      </c>
      <c r="I322" s="247">
        <v>5400000</v>
      </c>
      <c r="K322" s="248">
        <v>5400000</v>
      </c>
    </row>
    <row r="323" spans="1:12">
      <c r="A323" s="247" t="s">
        <v>523</v>
      </c>
      <c r="B323" s="247" t="s">
        <v>774</v>
      </c>
      <c r="C323" s="247" t="s">
        <v>451</v>
      </c>
      <c r="D323" s="251" t="s">
        <v>2102</v>
      </c>
      <c r="E323" s="247" t="s">
        <v>1673</v>
      </c>
      <c r="F323" s="248" t="s">
        <v>1782</v>
      </c>
      <c r="G323" s="247">
        <v>-6</v>
      </c>
      <c r="H323" s="247" t="s">
        <v>1671</v>
      </c>
      <c r="I323" s="247">
        <v>95221003</v>
      </c>
      <c r="K323" s="248">
        <v>95221003</v>
      </c>
    </row>
    <row r="324" spans="1:12">
      <c r="A324" s="247" t="s">
        <v>523</v>
      </c>
      <c r="B324" s="247" t="s">
        <v>774</v>
      </c>
      <c r="C324" s="247" t="s">
        <v>451</v>
      </c>
      <c r="D324" s="251" t="s">
        <v>2103</v>
      </c>
      <c r="E324" s="247" t="s">
        <v>1727</v>
      </c>
      <c r="F324" s="248" t="s">
        <v>2078</v>
      </c>
      <c r="G324" s="247">
        <v>-13</v>
      </c>
      <c r="H324" s="247" t="s">
        <v>1671</v>
      </c>
      <c r="I324" s="247">
        <v>108085000</v>
      </c>
      <c r="K324" s="248">
        <v>108085000</v>
      </c>
    </row>
    <row r="325" spans="1:12">
      <c r="A325" s="247" t="s">
        <v>648</v>
      </c>
      <c r="B325" s="247" t="s">
        <v>775</v>
      </c>
      <c r="C325" s="247" t="s">
        <v>776</v>
      </c>
      <c r="D325" s="251" t="s">
        <v>2104</v>
      </c>
      <c r="E325" s="247" t="s">
        <v>1781</v>
      </c>
      <c r="F325" s="248" t="s">
        <v>1782</v>
      </c>
      <c r="G325" s="247">
        <v>-6</v>
      </c>
      <c r="H325" s="247" t="s">
        <v>1671</v>
      </c>
      <c r="I325" s="247">
        <v>26370000</v>
      </c>
      <c r="K325" s="248">
        <v>26370000</v>
      </c>
    </row>
    <row r="326" spans="1:12">
      <c r="A326" s="247" t="s">
        <v>648</v>
      </c>
      <c r="B326" s="247" t="s">
        <v>775</v>
      </c>
      <c r="C326" s="247" t="s">
        <v>776</v>
      </c>
      <c r="D326" s="251" t="s">
        <v>2105</v>
      </c>
      <c r="E326" s="247" t="s">
        <v>1724</v>
      </c>
      <c r="F326" s="248" t="s">
        <v>1906</v>
      </c>
      <c r="G326" s="247">
        <v>-20</v>
      </c>
      <c r="H326" s="247" t="s">
        <v>1671</v>
      </c>
      <c r="I326" s="247">
        <v>24978000</v>
      </c>
      <c r="K326" s="248">
        <v>24978000</v>
      </c>
    </row>
    <row r="327" spans="1:12" ht="12">
      <c r="A327" s="247" t="s">
        <v>777</v>
      </c>
      <c r="B327" s="247" t="s">
        <v>778</v>
      </c>
      <c r="C327" s="247" t="s">
        <v>779</v>
      </c>
      <c r="D327" s="251" t="s">
        <v>2106</v>
      </c>
      <c r="E327" s="247" t="s">
        <v>1827</v>
      </c>
      <c r="F327" s="248" t="s">
        <v>1828</v>
      </c>
      <c r="G327" s="247">
        <v>35</v>
      </c>
      <c r="H327" s="247" t="s">
        <v>1671</v>
      </c>
      <c r="I327" s="247">
        <v>93543529</v>
      </c>
      <c r="K327" s="248">
        <v>93543529</v>
      </c>
      <c r="L327" s="310" t="s">
        <v>458</v>
      </c>
    </row>
    <row r="328" spans="1:12" ht="12">
      <c r="A328" s="247" t="s">
        <v>777</v>
      </c>
      <c r="B328" s="247" t="s">
        <v>778</v>
      </c>
      <c r="C328" s="247" t="s">
        <v>779</v>
      </c>
      <c r="D328" s="251" t="s">
        <v>2107</v>
      </c>
      <c r="E328" s="247" t="s">
        <v>1827</v>
      </c>
      <c r="F328" s="248" t="s">
        <v>1828</v>
      </c>
      <c r="G328" s="247">
        <v>35</v>
      </c>
      <c r="H328" s="247" t="s">
        <v>1671</v>
      </c>
      <c r="I328" s="247">
        <v>13667389</v>
      </c>
      <c r="K328" s="248">
        <v>13667389</v>
      </c>
      <c r="L328" s="310" t="s">
        <v>458</v>
      </c>
    </row>
    <row r="329" spans="1:12" ht="12">
      <c r="A329" s="247" t="s">
        <v>777</v>
      </c>
      <c r="B329" s="247" t="s">
        <v>778</v>
      </c>
      <c r="C329" s="247" t="s">
        <v>779</v>
      </c>
      <c r="D329" s="251" t="s">
        <v>2108</v>
      </c>
      <c r="E329" s="247" t="s">
        <v>2109</v>
      </c>
      <c r="F329" s="248" t="s">
        <v>2058</v>
      </c>
      <c r="G329" s="247">
        <v>16</v>
      </c>
      <c r="H329" s="247" t="s">
        <v>1671</v>
      </c>
      <c r="I329" s="247">
        <v>50519869</v>
      </c>
      <c r="K329" s="248">
        <v>50519869</v>
      </c>
      <c r="L329" s="310" t="s">
        <v>458</v>
      </c>
    </row>
    <row r="330" spans="1:12" ht="12">
      <c r="A330" s="247" t="s">
        <v>777</v>
      </c>
      <c r="B330" s="247" t="s">
        <v>778</v>
      </c>
      <c r="C330" s="247" t="s">
        <v>779</v>
      </c>
      <c r="D330" s="251" t="s">
        <v>2110</v>
      </c>
      <c r="E330" s="247" t="s">
        <v>2109</v>
      </c>
      <c r="F330" s="248" t="s">
        <v>2058</v>
      </c>
      <c r="G330" s="247">
        <v>16</v>
      </c>
      <c r="H330" s="247" t="s">
        <v>1671</v>
      </c>
      <c r="I330" s="247">
        <v>9903705</v>
      </c>
      <c r="K330" s="248">
        <v>9903705</v>
      </c>
      <c r="L330" s="310" t="s">
        <v>458</v>
      </c>
    </row>
    <row r="331" spans="1:12" ht="12">
      <c r="A331" s="247" t="s">
        <v>777</v>
      </c>
      <c r="B331" s="247" t="s">
        <v>778</v>
      </c>
      <c r="C331" s="247" t="s">
        <v>779</v>
      </c>
      <c r="D331" s="251" t="s">
        <v>2111</v>
      </c>
      <c r="E331" s="247" t="s">
        <v>1939</v>
      </c>
      <c r="F331" s="248" t="s">
        <v>1792</v>
      </c>
      <c r="G331" s="247">
        <v>11</v>
      </c>
      <c r="H331" s="247" t="s">
        <v>1671</v>
      </c>
      <c r="I331" s="247">
        <v>10140889</v>
      </c>
      <c r="K331" s="248">
        <v>10140889</v>
      </c>
      <c r="L331" s="310" t="s">
        <v>458</v>
      </c>
    </row>
    <row r="332" spans="1:12" ht="12">
      <c r="A332" s="247" t="s">
        <v>777</v>
      </c>
      <c r="B332" s="247" t="s">
        <v>778</v>
      </c>
      <c r="C332" s="247" t="s">
        <v>779</v>
      </c>
      <c r="D332" s="251" t="s">
        <v>2112</v>
      </c>
      <c r="E332" s="247" t="s">
        <v>1939</v>
      </c>
      <c r="F332" s="248" t="s">
        <v>1792</v>
      </c>
      <c r="G332" s="247">
        <v>11</v>
      </c>
      <c r="H332" s="247" t="s">
        <v>1671</v>
      </c>
      <c r="I332" s="247">
        <v>17434518</v>
      </c>
      <c r="K332" s="248">
        <v>17434518</v>
      </c>
      <c r="L332" s="310" t="s">
        <v>458</v>
      </c>
    </row>
    <row r="333" spans="1:12" ht="12">
      <c r="A333" s="247" t="s">
        <v>777</v>
      </c>
      <c r="B333" s="247" t="s">
        <v>778</v>
      </c>
      <c r="C333" s="247" t="s">
        <v>779</v>
      </c>
      <c r="D333" s="251" t="s">
        <v>2113</v>
      </c>
      <c r="E333" s="247" t="s">
        <v>1669</v>
      </c>
      <c r="F333" s="248" t="s">
        <v>1670</v>
      </c>
      <c r="G333" s="247">
        <v>-7</v>
      </c>
      <c r="H333" s="247" t="s">
        <v>1671</v>
      </c>
      <c r="I333" s="247">
        <v>64553404</v>
      </c>
      <c r="K333" s="248">
        <v>64553404</v>
      </c>
      <c r="L333" s="310" t="s">
        <v>458</v>
      </c>
    </row>
    <row r="334" spans="1:12" ht="12">
      <c r="A334" s="247" t="s">
        <v>777</v>
      </c>
      <c r="B334" s="247" t="s">
        <v>778</v>
      </c>
      <c r="C334" s="247" t="s">
        <v>779</v>
      </c>
      <c r="D334" s="251" t="s">
        <v>2114</v>
      </c>
      <c r="E334" s="247" t="s">
        <v>1669</v>
      </c>
      <c r="F334" s="248" t="s">
        <v>1670</v>
      </c>
      <c r="G334" s="247">
        <v>-7</v>
      </c>
      <c r="H334" s="247" t="s">
        <v>1671</v>
      </c>
      <c r="I334" s="247">
        <v>15429185</v>
      </c>
      <c r="K334" s="248">
        <v>15429185</v>
      </c>
      <c r="L334" s="310" t="s">
        <v>458</v>
      </c>
    </row>
    <row r="335" spans="1:12" ht="12">
      <c r="A335" s="247" t="s">
        <v>777</v>
      </c>
      <c r="B335" s="247" t="s">
        <v>778</v>
      </c>
      <c r="C335" s="247" t="s">
        <v>779</v>
      </c>
      <c r="D335" s="251" t="s">
        <v>2115</v>
      </c>
      <c r="E335" s="247" t="s">
        <v>1724</v>
      </c>
      <c r="F335" s="248" t="s">
        <v>1906</v>
      </c>
      <c r="G335" s="247">
        <v>-20</v>
      </c>
      <c r="H335" s="247" t="s">
        <v>1671</v>
      </c>
      <c r="I335" s="247">
        <v>58210298</v>
      </c>
      <c r="K335" s="248">
        <v>58210298</v>
      </c>
      <c r="L335" s="310" t="s">
        <v>458</v>
      </c>
    </row>
    <row r="336" spans="1:12" ht="12">
      <c r="A336" s="247" t="s">
        <v>777</v>
      </c>
      <c r="B336" s="247" t="s">
        <v>778</v>
      </c>
      <c r="C336" s="247" t="s">
        <v>779</v>
      </c>
      <c r="D336" s="251" t="s">
        <v>2116</v>
      </c>
      <c r="E336" s="247" t="s">
        <v>1724</v>
      </c>
      <c r="F336" s="248" t="s">
        <v>1906</v>
      </c>
      <c r="G336" s="247">
        <v>-20</v>
      </c>
      <c r="H336" s="247" t="s">
        <v>1671</v>
      </c>
      <c r="I336" s="247">
        <v>14290771</v>
      </c>
      <c r="K336" s="248">
        <v>14290771</v>
      </c>
      <c r="L336" s="310" t="s">
        <v>458</v>
      </c>
    </row>
    <row r="337" spans="1:12">
      <c r="A337" s="247" t="s">
        <v>648</v>
      </c>
      <c r="B337" s="247" t="s">
        <v>2117</v>
      </c>
      <c r="C337" s="247" t="s">
        <v>2118</v>
      </c>
      <c r="D337" s="251" t="s">
        <v>2119</v>
      </c>
      <c r="E337" s="247" t="s">
        <v>1991</v>
      </c>
      <c r="F337" s="248" t="s">
        <v>1991</v>
      </c>
      <c r="G337" s="247">
        <v>110</v>
      </c>
      <c r="H337" s="247" t="s">
        <v>1671</v>
      </c>
      <c r="I337" s="247">
        <v>952600</v>
      </c>
      <c r="K337" s="248">
        <v>952600</v>
      </c>
    </row>
    <row r="338" spans="1:12" ht="12">
      <c r="A338" s="247" t="s">
        <v>777</v>
      </c>
      <c r="B338" s="247" t="s">
        <v>782</v>
      </c>
      <c r="C338" s="247" t="s">
        <v>783</v>
      </c>
      <c r="D338" s="251" t="s">
        <v>2120</v>
      </c>
      <c r="E338" s="247" t="s">
        <v>1879</v>
      </c>
      <c r="F338" s="248" t="s">
        <v>1765</v>
      </c>
      <c r="G338" s="247">
        <v>-2</v>
      </c>
      <c r="H338" s="247" t="s">
        <v>1671</v>
      </c>
      <c r="I338" s="247">
        <v>142020000</v>
      </c>
      <c r="K338" s="248">
        <v>142020000</v>
      </c>
      <c r="L338" s="310" t="s">
        <v>457</v>
      </c>
    </row>
    <row r="339" spans="1:12" ht="12">
      <c r="A339" s="247" t="s">
        <v>777</v>
      </c>
      <c r="B339" s="247" t="s">
        <v>782</v>
      </c>
      <c r="C339" s="247" t="s">
        <v>783</v>
      </c>
      <c r="D339" s="251" t="s">
        <v>2121</v>
      </c>
      <c r="E339" s="247" t="s">
        <v>1931</v>
      </c>
      <c r="F339" s="248" t="s">
        <v>1782</v>
      </c>
      <c r="G339" s="247">
        <v>-6</v>
      </c>
      <c r="H339" s="247" t="s">
        <v>1671</v>
      </c>
      <c r="I339" s="247">
        <v>142020000</v>
      </c>
      <c r="K339" s="248">
        <v>142020000</v>
      </c>
      <c r="L339" s="310" t="s">
        <v>457</v>
      </c>
    </row>
    <row r="340" spans="1:12" ht="12">
      <c r="A340" s="247" t="s">
        <v>777</v>
      </c>
      <c r="B340" s="247" t="s">
        <v>782</v>
      </c>
      <c r="C340" s="247" t="s">
        <v>783</v>
      </c>
      <c r="D340" s="251" t="s">
        <v>2122</v>
      </c>
      <c r="E340" s="247" t="s">
        <v>1778</v>
      </c>
      <c r="F340" s="248" t="s">
        <v>1793</v>
      </c>
      <c r="G340" s="247">
        <v>-19</v>
      </c>
      <c r="H340" s="247" t="s">
        <v>1671</v>
      </c>
      <c r="I340" s="247">
        <v>142020000</v>
      </c>
      <c r="K340" s="248">
        <v>142020000</v>
      </c>
      <c r="L340" s="310" t="s">
        <v>457</v>
      </c>
    </row>
    <row r="341" spans="1:12" ht="12">
      <c r="A341" s="247" t="s">
        <v>777</v>
      </c>
      <c r="B341" s="247" t="s">
        <v>782</v>
      </c>
      <c r="C341" s="247" t="s">
        <v>783</v>
      </c>
      <c r="D341" s="251" t="s">
        <v>2123</v>
      </c>
      <c r="E341" s="247" t="s">
        <v>1778</v>
      </c>
      <c r="F341" s="248" t="s">
        <v>2124</v>
      </c>
      <c r="G341" s="247">
        <v>-22</v>
      </c>
      <c r="H341" s="247" t="s">
        <v>1671</v>
      </c>
      <c r="I341" s="247">
        <v>142020000</v>
      </c>
      <c r="K341" s="248">
        <v>142020000</v>
      </c>
      <c r="L341" s="310" t="s">
        <v>457</v>
      </c>
    </row>
    <row r="342" spans="1:12" ht="12">
      <c r="A342" s="247" t="s">
        <v>777</v>
      </c>
      <c r="B342" s="247" t="s">
        <v>782</v>
      </c>
      <c r="C342" s="247" t="s">
        <v>783</v>
      </c>
      <c r="D342" s="251" t="s">
        <v>2125</v>
      </c>
      <c r="E342" s="247" t="s">
        <v>1778</v>
      </c>
      <c r="F342" s="248" t="s">
        <v>1909</v>
      </c>
      <c r="G342" s="247">
        <v>-26</v>
      </c>
      <c r="H342" s="247" t="s">
        <v>1671</v>
      </c>
      <c r="I342" s="247">
        <v>142020000</v>
      </c>
      <c r="K342" s="248">
        <v>142020000</v>
      </c>
      <c r="L342" s="310" t="s">
        <v>457</v>
      </c>
    </row>
    <row r="343" spans="1:12" ht="12">
      <c r="A343" s="247" t="s">
        <v>777</v>
      </c>
      <c r="B343" s="247" t="s">
        <v>782</v>
      </c>
      <c r="C343" s="247" t="s">
        <v>783</v>
      </c>
      <c r="D343" s="251" t="s">
        <v>2126</v>
      </c>
      <c r="E343" s="247" t="s">
        <v>1778</v>
      </c>
      <c r="F343" s="248" t="s">
        <v>1800</v>
      </c>
      <c r="G343" s="247">
        <v>-28</v>
      </c>
      <c r="H343" s="247" t="s">
        <v>1671</v>
      </c>
      <c r="I343" s="247">
        <v>142020000</v>
      </c>
      <c r="K343" s="248">
        <v>142020000</v>
      </c>
      <c r="L343" s="310" t="s">
        <v>457</v>
      </c>
    </row>
    <row r="344" spans="1:12" ht="12">
      <c r="A344" s="247" t="s">
        <v>777</v>
      </c>
      <c r="B344" s="247" t="s">
        <v>782</v>
      </c>
      <c r="C344" s="247" t="s">
        <v>783</v>
      </c>
      <c r="D344" s="251" t="s">
        <v>2127</v>
      </c>
      <c r="E344" s="247" t="s">
        <v>1669</v>
      </c>
      <c r="F344" s="248" t="s">
        <v>2128</v>
      </c>
      <c r="G344" s="247">
        <v>-37</v>
      </c>
      <c r="H344" s="247" t="s">
        <v>1671</v>
      </c>
      <c r="I344" s="247">
        <v>133050000</v>
      </c>
      <c r="K344" s="248">
        <v>133050000</v>
      </c>
      <c r="L344" s="310" t="s">
        <v>457</v>
      </c>
    </row>
    <row r="345" spans="1:12" ht="12">
      <c r="A345" s="247" t="s">
        <v>777</v>
      </c>
      <c r="B345" s="247" t="s">
        <v>782</v>
      </c>
      <c r="C345" s="247" t="s">
        <v>783</v>
      </c>
      <c r="D345" s="251" t="s">
        <v>2129</v>
      </c>
      <c r="E345" s="247" t="s">
        <v>1761</v>
      </c>
      <c r="F345" s="248" t="s">
        <v>2130</v>
      </c>
      <c r="G345" s="247">
        <v>-40</v>
      </c>
      <c r="H345" s="247" t="s">
        <v>1671</v>
      </c>
      <c r="I345" s="247">
        <v>133050000</v>
      </c>
      <c r="K345" s="248">
        <v>133050000</v>
      </c>
      <c r="L345" s="310" t="s">
        <v>457</v>
      </c>
    </row>
    <row r="346" spans="1:12" ht="12">
      <c r="A346" s="247" t="s">
        <v>777</v>
      </c>
      <c r="B346" s="247" t="s">
        <v>782</v>
      </c>
      <c r="C346" s="247" t="s">
        <v>783</v>
      </c>
      <c r="D346" s="251" t="s">
        <v>2131</v>
      </c>
      <c r="E346" s="247" t="s">
        <v>1784</v>
      </c>
      <c r="F346" s="248" t="s">
        <v>2132</v>
      </c>
      <c r="G346" s="247">
        <v>-41</v>
      </c>
      <c r="H346" s="247" t="s">
        <v>1671</v>
      </c>
      <c r="I346" s="247">
        <v>131276000</v>
      </c>
      <c r="K346" s="248">
        <v>131276000</v>
      </c>
      <c r="L346" s="310" t="s">
        <v>457</v>
      </c>
    </row>
    <row r="347" spans="1:12" ht="12">
      <c r="A347" s="247" t="s">
        <v>777</v>
      </c>
      <c r="B347" s="247" t="s">
        <v>782</v>
      </c>
      <c r="C347" s="247" t="s">
        <v>783</v>
      </c>
      <c r="D347" s="251" t="s">
        <v>2133</v>
      </c>
      <c r="E347" s="247" t="s">
        <v>1831</v>
      </c>
      <c r="F347" s="248" t="s">
        <v>2134</v>
      </c>
      <c r="G347" s="247">
        <v>-33</v>
      </c>
      <c r="H347" s="247" t="s">
        <v>1671</v>
      </c>
      <c r="I347" s="247">
        <v>133050000</v>
      </c>
      <c r="K347" s="248">
        <v>133050000</v>
      </c>
      <c r="L347" s="310" t="s">
        <v>457</v>
      </c>
    </row>
    <row r="348" spans="1:12" ht="12">
      <c r="A348" s="247" t="s">
        <v>777</v>
      </c>
      <c r="B348" s="247" t="s">
        <v>782</v>
      </c>
      <c r="C348" s="247" t="s">
        <v>783</v>
      </c>
      <c r="D348" s="251" t="s">
        <v>2135</v>
      </c>
      <c r="E348" s="247" t="s">
        <v>1724</v>
      </c>
      <c r="F348" s="248" t="s">
        <v>2136</v>
      </c>
      <c r="G348" s="247">
        <v>-50</v>
      </c>
      <c r="H348" s="247" t="s">
        <v>1671</v>
      </c>
      <c r="I348" s="247">
        <v>126090000</v>
      </c>
      <c r="K348" s="248">
        <v>126090000</v>
      </c>
      <c r="L348" s="310" t="s">
        <v>457</v>
      </c>
    </row>
    <row r="349" spans="1:12" ht="12">
      <c r="A349" s="247" t="s">
        <v>777</v>
      </c>
      <c r="B349" s="247" t="s">
        <v>782</v>
      </c>
      <c r="C349" s="247" t="s">
        <v>783</v>
      </c>
      <c r="D349" s="251" t="s">
        <v>2137</v>
      </c>
      <c r="E349" s="247" t="s">
        <v>1673</v>
      </c>
      <c r="F349" s="248" t="s">
        <v>2138</v>
      </c>
      <c r="G349" s="247">
        <v>-51</v>
      </c>
      <c r="H349" s="247" t="s">
        <v>1671</v>
      </c>
      <c r="I349" s="247">
        <v>126090000</v>
      </c>
      <c r="K349" s="248">
        <v>126090000</v>
      </c>
      <c r="L349" s="310" t="s">
        <v>457</v>
      </c>
    </row>
    <row r="350" spans="1:12" ht="12">
      <c r="A350" s="247" t="s">
        <v>777</v>
      </c>
      <c r="B350" s="247" t="s">
        <v>782</v>
      </c>
      <c r="C350" s="247" t="s">
        <v>783</v>
      </c>
      <c r="D350" s="251" t="s">
        <v>2139</v>
      </c>
      <c r="E350" s="247" t="s">
        <v>1764</v>
      </c>
      <c r="F350" s="248" t="s">
        <v>2140</v>
      </c>
      <c r="G350" s="247">
        <v>-57</v>
      </c>
      <c r="H350" s="247" t="s">
        <v>1671</v>
      </c>
      <c r="I350" s="247">
        <v>147105000</v>
      </c>
      <c r="K350" s="248">
        <v>147105000</v>
      </c>
      <c r="L350" s="310" t="s">
        <v>457</v>
      </c>
    </row>
    <row r="351" spans="1:12" ht="12">
      <c r="A351" s="247" t="s">
        <v>777</v>
      </c>
      <c r="B351" s="247" t="s">
        <v>782</v>
      </c>
      <c r="C351" s="247" t="s">
        <v>783</v>
      </c>
      <c r="D351" s="251" t="s">
        <v>2141</v>
      </c>
      <c r="E351" s="247" t="s">
        <v>1727</v>
      </c>
      <c r="F351" s="248" t="s">
        <v>2142</v>
      </c>
      <c r="G351" s="247">
        <v>-58</v>
      </c>
      <c r="H351" s="247" t="s">
        <v>1671</v>
      </c>
      <c r="I351" s="247">
        <v>126090000</v>
      </c>
      <c r="K351" s="248">
        <v>126090000</v>
      </c>
      <c r="L351" s="310" t="s">
        <v>457</v>
      </c>
    </row>
    <row r="352" spans="1:12">
      <c r="A352" s="247" t="s">
        <v>1298</v>
      </c>
      <c r="B352" s="247" t="s">
        <v>2143</v>
      </c>
      <c r="C352" s="247" t="s">
        <v>2144</v>
      </c>
      <c r="D352" s="251" t="s">
        <v>2145</v>
      </c>
      <c r="E352" s="247" t="s">
        <v>1831</v>
      </c>
      <c r="F352" s="248" t="s">
        <v>1868</v>
      </c>
      <c r="G352" s="247">
        <v>12</v>
      </c>
      <c r="H352" s="247" t="s">
        <v>1671</v>
      </c>
      <c r="I352" s="247">
        <v>21499980</v>
      </c>
      <c r="K352" s="248">
        <v>21499980</v>
      </c>
    </row>
    <row r="353" spans="1:11">
      <c r="A353" s="247" t="s">
        <v>648</v>
      </c>
      <c r="B353" s="247" t="s">
        <v>2146</v>
      </c>
      <c r="C353" s="247" t="s">
        <v>2147</v>
      </c>
      <c r="D353" s="251" t="s">
        <v>2148</v>
      </c>
      <c r="E353" s="247" t="s">
        <v>1726</v>
      </c>
      <c r="F353" s="248" t="s">
        <v>2097</v>
      </c>
      <c r="G353" s="247">
        <v>17</v>
      </c>
      <c r="H353" s="247" t="s">
        <v>1671</v>
      </c>
      <c r="I353" s="247">
        <v>20266000</v>
      </c>
      <c r="K353" s="248">
        <v>20266000</v>
      </c>
    </row>
    <row r="354" spans="1:11">
      <c r="A354" s="247" t="s">
        <v>790</v>
      </c>
      <c r="B354" s="247" t="s">
        <v>791</v>
      </c>
      <c r="C354" s="247" t="s">
        <v>792</v>
      </c>
      <c r="D354" s="251" t="s">
        <v>793</v>
      </c>
      <c r="E354" s="247" t="s">
        <v>794</v>
      </c>
      <c r="F354" s="248" t="s">
        <v>795</v>
      </c>
      <c r="G354" s="247">
        <v>340</v>
      </c>
      <c r="H354" s="247" t="s">
        <v>1671</v>
      </c>
      <c r="I354" s="247">
        <v>185000000</v>
      </c>
      <c r="K354" s="248">
        <v>185000000</v>
      </c>
    </row>
    <row r="355" spans="1:11">
      <c r="A355" s="247" t="s">
        <v>790</v>
      </c>
      <c r="B355" s="247" t="s">
        <v>791</v>
      </c>
      <c r="C355" s="247" t="s">
        <v>792</v>
      </c>
      <c r="D355" s="251" t="s">
        <v>796</v>
      </c>
      <c r="E355" s="247" t="s">
        <v>797</v>
      </c>
      <c r="F355" s="248" t="s">
        <v>798</v>
      </c>
      <c r="G355" s="247">
        <v>321</v>
      </c>
      <c r="H355" s="247" t="s">
        <v>1671</v>
      </c>
      <c r="I355" s="247">
        <v>269637500</v>
      </c>
      <c r="K355" s="248">
        <v>269637500</v>
      </c>
    </row>
    <row r="356" spans="1:11">
      <c r="A356" s="247" t="s">
        <v>523</v>
      </c>
      <c r="B356" s="247" t="s">
        <v>799</v>
      </c>
      <c r="C356" s="247" t="s">
        <v>800</v>
      </c>
      <c r="D356" s="251" t="s">
        <v>2149</v>
      </c>
      <c r="E356" s="247" t="s">
        <v>1803</v>
      </c>
      <c r="F356" s="248" t="s">
        <v>1877</v>
      </c>
      <c r="G356" s="247">
        <v>78</v>
      </c>
      <c r="H356" s="247" t="s">
        <v>1671</v>
      </c>
      <c r="I356" s="247">
        <v>149390000</v>
      </c>
      <c r="K356" s="248">
        <v>149390000</v>
      </c>
    </row>
    <row r="357" spans="1:11">
      <c r="A357" s="247" t="s">
        <v>523</v>
      </c>
      <c r="B357" s="247" t="s">
        <v>801</v>
      </c>
      <c r="C357" s="247" t="s">
        <v>802</v>
      </c>
      <c r="D357" s="251" t="s">
        <v>803</v>
      </c>
      <c r="E357" s="247" t="s">
        <v>519</v>
      </c>
      <c r="F357" s="248" t="s">
        <v>1911</v>
      </c>
      <c r="G357" s="247">
        <v>143</v>
      </c>
      <c r="H357" s="247" t="s">
        <v>1671</v>
      </c>
      <c r="I357" s="247">
        <v>1159650</v>
      </c>
      <c r="K357" s="248">
        <v>1159650</v>
      </c>
    </row>
    <row r="358" spans="1:11">
      <c r="A358" s="247" t="s">
        <v>523</v>
      </c>
      <c r="B358" s="247" t="s">
        <v>801</v>
      </c>
      <c r="C358" s="247" t="s">
        <v>802</v>
      </c>
      <c r="D358" s="251" t="s">
        <v>2150</v>
      </c>
      <c r="E358" s="247" t="s">
        <v>1914</v>
      </c>
      <c r="F358" s="248" t="s">
        <v>1915</v>
      </c>
      <c r="G358" s="247">
        <v>109</v>
      </c>
      <c r="H358" s="247" t="s">
        <v>1671</v>
      </c>
      <c r="I358" s="247">
        <v>6000000</v>
      </c>
      <c r="K358" s="248">
        <v>6000000</v>
      </c>
    </row>
    <row r="359" spans="1:11">
      <c r="A359" s="247" t="s">
        <v>523</v>
      </c>
      <c r="B359" s="247" t="s">
        <v>801</v>
      </c>
      <c r="C359" s="247" t="s">
        <v>802</v>
      </c>
      <c r="D359" s="251" t="s">
        <v>2151</v>
      </c>
      <c r="E359" s="247" t="s">
        <v>1732</v>
      </c>
      <c r="F359" s="248" t="s">
        <v>1733</v>
      </c>
      <c r="G359" s="247">
        <v>71</v>
      </c>
      <c r="H359" s="247" t="s">
        <v>1671</v>
      </c>
      <c r="I359" s="247">
        <v>6000000</v>
      </c>
      <c r="K359" s="248">
        <v>6000000</v>
      </c>
    </row>
    <row r="360" spans="1:11">
      <c r="A360" s="247" t="s">
        <v>523</v>
      </c>
      <c r="B360" s="247" t="s">
        <v>801</v>
      </c>
      <c r="C360" s="247" t="s">
        <v>802</v>
      </c>
      <c r="D360" s="251" t="s">
        <v>2152</v>
      </c>
      <c r="E360" s="247" t="s">
        <v>1686</v>
      </c>
      <c r="F360" s="248" t="s">
        <v>1745</v>
      </c>
      <c r="G360" s="247">
        <v>42</v>
      </c>
      <c r="H360" s="247" t="s">
        <v>1671</v>
      </c>
      <c r="I360" s="247">
        <v>6000000</v>
      </c>
      <c r="K360" s="248">
        <v>6000000</v>
      </c>
    </row>
    <row r="361" spans="1:11">
      <c r="A361" s="247" t="s">
        <v>523</v>
      </c>
      <c r="B361" s="247" t="s">
        <v>801</v>
      </c>
      <c r="C361" s="247" t="s">
        <v>802</v>
      </c>
      <c r="D361" s="251" t="s">
        <v>2153</v>
      </c>
      <c r="E361" s="247" t="s">
        <v>1748</v>
      </c>
      <c r="F361" s="248" t="s">
        <v>1749</v>
      </c>
      <c r="G361" s="247">
        <v>14</v>
      </c>
      <c r="H361" s="247" t="s">
        <v>1671</v>
      </c>
      <c r="I361" s="247">
        <v>6000000</v>
      </c>
      <c r="K361" s="248">
        <v>6000000</v>
      </c>
    </row>
    <row r="362" spans="1:11">
      <c r="A362" s="247" t="s">
        <v>523</v>
      </c>
      <c r="B362" s="247" t="s">
        <v>801</v>
      </c>
      <c r="C362" s="247" t="s">
        <v>802</v>
      </c>
      <c r="D362" s="251" t="s">
        <v>2154</v>
      </c>
      <c r="E362" s="247" t="s">
        <v>1753</v>
      </c>
      <c r="F362" s="248" t="s">
        <v>1754</v>
      </c>
      <c r="G362" s="247">
        <v>-12</v>
      </c>
      <c r="H362" s="247" t="s">
        <v>1671</v>
      </c>
      <c r="I362" s="247">
        <v>6000000</v>
      </c>
      <c r="K362" s="248">
        <v>6000000</v>
      </c>
    </row>
    <row r="363" spans="1:11">
      <c r="A363" s="247" t="s">
        <v>648</v>
      </c>
      <c r="B363" s="247" t="s">
        <v>804</v>
      </c>
      <c r="C363" s="247" t="s">
        <v>805</v>
      </c>
      <c r="D363" s="251" t="s">
        <v>2155</v>
      </c>
      <c r="E363" s="247" t="s">
        <v>1700</v>
      </c>
      <c r="F363" s="248" t="s">
        <v>2156</v>
      </c>
      <c r="G363" s="247">
        <v>85</v>
      </c>
      <c r="H363" s="247" t="s">
        <v>1671</v>
      </c>
      <c r="I363" s="247">
        <v>155750000</v>
      </c>
      <c r="K363" s="248">
        <v>155750000</v>
      </c>
    </row>
    <row r="364" spans="1:11">
      <c r="A364" s="247" t="s">
        <v>648</v>
      </c>
      <c r="B364" s="247" t="s">
        <v>804</v>
      </c>
      <c r="C364" s="247" t="s">
        <v>805</v>
      </c>
      <c r="D364" s="251" t="s">
        <v>2157</v>
      </c>
      <c r="E364" s="247" t="s">
        <v>1714</v>
      </c>
      <c r="F364" s="248" t="s">
        <v>1680</v>
      </c>
      <c r="G364" s="247">
        <v>74</v>
      </c>
      <c r="H364" s="247" t="s">
        <v>1671</v>
      </c>
      <c r="I364" s="247">
        <v>131850000</v>
      </c>
      <c r="K364" s="248">
        <v>131850000</v>
      </c>
    </row>
    <row r="365" spans="1:11">
      <c r="A365" s="247" t="s">
        <v>516</v>
      </c>
      <c r="B365" s="247" t="s">
        <v>806</v>
      </c>
      <c r="C365" s="247" t="s">
        <v>807</v>
      </c>
      <c r="D365" s="251" t="s">
        <v>2158</v>
      </c>
      <c r="E365" s="247" t="s">
        <v>1714</v>
      </c>
      <c r="F365" s="248" t="s">
        <v>1715</v>
      </c>
      <c r="G365" s="247">
        <v>49</v>
      </c>
      <c r="H365" s="247" t="s">
        <v>1671</v>
      </c>
      <c r="I365" s="247">
        <v>2000000</v>
      </c>
      <c r="K365" s="248">
        <v>2000000</v>
      </c>
    </row>
    <row r="366" spans="1:11">
      <c r="A366" s="247" t="s">
        <v>648</v>
      </c>
      <c r="B366" s="247" t="s">
        <v>2159</v>
      </c>
      <c r="C366" s="247" t="s">
        <v>2160</v>
      </c>
      <c r="E366" s="247" t="s">
        <v>1991</v>
      </c>
      <c r="F366" s="248" t="s">
        <v>2004</v>
      </c>
      <c r="G366" s="247">
        <v>115</v>
      </c>
      <c r="H366" s="247" t="s">
        <v>1671</v>
      </c>
      <c r="I366" s="247">
        <v>-951</v>
      </c>
      <c r="K366" s="248">
        <v>-951</v>
      </c>
    </row>
    <row r="367" spans="1:11">
      <c r="A367" s="247" t="s">
        <v>648</v>
      </c>
      <c r="B367" s="247" t="s">
        <v>2159</v>
      </c>
      <c r="C367" s="247" t="s">
        <v>2160</v>
      </c>
      <c r="E367" s="247" t="s">
        <v>1727</v>
      </c>
      <c r="F367" s="248" t="s">
        <v>1831</v>
      </c>
      <c r="G367" s="247">
        <v>13</v>
      </c>
      <c r="H367" s="247" t="s">
        <v>1671</v>
      </c>
      <c r="I367" s="247">
        <v>-3730000</v>
      </c>
      <c r="K367" s="248">
        <v>-3730000</v>
      </c>
    </row>
    <row r="368" spans="1:11">
      <c r="A368" s="247" t="s">
        <v>648</v>
      </c>
      <c r="B368" s="247" t="s">
        <v>808</v>
      </c>
      <c r="C368" s="247" t="s">
        <v>809</v>
      </c>
      <c r="D368" s="251" t="s">
        <v>811</v>
      </c>
      <c r="E368" s="247" t="s">
        <v>812</v>
      </c>
      <c r="F368" s="248" t="s">
        <v>2161</v>
      </c>
      <c r="G368" s="247">
        <v>175</v>
      </c>
      <c r="H368" s="247" t="s">
        <v>1671</v>
      </c>
      <c r="I368" s="247">
        <v>17710200</v>
      </c>
      <c r="K368" s="248">
        <v>17710200</v>
      </c>
    </row>
    <row r="369" spans="1:11">
      <c r="A369" s="247" t="s">
        <v>516</v>
      </c>
      <c r="B369" s="247" t="s">
        <v>813</v>
      </c>
      <c r="C369" s="247" t="s">
        <v>809</v>
      </c>
      <c r="D369" s="251" t="s">
        <v>814</v>
      </c>
      <c r="E369" s="247" t="s">
        <v>567</v>
      </c>
      <c r="F369" s="248" t="s">
        <v>568</v>
      </c>
      <c r="G369" s="247">
        <v>445</v>
      </c>
      <c r="H369" s="247" t="s">
        <v>1671</v>
      </c>
      <c r="I369" s="247">
        <v>7775342</v>
      </c>
      <c r="K369" s="248">
        <v>7775342</v>
      </c>
    </row>
    <row r="370" spans="1:11">
      <c r="A370" s="247" t="s">
        <v>516</v>
      </c>
      <c r="B370" s="247" t="s">
        <v>813</v>
      </c>
      <c r="C370" s="247" t="s">
        <v>809</v>
      </c>
      <c r="D370" s="251" t="s">
        <v>815</v>
      </c>
      <c r="E370" s="247" t="s">
        <v>816</v>
      </c>
      <c r="F370" s="248" t="s">
        <v>817</v>
      </c>
      <c r="G370" s="247">
        <v>380</v>
      </c>
      <c r="H370" s="247" t="s">
        <v>1671</v>
      </c>
      <c r="I370" s="247">
        <v>2335383</v>
      </c>
      <c r="K370" s="248">
        <v>2335383</v>
      </c>
    </row>
    <row r="371" spans="1:11">
      <c r="A371" s="247" t="s">
        <v>523</v>
      </c>
      <c r="B371" s="247" t="s">
        <v>818</v>
      </c>
      <c r="C371" s="247" t="s">
        <v>819</v>
      </c>
      <c r="D371" s="251" t="s">
        <v>2162</v>
      </c>
      <c r="E371" s="247" t="s">
        <v>1876</v>
      </c>
      <c r="F371" s="248" t="s">
        <v>1880</v>
      </c>
      <c r="G371" s="247">
        <v>53</v>
      </c>
      <c r="H371" s="247" t="s">
        <v>1671</v>
      </c>
      <c r="I371" s="247">
        <v>3790000</v>
      </c>
      <c r="K371" s="248">
        <v>3790000</v>
      </c>
    </row>
    <row r="372" spans="1:11">
      <c r="A372" s="247" t="s">
        <v>523</v>
      </c>
      <c r="B372" s="247" t="s">
        <v>818</v>
      </c>
      <c r="C372" s="247" t="s">
        <v>819</v>
      </c>
      <c r="D372" s="251" t="s">
        <v>2163</v>
      </c>
      <c r="E372" s="247" t="s">
        <v>1972</v>
      </c>
      <c r="F372" s="248" t="s">
        <v>1683</v>
      </c>
      <c r="G372" s="247">
        <v>73</v>
      </c>
      <c r="H372" s="247" t="s">
        <v>1671</v>
      </c>
      <c r="I372" s="247">
        <v>21475000</v>
      </c>
      <c r="K372" s="248">
        <v>21475000</v>
      </c>
    </row>
    <row r="373" spans="1:11">
      <c r="A373" s="247" t="s">
        <v>648</v>
      </c>
      <c r="B373" s="247" t="s">
        <v>2164</v>
      </c>
      <c r="C373" s="247" t="s">
        <v>2165</v>
      </c>
      <c r="D373" s="251" t="s">
        <v>2166</v>
      </c>
      <c r="E373" s="247" t="s">
        <v>1753</v>
      </c>
      <c r="F373" s="248" t="s">
        <v>1754</v>
      </c>
      <c r="G373" s="247">
        <v>-12</v>
      </c>
      <c r="H373" s="247" t="s">
        <v>1671</v>
      </c>
      <c r="I373" s="247">
        <v>33584000</v>
      </c>
      <c r="K373" s="248">
        <v>33584000</v>
      </c>
    </row>
    <row r="374" spans="1:11">
      <c r="A374" s="247" t="s">
        <v>648</v>
      </c>
      <c r="B374" s="247" t="s">
        <v>2167</v>
      </c>
      <c r="C374" s="247" t="s">
        <v>2168</v>
      </c>
      <c r="D374" s="251" t="s">
        <v>2169</v>
      </c>
      <c r="E374" s="247" t="s">
        <v>1707</v>
      </c>
      <c r="F374" s="248" t="s">
        <v>1803</v>
      </c>
      <c r="G374" s="247">
        <v>81</v>
      </c>
      <c r="H374" s="247" t="s">
        <v>1671</v>
      </c>
      <c r="I374" s="247">
        <v>133945000</v>
      </c>
      <c r="K374" s="248">
        <v>133945000</v>
      </c>
    </row>
    <row r="375" spans="1:11">
      <c r="A375" s="247" t="s">
        <v>648</v>
      </c>
      <c r="B375" s="247" t="s">
        <v>820</v>
      </c>
      <c r="C375" s="247" t="s">
        <v>821</v>
      </c>
      <c r="D375" s="251" t="s">
        <v>2170</v>
      </c>
      <c r="E375" s="247" t="s">
        <v>1827</v>
      </c>
      <c r="F375" s="248" t="s">
        <v>1827</v>
      </c>
      <c r="G375" s="247">
        <v>65</v>
      </c>
      <c r="H375" s="247" t="s">
        <v>1671</v>
      </c>
      <c r="I375" s="247">
        <v>-3574500</v>
      </c>
      <c r="K375" s="248">
        <v>-3574500</v>
      </c>
    </row>
    <row r="376" spans="1:11">
      <c r="A376" s="247" t="s">
        <v>648</v>
      </c>
      <c r="B376" s="247" t="s">
        <v>820</v>
      </c>
      <c r="C376" s="247" t="s">
        <v>821</v>
      </c>
      <c r="D376" s="251" t="s">
        <v>2171</v>
      </c>
      <c r="E376" s="247" t="s">
        <v>1896</v>
      </c>
      <c r="F376" s="248" t="s">
        <v>2172</v>
      </c>
      <c r="G376" s="247">
        <v>21</v>
      </c>
      <c r="H376" s="247" t="s">
        <v>1671</v>
      </c>
      <c r="I376" s="247">
        <v>44200000</v>
      </c>
      <c r="K376" s="248">
        <v>44200000</v>
      </c>
    </row>
    <row r="377" spans="1:11">
      <c r="A377" s="247" t="s">
        <v>648</v>
      </c>
      <c r="B377" s="247" t="s">
        <v>820</v>
      </c>
      <c r="C377" s="247" t="s">
        <v>821</v>
      </c>
      <c r="D377" s="251" t="s">
        <v>2173</v>
      </c>
      <c r="E377" s="247" t="s">
        <v>1896</v>
      </c>
      <c r="F377" s="248" t="s">
        <v>2172</v>
      </c>
      <c r="G377" s="247">
        <v>21</v>
      </c>
      <c r="H377" s="247" t="s">
        <v>1671</v>
      </c>
      <c r="I377" s="247">
        <v>21720530</v>
      </c>
      <c r="K377" s="248">
        <v>21720530</v>
      </c>
    </row>
    <row r="378" spans="1:11">
      <c r="A378" s="247" t="s">
        <v>648</v>
      </c>
      <c r="B378" s="247" t="s">
        <v>820</v>
      </c>
      <c r="C378" s="247" t="s">
        <v>821</v>
      </c>
      <c r="D378" s="251" t="s">
        <v>2174</v>
      </c>
      <c r="E378" s="247" t="s">
        <v>1784</v>
      </c>
      <c r="F378" s="248" t="s">
        <v>1749</v>
      </c>
      <c r="G378" s="247">
        <v>14</v>
      </c>
      <c r="H378" s="247" t="s">
        <v>1671</v>
      </c>
      <c r="I378" s="247">
        <v>42075000</v>
      </c>
      <c r="K378" s="248">
        <v>42075000</v>
      </c>
    </row>
    <row r="379" spans="1:11">
      <c r="A379" s="247" t="s">
        <v>648</v>
      </c>
      <c r="B379" s="247" t="s">
        <v>820</v>
      </c>
      <c r="C379" s="247" t="s">
        <v>821</v>
      </c>
      <c r="D379" s="251" t="s">
        <v>2175</v>
      </c>
      <c r="E379" s="247" t="s">
        <v>1784</v>
      </c>
      <c r="F379" s="248" t="s">
        <v>1749</v>
      </c>
      <c r="G379" s="247">
        <v>14</v>
      </c>
      <c r="H379" s="247" t="s">
        <v>1671</v>
      </c>
      <c r="I379" s="247">
        <v>25620000</v>
      </c>
      <c r="K379" s="248">
        <v>25620000</v>
      </c>
    </row>
    <row r="380" spans="1:11">
      <c r="A380" s="247" t="s">
        <v>648</v>
      </c>
      <c r="B380" s="247" t="s">
        <v>820</v>
      </c>
      <c r="C380" s="247" t="s">
        <v>821</v>
      </c>
      <c r="D380" s="251" t="s">
        <v>2176</v>
      </c>
      <c r="E380" s="247" t="s">
        <v>1762</v>
      </c>
      <c r="F380" s="248" t="s">
        <v>1724</v>
      </c>
      <c r="G380" s="247">
        <v>10</v>
      </c>
      <c r="H380" s="247" t="s">
        <v>1671</v>
      </c>
      <c r="I380" s="247">
        <v>41100000</v>
      </c>
      <c r="K380" s="248">
        <v>41100000</v>
      </c>
    </row>
    <row r="381" spans="1:11">
      <c r="A381" s="247" t="s">
        <v>648</v>
      </c>
      <c r="B381" s="247" t="s">
        <v>820</v>
      </c>
      <c r="C381" s="247" t="s">
        <v>821</v>
      </c>
      <c r="D381" s="251" t="s">
        <v>2177</v>
      </c>
      <c r="E381" s="247" t="s">
        <v>1868</v>
      </c>
      <c r="F381" s="248" t="s">
        <v>1844</v>
      </c>
      <c r="G381" s="247">
        <v>7</v>
      </c>
      <c r="H381" s="247" t="s">
        <v>1671</v>
      </c>
      <c r="I381" s="247">
        <v>42700000</v>
      </c>
      <c r="K381" s="248">
        <v>42700000</v>
      </c>
    </row>
    <row r="382" spans="1:11">
      <c r="A382" s="247" t="s">
        <v>648</v>
      </c>
      <c r="B382" s="247" t="s">
        <v>820</v>
      </c>
      <c r="C382" s="247" t="s">
        <v>821</v>
      </c>
      <c r="D382" s="251" t="s">
        <v>2178</v>
      </c>
      <c r="E382" s="247" t="s">
        <v>1673</v>
      </c>
      <c r="F382" s="248" t="s">
        <v>1908</v>
      </c>
      <c r="G382" s="247">
        <v>4</v>
      </c>
      <c r="H382" s="247" t="s">
        <v>1671</v>
      </c>
      <c r="I382" s="247">
        <v>33304000</v>
      </c>
      <c r="K382" s="248">
        <v>33304000</v>
      </c>
    </row>
    <row r="383" spans="1:11">
      <c r="A383" s="247" t="s">
        <v>648</v>
      </c>
      <c r="B383" s="247" t="s">
        <v>820</v>
      </c>
      <c r="C383" s="247" t="s">
        <v>821</v>
      </c>
      <c r="E383" s="247" t="s">
        <v>1806</v>
      </c>
      <c r="F383" s="248" t="s">
        <v>1727</v>
      </c>
      <c r="G383" s="247">
        <v>2</v>
      </c>
      <c r="H383" s="247" t="s">
        <v>1671</v>
      </c>
      <c r="I383" s="247">
        <v>-187250</v>
      </c>
      <c r="K383" s="248">
        <v>-187250</v>
      </c>
    </row>
    <row r="384" spans="1:11">
      <c r="A384" s="247" t="s">
        <v>648</v>
      </c>
      <c r="B384" s="247" t="s">
        <v>820</v>
      </c>
      <c r="C384" s="247" t="s">
        <v>821</v>
      </c>
      <c r="D384" s="251" t="s">
        <v>2179</v>
      </c>
      <c r="E384" s="247" t="s">
        <v>1806</v>
      </c>
      <c r="F384" s="248" t="s">
        <v>1776</v>
      </c>
      <c r="G384" s="247">
        <v>1</v>
      </c>
      <c r="H384" s="247" t="s">
        <v>1671</v>
      </c>
      <c r="I384" s="247">
        <v>80200000</v>
      </c>
      <c r="K384" s="248">
        <v>80200000</v>
      </c>
    </row>
    <row r="385" spans="1:11">
      <c r="A385" s="247" t="s">
        <v>648</v>
      </c>
      <c r="B385" s="247" t="s">
        <v>820</v>
      </c>
      <c r="C385" s="247" t="s">
        <v>821</v>
      </c>
      <c r="D385" s="251" t="s">
        <v>2180</v>
      </c>
      <c r="E385" s="247" t="s">
        <v>1908</v>
      </c>
      <c r="F385" s="248" t="s">
        <v>2012</v>
      </c>
      <c r="G385" s="247">
        <v>-1</v>
      </c>
      <c r="H385" s="247" t="s">
        <v>1671</v>
      </c>
      <c r="I385" s="247">
        <v>39475000</v>
      </c>
      <c r="K385" s="248">
        <v>39475000</v>
      </c>
    </row>
    <row r="386" spans="1:11">
      <c r="A386" s="247" t="s">
        <v>648</v>
      </c>
      <c r="B386" s="247" t="s">
        <v>820</v>
      </c>
      <c r="C386" s="247" t="s">
        <v>821</v>
      </c>
      <c r="D386" s="251" t="s">
        <v>2181</v>
      </c>
      <c r="E386" s="247" t="s">
        <v>1908</v>
      </c>
      <c r="F386" s="248" t="s">
        <v>2012</v>
      </c>
      <c r="G386" s="247">
        <v>-1</v>
      </c>
      <c r="H386" s="247" t="s">
        <v>1671</v>
      </c>
      <c r="I386" s="247">
        <v>38500000</v>
      </c>
      <c r="K386" s="248">
        <v>38500000</v>
      </c>
    </row>
    <row r="387" spans="1:11">
      <c r="A387" s="247" t="s">
        <v>648</v>
      </c>
      <c r="B387" s="247" t="s">
        <v>820</v>
      </c>
      <c r="C387" s="247" t="s">
        <v>821</v>
      </c>
      <c r="D387" s="251" t="s">
        <v>2182</v>
      </c>
      <c r="E387" s="247" t="s">
        <v>1727</v>
      </c>
      <c r="F387" s="248" t="s">
        <v>1727</v>
      </c>
      <c r="G387" s="247">
        <v>2</v>
      </c>
      <c r="H387" s="247" t="s">
        <v>1671</v>
      </c>
      <c r="I387" s="247">
        <v>-4624000</v>
      </c>
      <c r="K387" s="248">
        <v>-4624000</v>
      </c>
    </row>
    <row r="388" spans="1:11">
      <c r="A388" s="247" t="s">
        <v>648</v>
      </c>
      <c r="B388" s="247" t="s">
        <v>822</v>
      </c>
      <c r="C388" s="247" t="s">
        <v>823</v>
      </c>
      <c r="D388" s="251" t="s">
        <v>2183</v>
      </c>
      <c r="E388" s="247" t="s">
        <v>1775</v>
      </c>
      <c r="F388" s="248" t="s">
        <v>1776</v>
      </c>
      <c r="G388" s="247">
        <v>1</v>
      </c>
      <c r="H388" s="247" t="s">
        <v>1671</v>
      </c>
      <c r="I388" s="247">
        <v>43950000</v>
      </c>
      <c r="K388" s="248">
        <v>43950000</v>
      </c>
    </row>
    <row r="389" spans="1:11">
      <c r="A389" s="247" t="s">
        <v>648</v>
      </c>
      <c r="B389" s="247" t="s">
        <v>822</v>
      </c>
      <c r="C389" s="247" t="s">
        <v>823</v>
      </c>
      <c r="D389" s="251" t="s">
        <v>2184</v>
      </c>
      <c r="E389" s="247" t="s">
        <v>1724</v>
      </c>
      <c r="F389" s="248" t="s">
        <v>1906</v>
      </c>
      <c r="G389" s="247">
        <v>-20</v>
      </c>
      <c r="H389" s="247" t="s">
        <v>1671</v>
      </c>
      <c r="I389" s="247">
        <v>41630000</v>
      </c>
      <c r="K389" s="248">
        <v>41630000</v>
      </c>
    </row>
    <row r="390" spans="1:11">
      <c r="A390" s="247" t="s">
        <v>790</v>
      </c>
      <c r="B390" s="247" t="s">
        <v>2185</v>
      </c>
      <c r="C390" s="247" t="s">
        <v>2186</v>
      </c>
      <c r="D390" s="251" t="s">
        <v>2187</v>
      </c>
      <c r="E390" s="247" t="s">
        <v>1959</v>
      </c>
      <c r="F390" s="248" t="s">
        <v>1988</v>
      </c>
      <c r="G390" s="247">
        <v>67</v>
      </c>
      <c r="H390" s="247" t="s">
        <v>1671</v>
      </c>
      <c r="I390" s="247">
        <v>419932500</v>
      </c>
      <c r="K390" s="248">
        <v>419932500</v>
      </c>
    </row>
    <row r="391" spans="1:11">
      <c r="A391" s="247" t="s">
        <v>523</v>
      </c>
      <c r="B391" s="247" t="s">
        <v>826</v>
      </c>
      <c r="C391" s="247" t="s">
        <v>827</v>
      </c>
      <c r="D391" s="251" t="s">
        <v>828</v>
      </c>
      <c r="E391" s="247" t="s">
        <v>591</v>
      </c>
      <c r="F391" s="248" t="s">
        <v>2188</v>
      </c>
      <c r="G391" s="247">
        <v>421</v>
      </c>
      <c r="H391" s="247" t="s">
        <v>1671</v>
      </c>
      <c r="I391" s="247">
        <v>18395480</v>
      </c>
      <c r="K391" s="248">
        <v>18395480</v>
      </c>
    </row>
    <row r="392" spans="1:11">
      <c r="A392" s="247" t="s">
        <v>523</v>
      </c>
      <c r="B392" s="247" t="s">
        <v>826</v>
      </c>
      <c r="C392" s="247" t="s">
        <v>827</v>
      </c>
      <c r="D392" s="251" t="s">
        <v>829</v>
      </c>
      <c r="E392" s="247" t="s">
        <v>830</v>
      </c>
      <c r="F392" s="248" t="s">
        <v>2189</v>
      </c>
      <c r="G392" s="247">
        <v>413</v>
      </c>
      <c r="H392" s="247" t="s">
        <v>1671</v>
      </c>
      <c r="I392" s="247">
        <v>73925000</v>
      </c>
      <c r="K392" s="248">
        <v>73925000</v>
      </c>
    </row>
    <row r="393" spans="1:11">
      <c r="A393" s="247" t="s">
        <v>523</v>
      </c>
      <c r="B393" s="247" t="s">
        <v>826</v>
      </c>
      <c r="C393" s="247" t="s">
        <v>827</v>
      </c>
      <c r="D393" s="251" t="s">
        <v>831</v>
      </c>
      <c r="E393" s="247" t="s">
        <v>830</v>
      </c>
      <c r="F393" s="248" t="s">
        <v>2190</v>
      </c>
      <c r="G393" s="247">
        <v>428</v>
      </c>
      <c r="H393" s="247" t="s">
        <v>1671</v>
      </c>
      <c r="I393" s="247">
        <v>7546045</v>
      </c>
      <c r="K393" s="248">
        <v>7546045</v>
      </c>
    </row>
    <row r="394" spans="1:11">
      <c r="A394" s="247" t="s">
        <v>523</v>
      </c>
      <c r="B394" s="247" t="s">
        <v>826</v>
      </c>
      <c r="C394" s="247" t="s">
        <v>827</v>
      </c>
      <c r="D394" s="251" t="s">
        <v>832</v>
      </c>
      <c r="E394" s="247" t="s">
        <v>833</v>
      </c>
      <c r="F394" s="248" t="s">
        <v>2191</v>
      </c>
      <c r="G394" s="247">
        <v>408</v>
      </c>
      <c r="H394" s="247" t="s">
        <v>1671</v>
      </c>
      <c r="I394" s="247">
        <v>1481032</v>
      </c>
      <c r="K394" s="248">
        <v>1481032</v>
      </c>
    </row>
    <row r="395" spans="1:11">
      <c r="A395" s="247" t="s">
        <v>523</v>
      </c>
      <c r="B395" s="247" t="s">
        <v>826</v>
      </c>
      <c r="C395" s="247" t="s">
        <v>827</v>
      </c>
      <c r="D395" s="251" t="s">
        <v>834</v>
      </c>
      <c r="E395" s="247" t="s">
        <v>833</v>
      </c>
      <c r="F395" s="248" t="s">
        <v>2191</v>
      </c>
      <c r="G395" s="247">
        <v>408</v>
      </c>
      <c r="H395" s="247" t="s">
        <v>1671</v>
      </c>
      <c r="I395" s="247">
        <v>302159</v>
      </c>
      <c r="K395" s="248">
        <v>302159</v>
      </c>
    </row>
    <row r="396" spans="1:11">
      <c r="A396" s="247" t="s">
        <v>523</v>
      </c>
      <c r="B396" s="247" t="s">
        <v>826</v>
      </c>
      <c r="C396" s="247" t="s">
        <v>827</v>
      </c>
      <c r="D396" s="251" t="s">
        <v>835</v>
      </c>
      <c r="E396" s="247" t="s">
        <v>836</v>
      </c>
      <c r="F396" s="248" t="s">
        <v>837</v>
      </c>
      <c r="G396" s="247">
        <v>403</v>
      </c>
      <c r="H396" s="247" t="s">
        <v>1671</v>
      </c>
      <c r="I396" s="247">
        <v>46720000</v>
      </c>
      <c r="K396" s="248">
        <v>46720000</v>
      </c>
    </row>
    <row r="397" spans="1:11">
      <c r="A397" s="247" t="s">
        <v>523</v>
      </c>
      <c r="B397" s="247" t="s">
        <v>826</v>
      </c>
      <c r="C397" s="247" t="s">
        <v>827</v>
      </c>
      <c r="D397" s="251" t="s">
        <v>838</v>
      </c>
      <c r="E397" s="247" t="s">
        <v>836</v>
      </c>
      <c r="F397" s="248" t="s">
        <v>839</v>
      </c>
      <c r="G397" s="247">
        <v>418</v>
      </c>
      <c r="H397" s="247" t="s">
        <v>1671</v>
      </c>
      <c r="I397" s="247">
        <v>48695000</v>
      </c>
      <c r="K397" s="248">
        <v>48695000</v>
      </c>
    </row>
    <row r="398" spans="1:11">
      <c r="A398" s="247" t="s">
        <v>523</v>
      </c>
      <c r="B398" s="247" t="s">
        <v>826</v>
      </c>
      <c r="C398" s="247" t="s">
        <v>827</v>
      </c>
      <c r="D398" s="251" t="s">
        <v>840</v>
      </c>
      <c r="E398" s="247" t="s">
        <v>841</v>
      </c>
      <c r="F398" s="248" t="s">
        <v>2192</v>
      </c>
      <c r="G398" s="247">
        <v>385</v>
      </c>
      <c r="H398" s="247" t="s">
        <v>1671</v>
      </c>
      <c r="I398" s="247">
        <v>1079257</v>
      </c>
      <c r="K398" s="248">
        <v>1079257</v>
      </c>
    </row>
    <row r="399" spans="1:11">
      <c r="A399" s="247" t="s">
        <v>523</v>
      </c>
      <c r="B399" s="247" t="s">
        <v>826</v>
      </c>
      <c r="C399" s="247" t="s">
        <v>827</v>
      </c>
      <c r="D399" s="251" t="s">
        <v>842</v>
      </c>
      <c r="E399" s="247" t="s">
        <v>843</v>
      </c>
      <c r="F399" s="248" t="s">
        <v>2193</v>
      </c>
      <c r="G399" s="247">
        <v>382</v>
      </c>
      <c r="H399" s="247" t="s">
        <v>1671</v>
      </c>
      <c r="I399" s="247">
        <v>250310</v>
      </c>
      <c r="K399" s="248">
        <v>250310</v>
      </c>
    </row>
    <row r="400" spans="1:11">
      <c r="A400" s="247" t="s">
        <v>523</v>
      </c>
      <c r="B400" s="247" t="s">
        <v>826</v>
      </c>
      <c r="C400" s="247" t="s">
        <v>827</v>
      </c>
      <c r="D400" s="251" t="s">
        <v>844</v>
      </c>
      <c r="E400" s="247" t="s">
        <v>794</v>
      </c>
      <c r="F400" s="248" t="s">
        <v>795</v>
      </c>
      <c r="G400" s="247">
        <v>340</v>
      </c>
      <c r="H400" s="247" t="s">
        <v>1671</v>
      </c>
      <c r="I400" s="247">
        <v>37983</v>
      </c>
      <c r="K400" s="248">
        <v>37983</v>
      </c>
    </row>
    <row r="401" spans="1:12">
      <c r="A401" s="247" t="s">
        <v>523</v>
      </c>
      <c r="B401" s="247" t="s">
        <v>845</v>
      </c>
      <c r="C401" s="247" t="s">
        <v>846</v>
      </c>
      <c r="D401" s="251" t="s">
        <v>2194</v>
      </c>
      <c r="E401" s="247" t="s">
        <v>1673</v>
      </c>
      <c r="F401" s="248" t="s">
        <v>1674</v>
      </c>
      <c r="G401" s="247">
        <v>-21</v>
      </c>
      <c r="H401" s="247" t="s">
        <v>1671</v>
      </c>
      <c r="I401" s="247">
        <v>14553156</v>
      </c>
      <c r="K401" s="248">
        <v>14553156</v>
      </c>
    </row>
    <row r="402" spans="1:12">
      <c r="A402" s="247" t="s">
        <v>523</v>
      </c>
      <c r="B402" s="247" t="s">
        <v>845</v>
      </c>
      <c r="C402" s="247" t="s">
        <v>846</v>
      </c>
      <c r="D402" s="251" t="s">
        <v>2195</v>
      </c>
      <c r="E402" s="247" t="s">
        <v>1727</v>
      </c>
      <c r="F402" s="248" t="s">
        <v>1800</v>
      </c>
      <c r="G402" s="247">
        <v>-28</v>
      </c>
      <c r="H402" s="247" t="s">
        <v>1671</v>
      </c>
      <c r="I402" s="247">
        <v>39677605</v>
      </c>
      <c r="K402" s="248">
        <v>39677605</v>
      </c>
    </row>
    <row r="403" spans="1:12">
      <c r="A403" s="247" t="s">
        <v>523</v>
      </c>
      <c r="B403" s="247" t="s">
        <v>847</v>
      </c>
      <c r="C403" s="247" t="s">
        <v>438</v>
      </c>
      <c r="D403" s="251" t="s">
        <v>2196</v>
      </c>
      <c r="E403" s="247" t="s">
        <v>2035</v>
      </c>
      <c r="F403" s="248" t="s">
        <v>1908</v>
      </c>
      <c r="G403" s="247">
        <v>4</v>
      </c>
      <c r="H403" s="247" t="s">
        <v>1671</v>
      </c>
      <c r="I403" s="247">
        <v>169065000</v>
      </c>
      <c r="K403" s="248">
        <v>169065000</v>
      </c>
    </row>
    <row r="404" spans="1:12">
      <c r="A404" s="247" t="s">
        <v>523</v>
      </c>
      <c r="B404" s="247" t="s">
        <v>847</v>
      </c>
      <c r="C404" s="247" t="s">
        <v>438</v>
      </c>
      <c r="D404" s="251" t="s">
        <v>2197</v>
      </c>
      <c r="E404" s="247" t="s">
        <v>1778</v>
      </c>
      <c r="F404" s="248" t="s">
        <v>1779</v>
      </c>
      <c r="G404" s="247">
        <v>-5</v>
      </c>
      <c r="H404" s="247" t="s">
        <v>1671</v>
      </c>
      <c r="I404" s="247">
        <v>169065000</v>
      </c>
      <c r="K404" s="248">
        <v>169065000</v>
      </c>
    </row>
    <row r="405" spans="1:12">
      <c r="A405" s="247" t="s">
        <v>523</v>
      </c>
      <c r="B405" s="247" t="s">
        <v>847</v>
      </c>
      <c r="C405" s="247" t="s">
        <v>438</v>
      </c>
      <c r="D405" s="251" t="s">
        <v>2198</v>
      </c>
      <c r="E405" s="247" t="s">
        <v>1761</v>
      </c>
      <c r="F405" s="248" t="s">
        <v>1899</v>
      </c>
      <c r="G405" s="247">
        <v>-10</v>
      </c>
      <c r="H405" s="247" t="s">
        <v>1671</v>
      </c>
      <c r="I405" s="247">
        <v>169065000</v>
      </c>
      <c r="K405" s="248">
        <v>169065000</v>
      </c>
    </row>
    <row r="406" spans="1:12">
      <c r="A406" s="247" t="s">
        <v>523</v>
      </c>
      <c r="B406" s="247" t="s">
        <v>847</v>
      </c>
      <c r="C406" s="247" t="s">
        <v>438</v>
      </c>
      <c r="D406" s="251" t="s">
        <v>2199</v>
      </c>
      <c r="E406" s="247" t="s">
        <v>1868</v>
      </c>
      <c r="F406" s="248" t="s">
        <v>1903</v>
      </c>
      <c r="G406" s="247">
        <v>-18</v>
      </c>
      <c r="H406" s="247" t="s">
        <v>1671</v>
      </c>
      <c r="I406" s="247">
        <v>165165000</v>
      </c>
      <c r="K406" s="248">
        <v>165165000</v>
      </c>
    </row>
    <row r="407" spans="1:12">
      <c r="A407" s="247" t="s">
        <v>523</v>
      </c>
      <c r="B407" s="247" t="s">
        <v>847</v>
      </c>
      <c r="C407" s="247" t="s">
        <v>438</v>
      </c>
      <c r="D407" s="251" t="s">
        <v>2200</v>
      </c>
      <c r="E407" s="247" t="s">
        <v>1806</v>
      </c>
      <c r="F407" s="248" t="s">
        <v>1807</v>
      </c>
      <c r="G407" s="247">
        <v>-24</v>
      </c>
      <c r="H407" s="247" t="s">
        <v>1671</v>
      </c>
      <c r="I407" s="247">
        <v>159900000</v>
      </c>
      <c r="K407" s="248">
        <v>159900000</v>
      </c>
    </row>
    <row r="408" spans="1:12">
      <c r="A408" s="247" t="s">
        <v>790</v>
      </c>
      <c r="B408" s="247" t="s">
        <v>848</v>
      </c>
      <c r="C408" s="247" t="s">
        <v>849</v>
      </c>
      <c r="D408" s="251" t="s">
        <v>2201</v>
      </c>
      <c r="E408" s="247" t="s">
        <v>2202</v>
      </c>
      <c r="F408" s="248" t="s">
        <v>1732</v>
      </c>
      <c r="G408" s="247">
        <v>101</v>
      </c>
      <c r="H408" s="247" t="s">
        <v>1671</v>
      </c>
      <c r="I408" s="247">
        <v>420798000</v>
      </c>
      <c r="K408" s="248">
        <v>420798000</v>
      </c>
    </row>
    <row r="409" spans="1:12">
      <c r="A409" s="247" t="s">
        <v>790</v>
      </c>
      <c r="B409" s="247" t="s">
        <v>848</v>
      </c>
      <c r="C409" s="247" t="s">
        <v>849</v>
      </c>
      <c r="D409" s="251" t="s">
        <v>2203</v>
      </c>
      <c r="E409" s="247" t="s">
        <v>1781</v>
      </c>
      <c r="F409" s="248" t="s">
        <v>1782</v>
      </c>
      <c r="G409" s="247">
        <v>-6</v>
      </c>
      <c r="H409" s="247" t="s">
        <v>1671</v>
      </c>
      <c r="I409" s="247">
        <v>264277500</v>
      </c>
      <c r="K409" s="248">
        <v>264277500</v>
      </c>
    </row>
    <row r="410" spans="1:12">
      <c r="A410" s="247" t="s">
        <v>790</v>
      </c>
      <c r="B410" s="247" t="s">
        <v>848</v>
      </c>
      <c r="C410" s="247" t="s">
        <v>849</v>
      </c>
      <c r="D410" s="251" t="s">
        <v>2204</v>
      </c>
      <c r="E410" s="247" t="s">
        <v>1727</v>
      </c>
      <c r="F410" s="248" t="s">
        <v>1800</v>
      </c>
      <c r="G410" s="247">
        <v>-28</v>
      </c>
      <c r="H410" s="247" t="s">
        <v>1671</v>
      </c>
      <c r="I410" s="247">
        <v>242122500</v>
      </c>
      <c r="K410" s="248">
        <v>242122500</v>
      </c>
    </row>
    <row r="411" spans="1:12">
      <c r="A411" s="247" t="s">
        <v>790</v>
      </c>
      <c r="B411" s="247" t="s">
        <v>848</v>
      </c>
      <c r="C411" s="247" t="s">
        <v>849</v>
      </c>
      <c r="D411" s="251" t="s">
        <v>2205</v>
      </c>
      <c r="E411" s="247" t="s">
        <v>1776</v>
      </c>
      <c r="F411" s="248" t="s">
        <v>1776</v>
      </c>
      <c r="G411" s="247">
        <v>1</v>
      </c>
      <c r="H411" s="247" t="s">
        <v>1671</v>
      </c>
      <c r="I411" s="247">
        <v>276547500</v>
      </c>
      <c r="K411" s="248">
        <v>276547500</v>
      </c>
    </row>
    <row r="412" spans="1:12" ht="12">
      <c r="A412" s="247" t="s">
        <v>648</v>
      </c>
      <c r="B412" s="247" t="s">
        <v>2206</v>
      </c>
      <c r="C412" s="247" t="s">
        <v>2207</v>
      </c>
      <c r="E412" s="247" t="s">
        <v>1775</v>
      </c>
      <c r="F412" s="248" t="s">
        <v>1775</v>
      </c>
      <c r="G412" s="247">
        <v>31</v>
      </c>
      <c r="H412" s="247" t="s">
        <v>1671</v>
      </c>
      <c r="I412" s="247">
        <v>-4573000</v>
      </c>
      <c r="K412" s="248">
        <v>-4573000</v>
      </c>
      <c r="L412" s="310" t="s">
        <v>456</v>
      </c>
    </row>
    <row r="413" spans="1:12" ht="12">
      <c r="A413" s="247" t="s">
        <v>648</v>
      </c>
      <c r="B413" s="247" t="s">
        <v>2208</v>
      </c>
      <c r="C413" s="247" t="s">
        <v>2209</v>
      </c>
      <c r="D413" s="251" t="s">
        <v>2210</v>
      </c>
      <c r="E413" s="247" t="s">
        <v>1727</v>
      </c>
      <c r="F413" s="248" t="s">
        <v>1800</v>
      </c>
      <c r="G413" s="247">
        <v>-28</v>
      </c>
      <c r="H413" s="247" t="s">
        <v>1671</v>
      </c>
      <c r="I413" s="247">
        <v>58650000</v>
      </c>
      <c r="K413" s="248">
        <v>58650000</v>
      </c>
      <c r="L413" s="310" t="s">
        <v>456</v>
      </c>
    </row>
    <row r="414" spans="1:12" ht="12">
      <c r="A414" s="247" t="s">
        <v>790</v>
      </c>
      <c r="B414" s="247" t="s">
        <v>2211</v>
      </c>
      <c r="C414" s="247" t="s">
        <v>2212</v>
      </c>
      <c r="D414" s="251" t="s">
        <v>2213</v>
      </c>
      <c r="E414" s="247" t="s">
        <v>1718</v>
      </c>
      <c r="F414" s="248" t="s">
        <v>1762</v>
      </c>
      <c r="G414" s="247">
        <v>15</v>
      </c>
      <c r="H414" s="247" t="s">
        <v>1671</v>
      </c>
      <c r="I414" s="247">
        <v>295987500</v>
      </c>
      <c r="K414" s="248">
        <v>295987500</v>
      </c>
      <c r="L414" s="310" t="s">
        <v>456</v>
      </c>
    </row>
    <row r="415" spans="1:12" ht="12">
      <c r="A415" s="247" t="s">
        <v>790</v>
      </c>
      <c r="B415" s="247" t="s">
        <v>2211</v>
      </c>
      <c r="C415" s="247" t="s">
        <v>2212</v>
      </c>
      <c r="D415" s="251" t="s">
        <v>2214</v>
      </c>
      <c r="E415" s="247" t="s">
        <v>1939</v>
      </c>
      <c r="F415" s="248" t="s">
        <v>1792</v>
      </c>
      <c r="G415" s="247">
        <v>11</v>
      </c>
      <c r="H415" s="247" t="s">
        <v>1671</v>
      </c>
      <c r="I415" s="247">
        <v>340875000</v>
      </c>
      <c r="K415" s="248">
        <v>340875000</v>
      </c>
      <c r="L415" s="310" t="s">
        <v>456</v>
      </c>
    </row>
    <row r="416" spans="1:12" ht="12">
      <c r="A416" s="247" t="s">
        <v>790</v>
      </c>
      <c r="B416" s="247" t="s">
        <v>2211</v>
      </c>
      <c r="C416" s="247" t="s">
        <v>2212</v>
      </c>
      <c r="D416" s="251" t="s">
        <v>2215</v>
      </c>
      <c r="E416" s="247" t="s">
        <v>2035</v>
      </c>
      <c r="F416" s="248" t="s">
        <v>1908</v>
      </c>
      <c r="G416" s="247">
        <v>4</v>
      </c>
      <c r="H416" s="247" t="s">
        <v>1671</v>
      </c>
      <c r="I416" s="247">
        <v>213637500</v>
      </c>
      <c r="K416" s="248">
        <v>213637500</v>
      </c>
      <c r="L416" s="310" t="s">
        <v>456</v>
      </c>
    </row>
    <row r="417" spans="1:12" ht="12">
      <c r="A417" s="247" t="s">
        <v>790</v>
      </c>
      <c r="B417" s="247" t="s">
        <v>2211</v>
      </c>
      <c r="C417" s="247" t="s">
        <v>2212</v>
      </c>
      <c r="D417" s="251" t="s">
        <v>2216</v>
      </c>
      <c r="E417" s="247" t="s">
        <v>1726</v>
      </c>
      <c r="F417" s="248" t="s">
        <v>1727</v>
      </c>
      <c r="G417" s="247">
        <v>2</v>
      </c>
      <c r="H417" s="247" t="s">
        <v>1671</v>
      </c>
      <c r="I417" s="247">
        <v>101250000</v>
      </c>
      <c r="K417" s="248">
        <v>101250000</v>
      </c>
      <c r="L417" s="310" t="s">
        <v>456</v>
      </c>
    </row>
    <row r="418" spans="1:12" ht="12">
      <c r="A418" s="247" t="s">
        <v>790</v>
      </c>
      <c r="B418" s="247" t="s">
        <v>2211</v>
      </c>
      <c r="C418" s="247" t="s">
        <v>2212</v>
      </c>
      <c r="D418" s="251" t="s">
        <v>2217</v>
      </c>
      <c r="E418" s="247" t="s">
        <v>1726</v>
      </c>
      <c r="F418" s="248" t="s">
        <v>1727</v>
      </c>
      <c r="G418" s="247">
        <v>2</v>
      </c>
      <c r="H418" s="247" t="s">
        <v>1671</v>
      </c>
      <c r="I418" s="247">
        <v>172125000</v>
      </c>
      <c r="K418" s="248">
        <v>172125000</v>
      </c>
      <c r="L418" s="310" t="s">
        <v>456</v>
      </c>
    </row>
    <row r="419" spans="1:12" ht="12">
      <c r="A419" s="247" t="s">
        <v>790</v>
      </c>
      <c r="B419" s="247" t="s">
        <v>2211</v>
      </c>
      <c r="C419" s="247" t="s">
        <v>2212</v>
      </c>
      <c r="D419" s="251" t="s">
        <v>2218</v>
      </c>
      <c r="E419" s="247" t="s">
        <v>1775</v>
      </c>
      <c r="F419" s="248" t="s">
        <v>1776</v>
      </c>
      <c r="G419" s="247">
        <v>1</v>
      </c>
      <c r="H419" s="247" t="s">
        <v>1671</v>
      </c>
      <c r="I419" s="247">
        <v>340875000</v>
      </c>
      <c r="K419" s="248">
        <v>340875000</v>
      </c>
      <c r="L419" s="310" t="s">
        <v>456</v>
      </c>
    </row>
    <row r="420" spans="1:12" ht="12">
      <c r="A420" s="247" t="s">
        <v>790</v>
      </c>
      <c r="B420" s="247" t="s">
        <v>2211</v>
      </c>
      <c r="C420" s="247" t="s">
        <v>2212</v>
      </c>
      <c r="D420" s="251" t="s">
        <v>2219</v>
      </c>
      <c r="E420" s="247" t="s">
        <v>1775</v>
      </c>
      <c r="F420" s="248" t="s">
        <v>1776</v>
      </c>
      <c r="G420" s="247">
        <v>1</v>
      </c>
      <c r="H420" s="247" t="s">
        <v>1671</v>
      </c>
      <c r="I420" s="247">
        <v>279112500</v>
      </c>
      <c r="K420" s="248">
        <v>279112500</v>
      </c>
      <c r="L420" s="310" t="s">
        <v>456</v>
      </c>
    </row>
    <row r="421" spans="1:12" ht="12">
      <c r="A421" s="247" t="s">
        <v>790</v>
      </c>
      <c r="B421" s="247" t="s">
        <v>2211</v>
      </c>
      <c r="C421" s="247" t="s">
        <v>2212</v>
      </c>
      <c r="D421" s="251" t="s">
        <v>2220</v>
      </c>
      <c r="E421" s="247" t="s">
        <v>1775</v>
      </c>
      <c r="F421" s="248" t="s">
        <v>1776</v>
      </c>
      <c r="G421" s="247">
        <v>1</v>
      </c>
      <c r="H421" s="247" t="s">
        <v>1671</v>
      </c>
      <c r="I421" s="247">
        <v>101250000</v>
      </c>
      <c r="K421" s="248">
        <v>101250000</v>
      </c>
      <c r="L421" s="310" t="s">
        <v>456</v>
      </c>
    </row>
    <row r="422" spans="1:12" ht="12">
      <c r="A422" s="247" t="s">
        <v>790</v>
      </c>
      <c r="B422" s="247" t="s">
        <v>2211</v>
      </c>
      <c r="C422" s="247" t="s">
        <v>2212</v>
      </c>
      <c r="D422" s="251" t="s">
        <v>2221</v>
      </c>
      <c r="E422" s="247" t="s">
        <v>1669</v>
      </c>
      <c r="F422" s="248" t="s">
        <v>1670</v>
      </c>
      <c r="G422" s="247">
        <v>-7</v>
      </c>
      <c r="H422" s="247" t="s">
        <v>1671</v>
      </c>
      <c r="I422" s="247">
        <v>229500000</v>
      </c>
      <c r="K422" s="248">
        <v>229500000</v>
      </c>
      <c r="L422" s="310" t="s">
        <v>456</v>
      </c>
    </row>
    <row r="423" spans="1:12" ht="12">
      <c r="A423" s="247" t="s">
        <v>790</v>
      </c>
      <c r="B423" s="247" t="s">
        <v>2222</v>
      </c>
      <c r="C423" s="247" t="s">
        <v>2223</v>
      </c>
      <c r="D423" s="251" t="s">
        <v>2224</v>
      </c>
      <c r="E423" s="247" t="s">
        <v>2225</v>
      </c>
      <c r="F423" s="248" t="s">
        <v>1753</v>
      </c>
      <c r="G423" s="247">
        <v>18</v>
      </c>
      <c r="H423" s="247" t="s">
        <v>1671</v>
      </c>
      <c r="I423" s="247">
        <v>123580000</v>
      </c>
      <c r="K423" s="248">
        <v>123580000</v>
      </c>
      <c r="L423" s="310" t="s">
        <v>456</v>
      </c>
    </row>
    <row r="424" spans="1:12" ht="12">
      <c r="A424" s="247" t="s">
        <v>790</v>
      </c>
      <c r="B424" s="247" t="s">
        <v>2222</v>
      </c>
      <c r="C424" s="247" t="s">
        <v>2223</v>
      </c>
      <c r="D424" s="251" t="s">
        <v>2226</v>
      </c>
      <c r="E424" s="247" t="s">
        <v>1718</v>
      </c>
      <c r="F424" s="248" t="s">
        <v>1762</v>
      </c>
      <c r="G424" s="247">
        <v>15</v>
      </c>
      <c r="H424" s="247" t="s">
        <v>1757</v>
      </c>
      <c r="J424" s="247">
        <v>99533</v>
      </c>
      <c r="K424" s="248">
        <v>661657561.46000004</v>
      </c>
      <c r="L424" s="310" t="s">
        <v>456</v>
      </c>
    </row>
    <row r="425" spans="1:12" ht="12">
      <c r="A425" s="247" t="s">
        <v>790</v>
      </c>
      <c r="B425" s="247" t="s">
        <v>2222</v>
      </c>
      <c r="C425" s="247" t="s">
        <v>2223</v>
      </c>
      <c r="D425" s="251" t="s">
        <v>2227</v>
      </c>
      <c r="E425" s="247" t="s">
        <v>1939</v>
      </c>
      <c r="F425" s="248" t="s">
        <v>1792</v>
      </c>
      <c r="G425" s="247">
        <v>11</v>
      </c>
      <c r="H425" s="247" t="s">
        <v>1671</v>
      </c>
      <c r="I425" s="247">
        <v>104792500</v>
      </c>
      <c r="K425" s="248">
        <v>104792500</v>
      </c>
      <c r="L425" s="310" t="s">
        <v>456</v>
      </c>
    </row>
    <row r="426" spans="1:12" ht="12">
      <c r="A426" s="247" t="s">
        <v>790</v>
      </c>
      <c r="B426" s="247" t="s">
        <v>2222</v>
      </c>
      <c r="C426" s="247" t="s">
        <v>2223</v>
      </c>
      <c r="D426" s="251" t="s">
        <v>2228</v>
      </c>
      <c r="E426" s="247" t="s">
        <v>1939</v>
      </c>
      <c r="F426" s="248" t="s">
        <v>1792</v>
      </c>
      <c r="G426" s="247">
        <v>11</v>
      </c>
      <c r="H426" s="247" t="s">
        <v>1671</v>
      </c>
      <c r="I426" s="247">
        <v>214177500</v>
      </c>
      <c r="K426" s="248">
        <v>214177500</v>
      </c>
      <c r="L426" s="310" t="s">
        <v>456</v>
      </c>
    </row>
    <row r="427" spans="1:12" ht="12">
      <c r="A427" s="247" t="s">
        <v>790</v>
      </c>
      <c r="B427" s="247" t="s">
        <v>2222</v>
      </c>
      <c r="C427" s="247" t="s">
        <v>2223</v>
      </c>
      <c r="D427" s="251" t="s">
        <v>2229</v>
      </c>
      <c r="E427" s="247" t="s">
        <v>1778</v>
      </c>
      <c r="F427" s="248" t="s">
        <v>1779</v>
      </c>
      <c r="G427" s="247">
        <v>-5</v>
      </c>
      <c r="H427" s="247" t="s">
        <v>1671</v>
      </c>
      <c r="I427" s="247">
        <v>64720000</v>
      </c>
      <c r="K427" s="248">
        <v>64720000</v>
      </c>
      <c r="L427" s="310" t="s">
        <v>456</v>
      </c>
    </row>
    <row r="428" spans="1:12" ht="12">
      <c r="A428" s="247" t="s">
        <v>790</v>
      </c>
      <c r="B428" s="247" t="s">
        <v>2222</v>
      </c>
      <c r="C428" s="247" t="s">
        <v>2223</v>
      </c>
      <c r="D428" s="251" t="s">
        <v>2230</v>
      </c>
      <c r="E428" s="247" t="s">
        <v>1778</v>
      </c>
      <c r="F428" s="248" t="s">
        <v>1779</v>
      </c>
      <c r="G428" s="247">
        <v>-5</v>
      </c>
      <c r="H428" s="247" t="s">
        <v>1671</v>
      </c>
      <c r="I428" s="247">
        <v>334926000</v>
      </c>
      <c r="K428" s="248">
        <v>334926000</v>
      </c>
      <c r="L428" s="310" t="s">
        <v>456</v>
      </c>
    </row>
    <row r="429" spans="1:12" ht="12">
      <c r="A429" s="247" t="s">
        <v>790</v>
      </c>
      <c r="B429" s="247" t="s">
        <v>2222</v>
      </c>
      <c r="C429" s="247" t="s">
        <v>2223</v>
      </c>
      <c r="D429" s="251" t="s">
        <v>2231</v>
      </c>
      <c r="E429" s="247" t="s">
        <v>1764</v>
      </c>
      <c r="F429" s="248" t="s">
        <v>1817</v>
      </c>
      <c r="G429" s="247">
        <v>-27</v>
      </c>
      <c r="H429" s="247" t="s">
        <v>1671</v>
      </c>
      <c r="I429" s="247">
        <v>276547500</v>
      </c>
      <c r="K429" s="248">
        <v>276547500</v>
      </c>
      <c r="L429" s="310" t="s">
        <v>456</v>
      </c>
    </row>
    <row r="430" spans="1:12" ht="12">
      <c r="A430" s="247" t="s">
        <v>790</v>
      </c>
      <c r="B430" s="247" t="s">
        <v>2222</v>
      </c>
      <c r="C430" s="247" t="s">
        <v>2223</v>
      </c>
      <c r="D430" s="251" t="s">
        <v>2232</v>
      </c>
      <c r="E430" s="247" t="s">
        <v>1776</v>
      </c>
      <c r="F430" s="248" t="s">
        <v>1776</v>
      </c>
      <c r="G430" s="247">
        <v>1</v>
      </c>
      <c r="H430" s="247" t="s">
        <v>1671</v>
      </c>
      <c r="I430" s="247">
        <v>273579500</v>
      </c>
      <c r="K430" s="248">
        <v>273579500</v>
      </c>
      <c r="L430" s="310" t="s">
        <v>456</v>
      </c>
    </row>
    <row r="431" spans="1:12" ht="12">
      <c r="A431" s="247" t="s">
        <v>790</v>
      </c>
      <c r="B431" s="247" t="s">
        <v>850</v>
      </c>
      <c r="C431" s="247" t="s">
        <v>851</v>
      </c>
      <c r="D431" s="251" t="s">
        <v>2233</v>
      </c>
      <c r="E431" s="247" t="s">
        <v>1806</v>
      </c>
      <c r="F431" s="248" t="s">
        <v>1807</v>
      </c>
      <c r="G431" s="247">
        <v>-24</v>
      </c>
      <c r="H431" s="247" t="s">
        <v>1671</v>
      </c>
      <c r="I431" s="247">
        <v>114700000</v>
      </c>
      <c r="K431" s="248">
        <v>114700000</v>
      </c>
      <c r="L431" s="310" t="s">
        <v>456</v>
      </c>
    </row>
    <row r="432" spans="1:12" ht="12">
      <c r="A432" s="247" t="s">
        <v>790</v>
      </c>
      <c r="B432" s="247" t="s">
        <v>2234</v>
      </c>
      <c r="C432" s="247" t="s">
        <v>2235</v>
      </c>
      <c r="D432" s="251" t="s">
        <v>2236</v>
      </c>
      <c r="E432" s="247" t="s">
        <v>1831</v>
      </c>
      <c r="F432" s="248" t="s">
        <v>1832</v>
      </c>
      <c r="G432" s="247">
        <v>-17</v>
      </c>
      <c r="H432" s="247" t="s">
        <v>1757</v>
      </c>
      <c r="J432" s="247">
        <v>12260</v>
      </c>
      <c r="K432" s="248">
        <v>81499821.200000003</v>
      </c>
      <c r="L432" s="310" t="s">
        <v>456</v>
      </c>
    </row>
    <row r="433" spans="1:12" ht="12">
      <c r="A433" s="247" t="s">
        <v>648</v>
      </c>
      <c r="B433" s="247" t="s">
        <v>2237</v>
      </c>
      <c r="C433" s="247" t="s">
        <v>2238</v>
      </c>
      <c r="D433" s="251" t="s">
        <v>2239</v>
      </c>
      <c r="E433" s="247" t="s">
        <v>2109</v>
      </c>
      <c r="F433" s="248" t="s">
        <v>1776</v>
      </c>
      <c r="G433" s="247">
        <v>1</v>
      </c>
      <c r="H433" s="247" t="s">
        <v>1671</v>
      </c>
      <c r="I433" s="247">
        <v>87122000</v>
      </c>
      <c r="K433" s="248">
        <v>87122000</v>
      </c>
      <c r="L433" s="310" t="s">
        <v>456</v>
      </c>
    </row>
    <row r="434" spans="1:12" ht="12">
      <c r="A434" s="247" t="s">
        <v>648</v>
      </c>
      <c r="B434" s="247" t="s">
        <v>2237</v>
      </c>
      <c r="C434" s="247" t="s">
        <v>2238</v>
      </c>
      <c r="D434" s="251" t="s">
        <v>2240</v>
      </c>
      <c r="E434" s="247" t="s">
        <v>1748</v>
      </c>
      <c r="F434" s="248" t="s">
        <v>2012</v>
      </c>
      <c r="G434" s="247">
        <v>-1</v>
      </c>
      <c r="H434" s="247" t="s">
        <v>1671</v>
      </c>
      <c r="I434" s="247">
        <v>87122000</v>
      </c>
      <c r="K434" s="248">
        <v>87122000</v>
      </c>
      <c r="L434" s="310" t="s">
        <v>456</v>
      </c>
    </row>
    <row r="435" spans="1:12" ht="12">
      <c r="A435" s="247" t="s">
        <v>648</v>
      </c>
      <c r="B435" s="247" t="s">
        <v>2237</v>
      </c>
      <c r="C435" s="247" t="s">
        <v>2238</v>
      </c>
      <c r="D435" s="251" t="s">
        <v>2241</v>
      </c>
      <c r="E435" s="247" t="s">
        <v>1723</v>
      </c>
      <c r="F435" s="248" t="s">
        <v>1779</v>
      </c>
      <c r="G435" s="247">
        <v>-5</v>
      </c>
      <c r="H435" s="247" t="s">
        <v>1671</v>
      </c>
      <c r="I435" s="247">
        <v>87122000</v>
      </c>
      <c r="K435" s="248">
        <v>87122000</v>
      </c>
      <c r="L435" s="310" t="s">
        <v>456</v>
      </c>
    </row>
    <row r="436" spans="1:12" ht="12">
      <c r="A436" s="247" t="s">
        <v>648</v>
      </c>
      <c r="B436" s="247" t="s">
        <v>2237</v>
      </c>
      <c r="C436" s="247" t="s">
        <v>2238</v>
      </c>
      <c r="D436" s="251" t="s">
        <v>2242</v>
      </c>
      <c r="E436" s="247" t="s">
        <v>2035</v>
      </c>
      <c r="F436" s="248" t="s">
        <v>1785</v>
      </c>
      <c r="G436" s="247">
        <v>-11</v>
      </c>
      <c r="H436" s="247" t="s">
        <v>1671</v>
      </c>
      <c r="I436" s="247">
        <v>87122000</v>
      </c>
      <c r="K436" s="248">
        <v>87122000</v>
      </c>
      <c r="L436" s="310" t="s">
        <v>456</v>
      </c>
    </row>
    <row r="437" spans="1:12" ht="12">
      <c r="A437" s="247" t="s">
        <v>648</v>
      </c>
      <c r="B437" s="247" t="s">
        <v>2237</v>
      </c>
      <c r="C437" s="247" t="s">
        <v>2238</v>
      </c>
      <c r="D437" s="251" t="s">
        <v>2243</v>
      </c>
      <c r="E437" s="247" t="s">
        <v>1726</v>
      </c>
      <c r="F437" s="248" t="s">
        <v>2078</v>
      </c>
      <c r="G437" s="247">
        <v>-13</v>
      </c>
      <c r="H437" s="247" t="s">
        <v>1671</v>
      </c>
      <c r="I437" s="247">
        <v>87122000</v>
      </c>
      <c r="K437" s="248">
        <v>87122000</v>
      </c>
      <c r="L437" s="310" t="s">
        <v>456</v>
      </c>
    </row>
    <row r="438" spans="1:12" ht="12">
      <c r="A438" s="247" t="s">
        <v>648</v>
      </c>
      <c r="B438" s="247" t="s">
        <v>2237</v>
      </c>
      <c r="C438" s="247" t="s">
        <v>2238</v>
      </c>
      <c r="D438" s="251" t="s">
        <v>2244</v>
      </c>
      <c r="E438" s="247" t="s">
        <v>1781</v>
      </c>
      <c r="F438" s="248" t="s">
        <v>1674</v>
      </c>
      <c r="G438" s="247">
        <v>-21</v>
      </c>
      <c r="H438" s="247" t="s">
        <v>1671</v>
      </c>
      <c r="I438" s="247">
        <v>87122000</v>
      </c>
      <c r="K438" s="248">
        <v>87122000</v>
      </c>
      <c r="L438" s="310" t="s">
        <v>456</v>
      </c>
    </row>
    <row r="439" spans="1:12" ht="12">
      <c r="A439" s="247" t="s">
        <v>648</v>
      </c>
      <c r="B439" s="247" t="s">
        <v>2237</v>
      </c>
      <c r="C439" s="247" t="s">
        <v>2238</v>
      </c>
      <c r="D439" s="251" t="s">
        <v>2245</v>
      </c>
      <c r="E439" s="247" t="s">
        <v>1792</v>
      </c>
      <c r="F439" s="248" t="s">
        <v>2246</v>
      </c>
      <c r="G439" s="247">
        <v>-34</v>
      </c>
      <c r="H439" s="247" t="s">
        <v>1671</v>
      </c>
      <c r="I439" s="247">
        <v>82574800</v>
      </c>
      <c r="K439" s="248">
        <v>82574800</v>
      </c>
      <c r="L439" s="310" t="s">
        <v>456</v>
      </c>
    </row>
    <row r="440" spans="1:12" ht="12">
      <c r="A440" s="247" t="s">
        <v>648</v>
      </c>
      <c r="B440" s="247" t="s">
        <v>2237</v>
      </c>
      <c r="C440" s="247" t="s">
        <v>2238</v>
      </c>
      <c r="D440" s="251" t="s">
        <v>2247</v>
      </c>
      <c r="E440" s="247" t="s">
        <v>1724</v>
      </c>
      <c r="F440" s="248" t="s">
        <v>2248</v>
      </c>
      <c r="G440" s="247">
        <v>-35</v>
      </c>
      <c r="H440" s="247" t="s">
        <v>1671</v>
      </c>
      <c r="I440" s="247">
        <v>67408000</v>
      </c>
      <c r="K440" s="248">
        <v>67408000</v>
      </c>
      <c r="L440" s="310" t="s">
        <v>456</v>
      </c>
    </row>
    <row r="441" spans="1:12" ht="12">
      <c r="A441" s="247" t="s">
        <v>648</v>
      </c>
      <c r="B441" s="247" t="s">
        <v>2249</v>
      </c>
      <c r="C441" s="247" t="s">
        <v>2250</v>
      </c>
      <c r="D441" s="251" t="s">
        <v>2251</v>
      </c>
      <c r="E441" s="247" t="s">
        <v>1939</v>
      </c>
      <c r="F441" s="248" t="s">
        <v>1897</v>
      </c>
      <c r="G441" s="247">
        <v>-4</v>
      </c>
      <c r="H441" s="247" t="s">
        <v>1671</v>
      </c>
      <c r="I441" s="247">
        <v>159600000</v>
      </c>
      <c r="K441" s="248">
        <v>159600000</v>
      </c>
      <c r="L441" s="310" t="s">
        <v>456</v>
      </c>
    </row>
    <row r="442" spans="1:12" ht="12">
      <c r="A442" s="247" t="s">
        <v>648</v>
      </c>
      <c r="B442" s="247" t="s">
        <v>2249</v>
      </c>
      <c r="C442" s="247" t="s">
        <v>2250</v>
      </c>
      <c r="D442" s="251" t="s">
        <v>2252</v>
      </c>
      <c r="E442" s="247" t="s">
        <v>1761</v>
      </c>
      <c r="F442" s="248" t="s">
        <v>1798</v>
      </c>
      <c r="G442" s="247">
        <v>-25</v>
      </c>
      <c r="H442" s="247" t="s">
        <v>1671</v>
      </c>
      <c r="I442" s="247">
        <v>136800000</v>
      </c>
      <c r="K442" s="248">
        <v>136800000</v>
      </c>
      <c r="L442" s="310" t="s">
        <v>456</v>
      </c>
    </row>
    <row r="443" spans="1:12" ht="12">
      <c r="A443" s="247" t="s">
        <v>648</v>
      </c>
      <c r="B443" s="247" t="s">
        <v>2249</v>
      </c>
      <c r="C443" s="247" t="s">
        <v>2250</v>
      </c>
      <c r="D443" s="251" t="s">
        <v>2253</v>
      </c>
      <c r="E443" s="247" t="s">
        <v>1806</v>
      </c>
      <c r="F443" s="248" t="s">
        <v>2254</v>
      </c>
      <c r="G443" s="247">
        <v>-39</v>
      </c>
      <c r="H443" s="247" t="s">
        <v>1671</v>
      </c>
      <c r="I443" s="247">
        <v>142824000</v>
      </c>
      <c r="K443" s="248">
        <v>142824000</v>
      </c>
      <c r="L443" s="310" t="s">
        <v>456</v>
      </c>
    </row>
    <row r="444" spans="1:12" ht="12">
      <c r="A444" s="247" t="s">
        <v>648</v>
      </c>
      <c r="B444" s="247" t="s">
        <v>2255</v>
      </c>
      <c r="C444" s="247" t="s">
        <v>2256</v>
      </c>
      <c r="D444" s="251" t="s">
        <v>2257</v>
      </c>
      <c r="E444" s="247" t="s">
        <v>1896</v>
      </c>
      <c r="F444" s="248" t="s">
        <v>1669</v>
      </c>
      <c r="G444" s="247">
        <v>23</v>
      </c>
      <c r="H444" s="247" t="s">
        <v>1671</v>
      </c>
      <c r="I444" s="247">
        <v>127770000</v>
      </c>
      <c r="K444" s="248">
        <v>127770000</v>
      </c>
      <c r="L444" s="310" t="s">
        <v>456</v>
      </c>
    </row>
    <row r="445" spans="1:12" ht="12">
      <c r="A445" s="247" t="s">
        <v>648</v>
      </c>
      <c r="B445" s="247" t="s">
        <v>2255</v>
      </c>
      <c r="C445" s="247" t="s">
        <v>2256</v>
      </c>
      <c r="D445" s="251" t="s">
        <v>2258</v>
      </c>
      <c r="E445" s="247" t="s">
        <v>1753</v>
      </c>
      <c r="F445" s="248" t="s">
        <v>1762</v>
      </c>
      <c r="G445" s="247">
        <v>15</v>
      </c>
      <c r="H445" s="247" t="s">
        <v>1671</v>
      </c>
      <c r="I445" s="247">
        <v>143102400</v>
      </c>
      <c r="K445" s="248">
        <v>143102400</v>
      </c>
      <c r="L445" s="310" t="s">
        <v>456</v>
      </c>
    </row>
    <row r="446" spans="1:12" ht="12">
      <c r="A446" s="247" t="s">
        <v>648</v>
      </c>
      <c r="B446" s="247" t="s">
        <v>2255</v>
      </c>
      <c r="C446" s="247" t="s">
        <v>2256</v>
      </c>
      <c r="D446" s="251" t="s">
        <v>2259</v>
      </c>
      <c r="E446" s="247" t="s">
        <v>1724</v>
      </c>
      <c r="F446" s="248" t="s">
        <v>1906</v>
      </c>
      <c r="G446" s="247">
        <v>-20</v>
      </c>
      <c r="H446" s="247" t="s">
        <v>1671</v>
      </c>
      <c r="I446" s="247">
        <v>141406000</v>
      </c>
      <c r="K446" s="248">
        <v>141406000</v>
      </c>
      <c r="L446" s="310" t="s">
        <v>456</v>
      </c>
    </row>
    <row r="447" spans="1:12" ht="12">
      <c r="A447" s="247" t="s">
        <v>706</v>
      </c>
      <c r="B447" s="247" t="s">
        <v>853</v>
      </c>
      <c r="C447" s="247" t="s">
        <v>854</v>
      </c>
      <c r="D447" s="251" t="s">
        <v>855</v>
      </c>
      <c r="E447" s="247" t="s">
        <v>548</v>
      </c>
      <c r="F447" s="248" t="s">
        <v>548</v>
      </c>
      <c r="G447" s="247">
        <v>882</v>
      </c>
      <c r="H447" s="247" t="s">
        <v>1671</v>
      </c>
      <c r="I447" s="247">
        <v>18750000</v>
      </c>
      <c r="K447" s="248">
        <v>18750000</v>
      </c>
      <c r="L447" s="310" t="s">
        <v>456</v>
      </c>
    </row>
    <row r="448" spans="1:12" ht="12">
      <c r="A448" s="247" t="s">
        <v>706</v>
      </c>
      <c r="B448" s="247" t="s">
        <v>853</v>
      </c>
      <c r="C448" s="247" t="s">
        <v>854</v>
      </c>
      <c r="D448" s="251" t="s">
        <v>856</v>
      </c>
      <c r="E448" s="247" t="s">
        <v>548</v>
      </c>
      <c r="F448" s="248" t="s">
        <v>548</v>
      </c>
      <c r="G448" s="247">
        <v>882</v>
      </c>
      <c r="H448" s="247" t="s">
        <v>1671</v>
      </c>
      <c r="I448" s="247">
        <v>121055000</v>
      </c>
      <c r="K448" s="248">
        <v>121055000</v>
      </c>
      <c r="L448" s="310" t="s">
        <v>456</v>
      </c>
    </row>
    <row r="449" spans="1:12" ht="12">
      <c r="A449" s="247" t="s">
        <v>706</v>
      </c>
      <c r="B449" s="247" t="s">
        <v>853</v>
      </c>
      <c r="C449" s="247" t="s">
        <v>854</v>
      </c>
      <c r="D449" s="251" t="s">
        <v>857</v>
      </c>
      <c r="E449" s="247" t="s">
        <v>548</v>
      </c>
      <c r="F449" s="248" t="s">
        <v>548</v>
      </c>
      <c r="G449" s="247">
        <v>882</v>
      </c>
      <c r="H449" s="247" t="s">
        <v>1671</v>
      </c>
      <c r="I449" s="247">
        <v>121055000</v>
      </c>
      <c r="K449" s="248">
        <v>121055000</v>
      </c>
      <c r="L449" s="310" t="s">
        <v>456</v>
      </c>
    </row>
    <row r="450" spans="1:12" ht="12">
      <c r="A450" s="247" t="s">
        <v>706</v>
      </c>
      <c r="B450" s="247" t="s">
        <v>853</v>
      </c>
      <c r="C450" s="247" t="s">
        <v>854</v>
      </c>
      <c r="D450" s="251" t="s">
        <v>858</v>
      </c>
      <c r="E450" s="247" t="s">
        <v>548</v>
      </c>
      <c r="F450" s="248" t="s">
        <v>548</v>
      </c>
      <c r="G450" s="247">
        <v>882</v>
      </c>
      <c r="H450" s="247" t="s">
        <v>1671</v>
      </c>
      <c r="I450" s="247">
        <v>125000</v>
      </c>
      <c r="K450" s="248">
        <v>125000</v>
      </c>
      <c r="L450" s="310" t="s">
        <v>456</v>
      </c>
    </row>
    <row r="451" spans="1:12" ht="12">
      <c r="A451" s="247" t="s">
        <v>648</v>
      </c>
      <c r="B451" s="247" t="s">
        <v>859</v>
      </c>
      <c r="C451" s="247" t="s">
        <v>860</v>
      </c>
      <c r="D451" s="251" t="s">
        <v>2260</v>
      </c>
      <c r="E451" s="247" t="s">
        <v>1784</v>
      </c>
      <c r="F451" s="248" t="s">
        <v>1785</v>
      </c>
      <c r="G451" s="247">
        <v>-11</v>
      </c>
      <c r="H451" s="247" t="s">
        <v>1671</v>
      </c>
      <c r="I451" s="247">
        <v>26370000</v>
      </c>
      <c r="K451" s="248">
        <v>26370000</v>
      </c>
      <c r="L451" s="310" t="s">
        <v>456</v>
      </c>
    </row>
    <row r="452" spans="1:12" ht="12">
      <c r="A452" s="247" t="s">
        <v>648</v>
      </c>
      <c r="B452" s="247" t="s">
        <v>859</v>
      </c>
      <c r="C452" s="247" t="s">
        <v>860</v>
      </c>
      <c r="D452" s="251" t="s">
        <v>2261</v>
      </c>
      <c r="E452" s="247" t="s">
        <v>1908</v>
      </c>
      <c r="F452" s="248" t="s">
        <v>1909</v>
      </c>
      <c r="G452" s="247">
        <v>-26</v>
      </c>
      <c r="H452" s="247" t="s">
        <v>1671</v>
      </c>
      <c r="I452" s="247">
        <v>24978000</v>
      </c>
      <c r="K452" s="248">
        <v>24978000</v>
      </c>
      <c r="L452" s="310" t="s">
        <v>456</v>
      </c>
    </row>
    <row r="453" spans="1:12" ht="12">
      <c r="A453" s="247" t="s">
        <v>648</v>
      </c>
      <c r="B453" s="247" t="s">
        <v>861</v>
      </c>
      <c r="C453" s="247" t="s">
        <v>862</v>
      </c>
      <c r="D453" s="251" t="s">
        <v>2262</v>
      </c>
      <c r="E453" s="247" t="s">
        <v>1761</v>
      </c>
      <c r="F453" s="248" t="s">
        <v>2263</v>
      </c>
      <c r="G453" s="247">
        <v>-70</v>
      </c>
      <c r="H453" s="247" t="s">
        <v>1671</v>
      </c>
      <c r="I453" s="247">
        <v>21150000</v>
      </c>
      <c r="K453" s="248">
        <v>21150000</v>
      </c>
      <c r="L453" s="310" t="s">
        <v>456</v>
      </c>
    </row>
    <row r="454" spans="1:12" ht="12">
      <c r="A454" s="247" t="s">
        <v>648</v>
      </c>
      <c r="B454" s="247" t="s">
        <v>2264</v>
      </c>
      <c r="C454" s="247" t="s">
        <v>2265</v>
      </c>
      <c r="D454" s="251" t="s">
        <v>2266</v>
      </c>
      <c r="E454" s="247" t="s">
        <v>1669</v>
      </c>
      <c r="F454" s="248" t="s">
        <v>1753</v>
      </c>
      <c r="G454" s="247">
        <v>18</v>
      </c>
      <c r="H454" s="247" t="s">
        <v>1671</v>
      </c>
      <c r="I454" s="247">
        <v>950000</v>
      </c>
      <c r="K454" s="248">
        <v>950000</v>
      </c>
      <c r="L454" s="310" t="s">
        <v>456</v>
      </c>
    </row>
    <row r="455" spans="1:12" ht="12">
      <c r="A455" s="247" t="s">
        <v>648</v>
      </c>
      <c r="B455" s="247" t="s">
        <v>2264</v>
      </c>
      <c r="C455" s="247" t="s">
        <v>2265</v>
      </c>
      <c r="D455" s="251" t="s">
        <v>2267</v>
      </c>
      <c r="E455" s="247" t="s">
        <v>1764</v>
      </c>
      <c r="F455" s="248" t="s">
        <v>1765</v>
      </c>
      <c r="G455" s="247">
        <v>-2</v>
      </c>
      <c r="H455" s="247" t="s">
        <v>1671</v>
      </c>
      <c r="I455" s="247">
        <v>40100000</v>
      </c>
      <c r="K455" s="248">
        <v>40100000</v>
      </c>
      <c r="L455" s="310" t="s">
        <v>456</v>
      </c>
    </row>
    <row r="456" spans="1:12" ht="12">
      <c r="A456" s="247" t="s">
        <v>648</v>
      </c>
      <c r="B456" s="247" t="s">
        <v>863</v>
      </c>
      <c r="C456" s="247" t="s">
        <v>864</v>
      </c>
      <c r="D456" s="251" t="s">
        <v>865</v>
      </c>
      <c r="E456" s="247" t="s">
        <v>866</v>
      </c>
      <c r="F456" s="248" t="s">
        <v>2268</v>
      </c>
      <c r="G456" s="247">
        <v>583</v>
      </c>
      <c r="H456" s="247" t="s">
        <v>1671</v>
      </c>
      <c r="I456" s="247">
        <v>72880000</v>
      </c>
      <c r="K456" s="248">
        <v>72880000</v>
      </c>
      <c r="L456" s="310" t="s">
        <v>456</v>
      </c>
    </row>
    <row r="457" spans="1:12" ht="12">
      <c r="A457" s="247" t="s">
        <v>648</v>
      </c>
      <c r="B457" s="247" t="s">
        <v>863</v>
      </c>
      <c r="C457" s="247" t="s">
        <v>864</v>
      </c>
      <c r="D457" s="251" t="s">
        <v>867</v>
      </c>
      <c r="E457" s="247" t="s">
        <v>868</v>
      </c>
      <c r="F457" s="248" t="s">
        <v>2269</v>
      </c>
      <c r="G457" s="247">
        <v>516</v>
      </c>
      <c r="H457" s="247" t="s">
        <v>1671</v>
      </c>
      <c r="I457" s="247">
        <v>23665000</v>
      </c>
      <c r="K457" s="248">
        <v>23665000</v>
      </c>
      <c r="L457" s="310" t="s">
        <v>456</v>
      </c>
    </row>
    <row r="458" spans="1:12" ht="12">
      <c r="A458" s="247" t="s">
        <v>648</v>
      </c>
      <c r="B458" s="247" t="s">
        <v>863</v>
      </c>
      <c r="C458" s="247" t="s">
        <v>864</v>
      </c>
      <c r="D458" s="251" t="s">
        <v>869</v>
      </c>
      <c r="E458" s="247" t="s">
        <v>870</v>
      </c>
      <c r="F458" s="248" t="s">
        <v>2270</v>
      </c>
      <c r="G458" s="247">
        <v>515</v>
      </c>
      <c r="H458" s="247" t="s">
        <v>1671</v>
      </c>
      <c r="I458" s="247">
        <v>76480000</v>
      </c>
      <c r="K458" s="248">
        <v>76480000</v>
      </c>
      <c r="L458" s="310" t="s">
        <v>456</v>
      </c>
    </row>
    <row r="459" spans="1:12" ht="12">
      <c r="A459" s="247" t="s">
        <v>648</v>
      </c>
      <c r="B459" s="247" t="s">
        <v>871</v>
      </c>
      <c r="C459" s="247" t="s">
        <v>872</v>
      </c>
      <c r="D459" s="251" t="s">
        <v>2271</v>
      </c>
      <c r="E459" s="247" t="s">
        <v>2272</v>
      </c>
      <c r="F459" s="248" t="s">
        <v>1803</v>
      </c>
      <c r="G459" s="247">
        <v>81</v>
      </c>
      <c r="H459" s="247" t="s">
        <v>1671</v>
      </c>
      <c r="I459" s="247">
        <v>23590000</v>
      </c>
      <c r="K459" s="248">
        <v>23590000</v>
      </c>
      <c r="L459" s="310" t="s">
        <v>456</v>
      </c>
    </row>
    <row r="460" spans="1:12" ht="12">
      <c r="A460" s="247" t="s">
        <v>648</v>
      </c>
      <c r="B460" s="247" t="s">
        <v>871</v>
      </c>
      <c r="C460" s="247" t="s">
        <v>872</v>
      </c>
      <c r="D460" s="251" t="s">
        <v>2273</v>
      </c>
      <c r="E460" s="247" t="s">
        <v>1991</v>
      </c>
      <c r="F460" s="248" t="s">
        <v>1972</v>
      </c>
      <c r="G460" s="247">
        <v>80</v>
      </c>
      <c r="H460" s="247" t="s">
        <v>1671</v>
      </c>
      <c r="I460" s="247">
        <v>28008000</v>
      </c>
      <c r="K460" s="248">
        <v>28008000</v>
      </c>
      <c r="L460" s="310" t="s">
        <v>456</v>
      </c>
    </row>
    <row r="461" spans="1:12" ht="12">
      <c r="A461" s="247" t="s">
        <v>648</v>
      </c>
      <c r="B461" s="247" t="s">
        <v>871</v>
      </c>
      <c r="C461" s="247" t="s">
        <v>872</v>
      </c>
      <c r="D461" s="251" t="s">
        <v>2274</v>
      </c>
      <c r="E461" s="247" t="s">
        <v>1685</v>
      </c>
      <c r="F461" s="248" t="s">
        <v>1686</v>
      </c>
      <c r="G461" s="247">
        <v>72</v>
      </c>
      <c r="H461" s="247" t="s">
        <v>1671</v>
      </c>
      <c r="I461" s="247">
        <v>23590000</v>
      </c>
      <c r="K461" s="248">
        <v>23590000</v>
      </c>
      <c r="L461" s="310" t="s">
        <v>456</v>
      </c>
    </row>
    <row r="462" spans="1:12" ht="12">
      <c r="A462" s="247" t="s">
        <v>648</v>
      </c>
      <c r="B462" s="247" t="s">
        <v>871</v>
      </c>
      <c r="C462" s="247" t="s">
        <v>872</v>
      </c>
      <c r="D462" s="251" t="s">
        <v>2275</v>
      </c>
      <c r="E462" s="247" t="s">
        <v>1694</v>
      </c>
      <c r="F462" s="248" t="s">
        <v>1695</v>
      </c>
      <c r="G462" s="247">
        <v>64</v>
      </c>
      <c r="H462" s="247" t="s">
        <v>1671</v>
      </c>
      <c r="I462" s="247">
        <v>25005400</v>
      </c>
      <c r="K462" s="248">
        <v>25005400</v>
      </c>
      <c r="L462" s="310" t="s">
        <v>456</v>
      </c>
    </row>
    <row r="463" spans="1:12" ht="12">
      <c r="A463" s="247" t="s">
        <v>648</v>
      </c>
      <c r="B463" s="247" t="s">
        <v>871</v>
      </c>
      <c r="C463" s="247" t="s">
        <v>872</v>
      </c>
      <c r="D463" s="251" t="s">
        <v>2276</v>
      </c>
      <c r="E463" s="247" t="s">
        <v>1700</v>
      </c>
      <c r="F463" s="248" t="s">
        <v>1701</v>
      </c>
      <c r="G463" s="247">
        <v>60</v>
      </c>
      <c r="H463" s="247" t="s">
        <v>1671</v>
      </c>
      <c r="I463" s="247">
        <v>23590000</v>
      </c>
      <c r="K463" s="248">
        <v>23590000</v>
      </c>
      <c r="L463" s="310" t="s">
        <v>456</v>
      </c>
    </row>
    <row r="464" spans="1:12" ht="12">
      <c r="A464" s="247" t="s">
        <v>648</v>
      </c>
      <c r="B464" s="247" t="s">
        <v>871</v>
      </c>
      <c r="C464" s="247" t="s">
        <v>872</v>
      </c>
      <c r="D464" s="251" t="s">
        <v>2277</v>
      </c>
      <c r="E464" s="247" t="s">
        <v>1917</v>
      </c>
      <c r="F464" s="248" t="s">
        <v>2009</v>
      </c>
      <c r="G464" s="247">
        <v>57</v>
      </c>
      <c r="H464" s="247" t="s">
        <v>1671</v>
      </c>
      <c r="I464" s="247">
        <v>23590000</v>
      </c>
      <c r="K464" s="248">
        <v>23590000</v>
      </c>
      <c r="L464" s="310" t="s">
        <v>456</v>
      </c>
    </row>
    <row r="465" spans="1:12" ht="12">
      <c r="A465" s="247" t="s">
        <v>648</v>
      </c>
      <c r="B465" s="247" t="s">
        <v>871</v>
      </c>
      <c r="C465" s="247" t="s">
        <v>872</v>
      </c>
      <c r="D465" s="251" t="s">
        <v>2278</v>
      </c>
      <c r="E465" s="247" t="s">
        <v>1803</v>
      </c>
      <c r="F465" s="248" t="s">
        <v>1804</v>
      </c>
      <c r="G465" s="247">
        <v>51</v>
      </c>
      <c r="H465" s="247" t="s">
        <v>1671</v>
      </c>
      <c r="I465" s="247">
        <v>23590000</v>
      </c>
      <c r="K465" s="248">
        <v>23590000</v>
      </c>
      <c r="L465" s="310" t="s">
        <v>456</v>
      </c>
    </row>
    <row r="466" spans="1:12" ht="12">
      <c r="A466" s="247" t="s">
        <v>648</v>
      </c>
      <c r="B466" s="247" t="s">
        <v>871</v>
      </c>
      <c r="C466" s="247" t="s">
        <v>872</v>
      </c>
      <c r="D466" s="251" t="s">
        <v>2279</v>
      </c>
      <c r="E466" s="247" t="s">
        <v>1714</v>
      </c>
      <c r="F466" s="248" t="s">
        <v>1715</v>
      </c>
      <c r="G466" s="247">
        <v>49</v>
      </c>
      <c r="H466" s="247" t="s">
        <v>1671</v>
      </c>
      <c r="I466" s="247">
        <v>26370000</v>
      </c>
      <c r="K466" s="248">
        <v>26370000</v>
      </c>
      <c r="L466" s="310" t="s">
        <v>456</v>
      </c>
    </row>
    <row r="467" spans="1:12" ht="12">
      <c r="A467" s="247" t="s">
        <v>648</v>
      </c>
      <c r="B467" s="247" t="s">
        <v>873</v>
      </c>
      <c r="C467" s="247" t="s">
        <v>874</v>
      </c>
      <c r="D467" s="251" t="s">
        <v>2280</v>
      </c>
      <c r="E467" s="247" t="s">
        <v>1673</v>
      </c>
      <c r="F467" s="248" t="s">
        <v>1674</v>
      </c>
      <c r="G467" s="247">
        <v>-21</v>
      </c>
      <c r="H467" s="247" t="s">
        <v>1671</v>
      </c>
      <c r="I467" s="247">
        <v>20600000</v>
      </c>
      <c r="K467" s="248">
        <v>20600000</v>
      </c>
      <c r="L467" s="310" t="s">
        <v>456</v>
      </c>
    </row>
    <row r="468" spans="1:12" ht="12">
      <c r="A468" s="247" t="s">
        <v>648</v>
      </c>
      <c r="B468" s="247" t="s">
        <v>873</v>
      </c>
      <c r="C468" s="247" t="s">
        <v>874</v>
      </c>
      <c r="D468" s="251" t="s">
        <v>2281</v>
      </c>
      <c r="E468" s="247" t="s">
        <v>1727</v>
      </c>
      <c r="F468" s="248" t="s">
        <v>1800</v>
      </c>
      <c r="G468" s="247">
        <v>-28</v>
      </c>
      <c r="H468" s="247" t="s">
        <v>1671</v>
      </c>
      <c r="I468" s="247">
        <v>20600000</v>
      </c>
      <c r="K468" s="248">
        <v>20600000</v>
      </c>
      <c r="L468" s="310" t="s">
        <v>456</v>
      </c>
    </row>
    <row r="469" spans="1:12" ht="12">
      <c r="A469" s="247" t="s">
        <v>706</v>
      </c>
      <c r="B469" s="247" t="s">
        <v>875</v>
      </c>
      <c r="C469" s="247" t="s">
        <v>876</v>
      </c>
      <c r="D469" s="251" t="s">
        <v>877</v>
      </c>
      <c r="E469" s="247" t="s">
        <v>548</v>
      </c>
      <c r="F469" s="248" t="s">
        <v>548</v>
      </c>
      <c r="G469" s="247">
        <v>882</v>
      </c>
      <c r="H469" s="247" t="s">
        <v>1671</v>
      </c>
      <c r="I469" s="247">
        <v>60265109</v>
      </c>
      <c r="K469" s="248">
        <v>60265109</v>
      </c>
      <c r="L469" s="310" t="s">
        <v>456</v>
      </c>
    </row>
    <row r="470" spans="1:12" ht="12">
      <c r="A470" s="247" t="s">
        <v>706</v>
      </c>
      <c r="B470" s="247" t="s">
        <v>875</v>
      </c>
      <c r="C470" s="247" t="s">
        <v>876</v>
      </c>
      <c r="D470" s="251" t="s">
        <v>878</v>
      </c>
      <c r="E470" s="247" t="s">
        <v>548</v>
      </c>
      <c r="F470" s="248" t="s">
        <v>548</v>
      </c>
      <c r="G470" s="247">
        <v>882</v>
      </c>
      <c r="H470" s="247" t="s">
        <v>1671</v>
      </c>
      <c r="I470" s="247">
        <v>67181600</v>
      </c>
      <c r="K470" s="248">
        <v>67181600</v>
      </c>
      <c r="L470" s="310" t="s">
        <v>456</v>
      </c>
    </row>
    <row r="471" spans="1:12" ht="12">
      <c r="A471" s="247" t="s">
        <v>706</v>
      </c>
      <c r="B471" s="247" t="s">
        <v>875</v>
      </c>
      <c r="C471" s="247" t="s">
        <v>876</v>
      </c>
      <c r="D471" s="251" t="s">
        <v>879</v>
      </c>
      <c r="E471" s="247" t="s">
        <v>548</v>
      </c>
      <c r="F471" s="248" t="s">
        <v>548</v>
      </c>
      <c r="G471" s="247">
        <v>882</v>
      </c>
      <c r="H471" s="247" t="s">
        <v>1671</v>
      </c>
      <c r="I471" s="247">
        <v>127383200</v>
      </c>
      <c r="K471" s="248">
        <v>127383200</v>
      </c>
      <c r="L471" s="310" t="s">
        <v>456</v>
      </c>
    </row>
    <row r="472" spans="1:12" ht="12">
      <c r="A472" s="247" t="s">
        <v>706</v>
      </c>
      <c r="B472" s="247" t="s">
        <v>875</v>
      </c>
      <c r="C472" s="247" t="s">
        <v>876</v>
      </c>
      <c r="D472" s="251" t="s">
        <v>880</v>
      </c>
      <c r="E472" s="247" t="s">
        <v>548</v>
      </c>
      <c r="F472" s="248" t="s">
        <v>548</v>
      </c>
      <c r="G472" s="247">
        <v>882</v>
      </c>
      <c r="H472" s="247" t="s">
        <v>1671</v>
      </c>
      <c r="I472" s="247">
        <v>65055600</v>
      </c>
      <c r="K472" s="248">
        <v>65055600</v>
      </c>
      <c r="L472" s="310" t="s">
        <v>456</v>
      </c>
    </row>
    <row r="473" spans="1:12" ht="12">
      <c r="A473" s="247" t="s">
        <v>648</v>
      </c>
      <c r="B473" s="247" t="s">
        <v>2282</v>
      </c>
      <c r="C473" s="247" t="s">
        <v>2283</v>
      </c>
      <c r="D473" s="251" t="s">
        <v>2284</v>
      </c>
      <c r="E473" s="247" t="s">
        <v>1781</v>
      </c>
      <c r="F473" s="248" t="s">
        <v>1782</v>
      </c>
      <c r="G473" s="247">
        <v>-6</v>
      </c>
      <c r="H473" s="247" t="s">
        <v>1671</v>
      </c>
      <c r="I473" s="247">
        <v>25950000</v>
      </c>
      <c r="K473" s="248">
        <v>25950000</v>
      </c>
      <c r="L473" s="310" t="s">
        <v>456</v>
      </c>
    </row>
    <row r="474" spans="1:12" ht="12">
      <c r="A474" s="247" t="s">
        <v>648</v>
      </c>
      <c r="B474" s="247" t="s">
        <v>2282</v>
      </c>
      <c r="C474" s="247" t="s">
        <v>2283</v>
      </c>
      <c r="D474" s="251" t="s">
        <v>2285</v>
      </c>
      <c r="E474" s="247" t="s">
        <v>1784</v>
      </c>
      <c r="F474" s="248" t="s">
        <v>1785</v>
      </c>
      <c r="G474" s="247">
        <v>-11</v>
      </c>
      <c r="H474" s="247" t="s">
        <v>1671</v>
      </c>
      <c r="I474" s="247">
        <v>43250000</v>
      </c>
      <c r="K474" s="248">
        <v>43250000</v>
      </c>
      <c r="L474" s="310" t="s">
        <v>456</v>
      </c>
    </row>
    <row r="475" spans="1:12" ht="12">
      <c r="A475" s="247" t="s">
        <v>648</v>
      </c>
      <c r="B475" s="247" t="s">
        <v>2282</v>
      </c>
      <c r="C475" s="247" t="s">
        <v>2283</v>
      </c>
      <c r="D475" s="251" t="s">
        <v>2286</v>
      </c>
      <c r="E475" s="247" t="s">
        <v>1724</v>
      </c>
      <c r="F475" s="248" t="s">
        <v>1906</v>
      </c>
      <c r="G475" s="247">
        <v>-20</v>
      </c>
      <c r="H475" s="247" t="s">
        <v>1671</v>
      </c>
      <c r="I475" s="247">
        <v>20600000</v>
      </c>
      <c r="K475" s="248">
        <v>20600000</v>
      </c>
      <c r="L475" s="310" t="s">
        <v>456</v>
      </c>
    </row>
    <row r="476" spans="1:12" ht="12">
      <c r="A476" s="247" t="s">
        <v>648</v>
      </c>
      <c r="B476" s="247" t="s">
        <v>882</v>
      </c>
      <c r="C476" s="247" t="s">
        <v>883</v>
      </c>
      <c r="D476" s="251" t="s">
        <v>2287</v>
      </c>
      <c r="E476" s="247" t="s">
        <v>1692</v>
      </c>
      <c r="F476" s="248" t="s">
        <v>1704</v>
      </c>
      <c r="G476" s="247">
        <v>59</v>
      </c>
      <c r="H476" s="247" t="s">
        <v>1671</v>
      </c>
      <c r="I476" s="247">
        <v>76120000</v>
      </c>
      <c r="K476" s="248">
        <v>76120000</v>
      </c>
      <c r="L476" s="310" t="s">
        <v>456</v>
      </c>
    </row>
    <row r="477" spans="1:12" ht="12">
      <c r="A477" s="247" t="s">
        <v>648</v>
      </c>
      <c r="B477" s="247" t="s">
        <v>884</v>
      </c>
      <c r="C477" s="247" t="s">
        <v>885</v>
      </c>
      <c r="D477" s="251" t="s">
        <v>2288</v>
      </c>
      <c r="E477" s="247" t="s">
        <v>1879</v>
      </c>
      <c r="F477" s="248" t="s">
        <v>2289</v>
      </c>
      <c r="G477" s="247">
        <v>28</v>
      </c>
      <c r="H477" s="247" t="s">
        <v>1671</v>
      </c>
      <c r="I477" s="247">
        <v>69533000</v>
      </c>
      <c r="K477" s="248">
        <v>69533000</v>
      </c>
      <c r="L477" s="310" t="s">
        <v>456</v>
      </c>
    </row>
    <row r="478" spans="1:12" ht="12">
      <c r="A478" s="247" t="s">
        <v>648</v>
      </c>
      <c r="B478" s="247" t="s">
        <v>884</v>
      </c>
      <c r="C478" s="247" t="s">
        <v>885</v>
      </c>
      <c r="D478" s="251" t="s">
        <v>2290</v>
      </c>
      <c r="E478" s="247" t="s">
        <v>1843</v>
      </c>
      <c r="F478" s="248" t="s">
        <v>1844</v>
      </c>
      <c r="G478" s="247">
        <v>7</v>
      </c>
      <c r="H478" s="247" t="s">
        <v>1671</v>
      </c>
      <c r="I478" s="247">
        <v>69981600</v>
      </c>
      <c r="K478" s="248">
        <v>69981600</v>
      </c>
      <c r="L478" s="310" t="s">
        <v>456</v>
      </c>
    </row>
    <row r="479" spans="1:12" ht="12">
      <c r="A479" s="247" t="s">
        <v>648</v>
      </c>
      <c r="B479" s="247" t="s">
        <v>884</v>
      </c>
      <c r="C479" s="247" t="s">
        <v>885</v>
      </c>
      <c r="D479" s="251" t="s">
        <v>2291</v>
      </c>
      <c r="E479" s="247" t="s">
        <v>1669</v>
      </c>
      <c r="F479" s="248" t="s">
        <v>1670</v>
      </c>
      <c r="G479" s="247">
        <v>-7</v>
      </c>
      <c r="H479" s="247" t="s">
        <v>1671</v>
      </c>
      <c r="I479" s="247">
        <v>69981600</v>
      </c>
      <c r="K479" s="248">
        <v>69981600</v>
      </c>
      <c r="L479" s="310" t="s">
        <v>456</v>
      </c>
    </row>
    <row r="480" spans="1:12" ht="12">
      <c r="A480" s="247" t="s">
        <v>648</v>
      </c>
      <c r="B480" s="247" t="s">
        <v>884</v>
      </c>
      <c r="C480" s="247" t="s">
        <v>885</v>
      </c>
      <c r="D480" s="251" t="s">
        <v>2292</v>
      </c>
      <c r="E480" s="247" t="s">
        <v>1908</v>
      </c>
      <c r="F480" s="248" t="s">
        <v>1909</v>
      </c>
      <c r="G480" s="247">
        <v>-26</v>
      </c>
      <c r="H480" s="247" t="s">
        <v>1671</v>
      </c>
      <c r="I480" s="247">
        <v>65535600</v>
      </c>
      <c r="K480" s="248">
        <v>65535600</v>
      </c>
      <c r="L480" s="310" t="s">
        <v>456</v>
      </c>
    </row>
    <row r="481" spans="1:12" ht="12">
      <c r="A481" s="247" t="s">
        <v>648</v>
      </c>
      <c r="B481" s="247" t="s">
        <v>886</v>
      </c>
      <c r="C481" s="247" t="s">
        <v>887</v>
      </c>
      <c r="D481" s="251" t="s">
        <v>2293</v>
      </c>
      <c r="E481" s="247" t="s">
        <v>1827</v>
      </c>
      <c r="F481" s="248" t="s">
        <v>1828</v>
      </c>
      <c r="G481" s="247">
        <v>35</v>
      </c>
      <c r="H481" s="247" t="s">
        <v>1671</v>
      </c>
      <c r="I481" s="247">
        <v>23375000</v>
      </c>
      <c r="K481" s="248">
        <v>23375000</v>
      </c>
      <c r="L481" s="310" t="s">
        <v>456</v>
      </c>
    </row>
    <row r="482" spans="1:12" ht="12">
      <c r="A482" s="247" t="s">
        <v>648</v>
      </c>
      <c r="B482" s="247" t="s">
        <v>886</v>
      </c>
      <c r="C482" s="247" t="s">
        <v>887</v>
      </c>
      <c r="D482" s="251" t="s">
        <v>2294</v>
      </c>
      <c r="E482" s="247" t="s">
        <v>1792</v>
      </c>
      <c r="F482" s="248" t="s">
        <v>1793</v>
      </c>
      <c r="G482" s="247">
        <v>-19</v>
      </c>
      <c r="H482" s="247" t="s">
        <v>1671</v>
      </c>
      <c r="I482" s="247">
        <v>22215000</v>
      </c>
      <c r="K482" s="248">
        <v>22215000</v>
      </c>
      <c r="L482" s="310" t="s">
        <v>456</v>
      </c>
    </row>
    <row r="483" spans="1:12" ht="12">
      <c r="A483" s="247" t="s">
        <v>648</v>
      </c>
      <c r="B483" s="247" t="s">
        <v>888</v>
      </c>
      <c r="C483" s="247" t="s">
        <v>889</v>
      </c>
      <c r="D483" s="251" t="s">
        <v>890</v>
      </c>
      <c r="E483" s="247" t="s">
        <v>647</v>
      </c>
      <c r="F483" s="248" t="s">
        <v>2295</v>
      </c>
      <c r="G483" s="247">
        <v>190</v>
      </c>
      <c r="H483" s="247" t="s">
        <v>1671</v>
      </c>
      <c r="I483" s="247">
        <v>2894600</v>
      </c>
      <c r="K483" s="248">
        <v>2894600</v>
      </c>
      <c r="L483" s="310" t="s">
        <v>456</v>
      </c>
    </row>
    <row r="484" spans="1:12" ht="12">
      <c r="A484" s="247" t="s">
        <v>648</v>
      </c>
      <c r="B484" s="247" t="s">
        <v>891</v>
      </c>
      <c r="C484" s="247" t="s">
        <v>892</v>
      </c>
      <c r="D484" s="251" t="s">
        <v>2296</v>
      </c>
      <c r="E484" s="247" t="s">
        <v>1806</v>
      </c>
      <c r="F484" s="248" t="s">
        <v>1797</v>
      </c>
      <c r="G484" s="247">
        <v>5</v>
      </c>
      <c r="H484" s="247" t="s">
        <v>1671</v>
      </c>
      <c r="I484" s="247">
        <v>65920000</v>
      </c>
      <c r="K484" s="248">
        <v>65920000</v>
      </c>
      <c r="L484" s="310" t="s">
        <v>456</v>
      </c>
    </row>
    <row r="485" spans="1:12" ht="12">
      <c r="A485" s="247" t="s">
        <v>648</v>
      </c>
      <c r="B485" s="247" t="s">
        <v>893</v>
      </c>
      <c r="C485" s="247" t="s">
        <v>894</v>
      </c>
      <c r="D485" s="251" t="s">
        <v>895</v>
      </c>
      <c r="E485" s="247" t="s">
        <v>896</v>
      </c>
      <c r="F485" s="248" t="s">
        <v>897</v>
      </c>
      <c r="G485" s="247">
        <v>368</v>
      </c>
      <c r="H485" s="247" t="s">
        <v>1671</v>
      </c>
      <c r="I485" s="247">
        <v>690800</v>
      </c>
      <c r="K485" s="248">
        <v>690800</v>
      </c>
      <c r="L485" s="310" t="s">
        <v>456</v>
      </c>
    </row>
    <row r="486" spans="1:12" ht="12">
      <c r="A486" s="247" t="s">
        <v>648</v>
      </c>
      <c r="B486" s="247" t="s">
        <v>898</v>
      </c>
      <c r="C486" s="247" t="s">
        <v>899</v>
      </c>
      <c r="E486" s="247" t="s">
        <v>900</v>
      </c>
      <c r="F486" s="248" t="s">
        <v>900</v>
      </c>
      <c r="G486" s="247">
        <v>517</v>
      </c>
      <c r="H486" s="247" t="s">
        <v>1671</v>
      </c>
      <c r="I486" s="247">
        <v>85205300</v>
      </c>
      <c r="K486" s="248">
        <v>85205300</v>
      </c>
      <c r="L486" s="310" t="s">
        <v>456</v>
      </c>
    </row>
    <row r="487" spans="1:12" ht="12">
      <c r="A487" s="247" t="s">
        <v>648</v>
      </c>
      <c r="B487" s="247" t="s">
        <v>901</v>
      </c>
      <c r="C487" s="247" t="s">
        <v>902</v>
      </c>
      <c r="D487" s="251" t="s">
        <v>2297</v>
      </c>
      <c r="E487" s="247" t="s">
        <v>1707</v>
      </c>
      <c r="F487" s="248" t="s">
        <v>1708</v>
      </c>
      <c r="G487" s="247">
        <v>56</v>
      </c>
      <c r="H487" s="247" t="s">
        <v>1671</v>
      </c>
      <c r="I487" s="247">
        <v>23118200</v>
      </c>
      <c r="K487" s="248">
        <v>23118200</v>
      </c>
      <c r="L487" s="310" t="s">
        <v>456</v>
      </c>
    </row>
    <row r="488" spans="1:12" ht="12">
      <c r="A488" s="247" t="s">
        <v>706</v>
      </c>
      <c r="B488" s="247" t="s">
        <v>905</v>
      </c>
      <c r="C488" s="247" t="s">
        <v>906</v>
      </c>
      <c r="D488" s="251" t="s">
        <v>907</v>
      </c>
      <c r="E488" s="247" t="s">
        <v>908</v>
      </c>
      <c r="F488" s="248" t="s">
        <v>2298</v>
      </c>
      <c r="G488" s="247">
        <v>1143</v>
      </c>
      <c r="H488" s="247" t="s">
        <v>1671</v>
      </c>
      <c r="I488" s="247">
        <v>3639000</v>
      </c>
      <c r="K488" s="248">
        <v>3639000</v>
      </c>
      <c r="L488" s="310" t="s">
        <v>456</v>
      </c>
    </row>
    <row r="489" spans="1:12" ht="12">
      <c r="A489" s="247" t="s">
        <v>648</v>
      </c>
      <c r="B489" s="247" t="s">
        <v>909</v>
      </c>
      <c r="C489" s="247" t="s">
        <v>910</v>
      </c>
      <c r="D489" s="251" t="s">
        <v>911</v>
      </c>
      <c r="E489" s="247" t="s">
        <v>652</v>
      </c>
      <c r="F489" s="248" t="s">
        <v>2299</v>
      </c>
      <c r="G489" s="247">
        <v>155</v>
      </c>
      <c r="H489" s="247" t="s">
        <v>1671</v>
      </c>
      <c r="I489" s="247">
        <v>69078000</v>
      </c>
      <c r="K489" s="248">
        <v>69078000</v>
      </c>
      <c r="L489" s="310" t="s">
        <v>456</v>
      </c>
    </row>
    <row r="490" spans="1:12" ht="12">
      <c r="A490" s="247" t="s">
        <v>648</v>
      </c>
      <c r="B490" s="247" t="s">
        <v>909</v>
      </c>
      <c r="C490" s="247" t="s">
        <v>910</v>
      </c>
      <c r="D490" s="251" t="s">
        <v>912</v>
      </c>
      <c r="E490" s="247" t="s">
        <v>527</v>
      </c>
      <c r="F490" s="248" t="s">
        <v>1856</v>
      </c>
      <c r="G490" s="247">
        <v>147</v>
      </c>
      <c r="H490" s="247" t="s">
        <v>1671</v>
      </c>
      <c r="I490" s="247">
        <v>70770000</v>
      </c>
      <c r="K490" s="248">
        <v>70770000</v>
      </c>
      <c r="L490" s="310" t="s">
        <v>456</v>
      </c>
    </row>
    <row r="491" spans="1:12" ht="12">
      <c r="A491" s="247" t="s">
        <v>648</v>
      </c>
      <c r="B491" s="247" t="s">
        <v>909</v>
      </c>
      <c r="C491" s="247" t="s">
        <v>910</v>
      </c>
      <c r="D491" s="251" t="s">
        <v>913</v>
      </c>
      <c r="E491" s="247" t="s">
        <v>531</v>
      </c>
      <c r="F491" s="248" t="s">
        <v>2300</v>
      </c>
      <c r="G491" s="247">
        <v>140</v>
      </c>
      <c r="H491" s="247" t="s">
        <v>1671</v>
      </c>
      <c r="I491" s="247">
        <v>47180000</v>
      </c>
      <c r="K491" s="248">
        <v>47180000</v>
      </c>
      <c r="L491" s="310" t="s">
        <v>456</v>
      </c>
    </row>
    <row r="492" spans="1:12" ht="12">
      <c r="A492" s="247" t="s">
        <v>648</v>
      </c>
      <c r="B492" s="247" t="s">
        <v>914</v>
      </c>
      <c r="C492" s="247" t="s">
        <v>915</v>
      </c>
      <c r="D492" s="251" t="s">
        <v>916</v>
      </c>
      <c r="E492" s="247" t="s">
        <v>917</v>
      </c>
      <c r="F492" s="248" t="s">
        <v>918</v>
      </c>
      <c r="G492" s="247">
        <v>317</v>
      </c>
      <c r="H492" s="247" t="s">
        <v>1671</v>
      </c>
      <c r="I492" s="247">
        <v>20865786</v>
      </c>
      <c r="K492" s="248">
        <v>20865786</v>
      </c>
      <c r="L492" s="310" t="s">
        <v>456</v>
      </c>
    </row>
    <row r="493" spans="1:12" ht="12">
      <c r="A493" s="247" t="s">
        <v>648</v>
      </c>
      <c r="B493" s="247" t="s">
        <v>914</v>
      </c>
      <c r="C493" s="247" t="s">
        <v>915</v>
      </c>
      <c r="D493" s="251" t="s">
        <v>919</v>
      </c>
      <c r="E493" s="247" t="s">
        <v>920</v>
      </c>
      <c r="F493" s="248" t="s">
        <v>921</v>
      </c>
      <c r="G493" s="247">
        <v>314</v>
      </c>
      <c r="H493" s="247" t="s">
        <v>1671</v>
      </c>
      <c r="I493" s="247">
        <v>47361705</v>
      </c>
      <c r="K493" s="248">
        <v>47361705</v>
      </c>
      <c r="L493" s="310" t="s">
        <v>456</v>
      </c>
    </row>
    <row r="494" spans="1:12" ht="12">
      <c r="A494" s="247" t="s">
        <v>648</v>
      </c>
      <c r="B494" s="247" t="s">
        <v>2301</v>
      </c>
      <c r="C494" s="247" t="s">
        <v>2302</v>
      </c>
      <c r="D494" s="251" t="s">
        <v>2303</v>
      </c>
      <c r="E494" s="247" t="s">
        <v>2109</v>
      </c>
      <c r="F494" s="248" t="s">
        <v>2058</v>
      </c>
      <c r="G494" s="247">
        <v>16</v>
      </c>
      <c r="H494" s="247" t="s">
        <v>1671</v>
      </c>
      <c r="I494" s="247">
        <v>103250000</v>
      </c>
      <c r="K494" s="248">
        <v>103250000</v>
      </c>
      <c r="L494" s="310" t="s">
        <v>456</v>
      </c>
    </row>
    <row r="495" spans="1:12" ht="12">
      <c r="A495" s="247" t="s">
        <v>648</v>
      </c>
      <c r="B495" s="247" t="s">
        <v>2301</v>
      </c>
      <c r="C495" s="247" t="s">
        <v>2302</v>
      </c>
      <c r="D495" s="251" t="s">
        <v>2304</v>
      </c>
      <c r="E495" s="247" t="s">
        <v>1721</v>
      </c>
      <c r="F495" s="248" t="s">
        <v>2305</v>
      </c>
      <c r="G495" s="247">
        <v>8</v>
      </c>
      <c r="H495" s="247" t="s">
        <v>1671</v>
      </c>
      <c r="I495" s="247">
        <v>103250000</v>
      </c>
      <c r="K495" s="248">
        <v>103250000</v>
      </c>
      <c r="L495" s="310" t="s">
        <v>456</v>
      </c>
    </row>
    <row r="496" spans="1:12" ht="12">
      <c r="A496" s="247" t="s">
        <v>648</v>
      </c>
      <c r="B496" s="247" t="s">
        <v>2301</v>
      </c>
      <c r="C496" s="247" t="s">
        <v>2302</v>
      </c>
      <c r="D496" s="251" t="s">
        <v>2306</v>
      </c>
      <c r="E496" s="247" t="s">
        <v>1896</v>
      </c>
      <c r="F496" s="248" t="s">
        <v>1897</v>
      </c>
      <c r="G496" s="247">
        <v>-4</v>
      </c>
      <c r="H496" s="247" t="s">
        <v>1671</v>
      </c>
      <c r="I496" s="247">
        <v>103250000</v>
      </c>
      <c r="K496" s="248">
        <v>103250000</v>
      </c>
      <c r="L496" s="310" t="s">
        <v>456</v>
      </c>
    </row>
    <row r="497" spans="1:12" ht="12">
      <c r="A497" s="247" t="s">
        <v>648</v>
      </c>
      <c r="B497" s="247" t="s">
        <v>2301</v>
      </c>
      <c r="C497" s="247" t="s">
        <v>2302</v>
      </c>
      <c r="D497" s="251" t="s">
        <v>2307</v>
      </c>
      <c r="E497" s="247" t="s">
        <v>1753</v>
      </c>
      <c r="F497" s="248" t="s">
        <v>1754</v>
      </c>
      <c r="G497" s="247">
        <v>-12</v>
      </c>
      <c r="H497" s="247" t="s">
        <v>1671</v>
      </c>
      <c r="I497" s="247">
        <v>97768000</v>
      </c>
      <c r="K497" s="248">
        <v>97768000</v>
      </c>
      <c r="L497" s="310" t="s">
        <v>456</v>
      </c>
    </row>
    <row r="498" spans="1:12" ht="12">
      <c r="A498" s="247" t="s">
        <v>648</v>
      </c>
      <c r="B498" s="247" t="s">
        <v>2301</v>
      </c>
      <c r="C498" s="247" t="s">
        <v>2302</v>
      </c>
      <c r="D498" s="251" t="s">
        <v>2308</v>
      </c>
      <c r="E498" s="247" t="s">
        <v>1831</v>
      </c>
      <c r="F498" s="248" t="s">
        <v>1832</v>
      </c>
      <c r="G498" s="247">
        <v>-17</v>
      </c>
      <c r="H498" s="247" t="s">
        <v>1671</v>
      </c>
      <c r="I498" s="247">
        <v>98576000</v>
      </c>
      <c r="K498" s="248">
        <v>98576000</v>
      </c>
      <c r="L498" s="310" t="s">
        <v>456</v>
      </c>
    </row>
    <row r="499" spans="1:12" ht="12">
      <c r="A499" s="247" t="s">
        <v>648</v>
      </c>
      <c r="B499" s="247" t="s">
        <v>2301</v>
      </c>
      <c r="C499" s="247" t="s">
        <v>2302</v>
      </c>
      <c r="D499" s="251" t="s">
        <v>2309</v>
      </c>
      <c r="E499" s="247" t="s">
        <v>1908</v>
      </c>
      <c r="F499" s="248" t="s">
        <v>1909</v>
      </c>
      <c r="G499" s="247">
        <v>-26</v>
      </c>
      <c r="H499" s="247" t="s">
        <v>1671</v>
      </c>
      <c r="I499" s="247">
        <v>97750000</v>
      </c>
      <c r="K499" s="248">
        <v>97750000</v>
      </c>
      <c r="L499" s="310" t="s">
        <v>456</v>
      </c>
    </row>
    <row r="500" spans="1:12" ht="12">
      <c r="A500" s="247" t="s">
        <v>648</v>
      </c>
      <c r="B500" s="247" t="s">
        <v>2301</v>
      </c>
      <c r="C500" s="247" t="s">
        <v>2302</v>
      </c>
      <c r="D500" s="251" t="s">
        <v>2310</v>
      </c>
      <c r="E500" s="247" t="s">
        <v>1727</v>
      </c>
      <c r="F500" s="248" t="s">
        <v>1800</v>
      </c>
      <c r="G500" s="247">
        <v>-28</v>
      </c>
      <c r="H500" s="247" t="s">
        <v>1671</v>
      </c>
      <c r="I500" s="247">
        <v>97750000</v>
      </c>
      <c r="K500" s="248">
        <v>97750000</v>
      </c>
      <c r="L500" s="310" t="s">
        <v>456</v>
      </c>
    </row>
    <row r="501" spans="1:12" ht="12">
      <c r="A501" s="247" t="s">
        <v>648</v>
      </c>
      <c r="B501" s="247" t="s">
        <v>922</v>
      </c>
      <c r="C501" s="247" t="s">
        <v>923</v>
      </c>
      <c r="D501" s="251" t="s">
        <v>2311</v>
      </c>
      <c r="E501" s="247" t="s">
        <v>1724</v>
      </c>
      <c r="F501" s="248" t="s">
        <v>1727</v>
      </c>
      <c r="G501" s="247">
        <v>2</v>
      </c>
      <c r="H501" s="247" t="s">
        <v>1671</v>
      </c>
      <c r="I501" s="247">
        <v>41200000</v>
      </c>
      <c r="K501" s="248">
        <v>41200000</v>
      </c>
      <c r="L501" s="310" t="s">
        <v>456</v>
      </c>
    </row>
    <row r="502" spans="1:12" ht="12">
      <c r="A502" s="247" t="s">
        <v>648</v>
      </c>
      <c r="B502" s="247" t="s">
        <v>924</v>
      </c>
      <c r="C502" s="247" t="s">
        <v>925</v>
      </c>
      <c r="D502" s="251" t="s">
        <v>2312</v>
      </c>
      <c r="E502" s="247" t="s">
        <v>1882</v>
      </c>
      <c r="F502" s="248" t="s">
        <v>1724</v>
      </c>
      <c r="G502" s="247">
        <v>10</v>
      </c>
      <c r="H502" s="247" t="s">
        <v>1671</v>
      </c>
      <c r="I502" s="247">
        <v>26670000</v>
      </c>
      <c r="K502" s="248">
        <v>26670000</v>
      </c>
      <c r="L502" s="310" t="s">
        <v>456</v>
      </c>
    </row>
    <row r="503" spans="1:12" ht="12">
      <c r="A503" s="247" t="s">
        <v>648</v>
      </c>
      <c r="B503" s="247" t="s">
        <v>924</v>
      </c>
      <c r="C503" s="247" t="s">
        <v>925</v>
      </c>
      <c r="D503" s="251" t="s">
        <v>2313</v>
      </c>
      <c r="E503" s="247" t="s">
        <v>1792</v>
      </c>
      <c r="F503" s="248" t="s">
        <v>2246</v>
      </c>
      <c r="G503" s="247">
        <v>-34</v>
      </c>
      <c r="H503" s="247" t="s">
        <v>1671</v>
      </c>
      <c r="I503" s="247">
        <v>33704000</v>
      </c>
      <c r="K503" s="248">
        <v>33704000</v>
      </c>
      <c r="L503" s="310" t="s">
        <v>456</v>
      </c>
    </row>
    <row r="504" spans="1:12" ht="12">
      <c r="A504" s="247" t="s">
        <v>706</v>
      </c>
      <c r="B504" s="247" t="s">
        <v>926</v>
      </c>
      <c r="C504" s="247" t="s">
        <v>927</v>
      </c>
      <c r="D504" s="251" t="s">
        <v>928</v>
      </c>
      <c r="E504" s="247" t="s">
        <v>929</v>
      </c>
      <c r="F504" s="248" t="s">
        <v>2314</v>
      </c>
      <c r="G504" s="247">
        <v>904</v>
      </c>
      <c r="H504" s="247" t="s">
        <v>1671</v>
      </c>
      <c r="I504" s="247">
        <v>14013200</v>
      </c>
      <c r="K504" s="248">
        <v>14013200</v>
      </c>
      <c r="L504" s="310" t="s">
        <v>456</v>
      </c>
    </row>
    <row r="505" spans="1:12" ht="12">
      <c r="A505" s="247" t="s">
        <v>706</v>
      </c>
      <c r="B505" s="247" t="s">
        <v>926</v>
      </c>
      <c r="C505" s="247" t="s">
        <v>927</v>
      </c>
      <c r="D505" s="251" t="s">
        <v>930</v>
      </c>
      <c r="E505" s="247" t="s">
        <v>931</v>
      </c>
      <c r="F505" s="248" t="s">
        <v>2315</v>
      </c>
      <c r="G505" s="247">
        <v>898</v>
      </c>
      <c r="H505" s="247" t="s">
        <v>1671</v>
      </c>
      <c r="I505" s="247">
        <v>132847000</v>
      </c>
      <c r="K505" s="248">
        <v>132847000</v>
      </c>
      <c r="L505" s="310" t="s">
        <v>456</v>
      </c>
    </row>
    <row r="506" spans="1:12" ht="12">
      <c r="A506" s="247" t="s">
        <v>706</v>
      </c>
      <c r="B506" s="247" t="s">
        <v>926</v>
      </c>
      <c r="C506" s="247" t="s">
        <v>927</v>
      </c>
      <c r="D506" s="251" t="s">
        <v>932</v>
      </c>
      <c r="E506" s="247" t="s">
        <v>933</v>
      </c>
      <c r="F506" s="248" t="s">
        <v>2316</v>
      </c>
      <c r="G506" s="247">
        <v>896</v>
      </c>
      <c r="H506" s="247" t="s">
        <v>1671</v>
      </c>
      <c r="I506" s="247">
        <v>55536000</v>
      </c>
      <c r="K506" s="248">
        <v>55536000</v>
      </c>
      <c r="L506" s="310" t="s">
        <v>456</v>
      </c>
    </row>
    <row r="507" spans="1:12" ht="12">
      <c r="A507" s="247" t="s">
        <v>706</v>
      </c>
      <c r="B507" s="247" t="s">
        <v>926</v>
      </c>
      <c r="C507" s="247" t="s">
        <v>927</v>
      </c>
      <c r="D507" s="251" t="s">
        <v>934</v>
      </c>
      <c r="E507" s="247" t="s">
        <v>935</v>
      </c>
      <c r="F507" s="248" t="s">
        <v>2317</v>
      </c>
      <c r="G507" s="247">
        <v>890</v>
      </c>
      <c r="H507" s="247" t="s">
        <v>1671</v>
      </c>
      <c r="I507" s="247">
        <v>126056000</v>
      </c>
      <c r="K507" s="248">
        <v>126056000</v>
      </c>
      <c r="L507" s="310" t="s">
        <v>456</v>
      </c>
    </row>
    <row r="508" spans="1:12" ht="12">
      <c r="A508" s="247" t="s">
        <v>706</v>
      </c>
      <c r="B508" s="247" t="s">
        <v>926</v>
      </c>
      <c r="C508" s="247" t="s">
        <v>927</v>
      </c>
      <c r="D508" s="251" t="s">
        <v>936</v>
      </c>
      <c r="E508" s="247" t="s">
        <v>935</v>
      </c>
      <c r="F508" s="248" t="s">
        <v>2317</v>
      </c>
      <c r="G508" s="247">
        <v>890</v>
      </c>
      <c r="H508" s="247" t="s">
        <v>1671</v>
      </c>
      <c r="I508" s="247">
        <v>138816400</v>
      </c>
      <c r="K508" s="248">
        <v>138816400</v>
      </c>
      <c r="L508" s="310" t="s">
        <v>456</v>
      </c>
    </row>
    <row r="509" spans="1:12" ht="12">
      <c r="A509" s="247" t="s">
        <v>706</v>
      </c>
      <c r="B509" s="247" t="s">
        <v>926</v>
      </c>
      <c r="C509" s="247" t="s">
        <v>927</v>
      </c>
      <c r="D509" s="251" t="s">
        <v>937</v>
      </c>
      <c r="E509" s="247" t="s">
        <v>935</v>
      </c>
      <c r="F509" s="248" t="s">
        <v>2317</v>
      </c>
      <c r="G509" s="247">
        <v>890</v>
      </c>
      <c r="H509" s="247" t="s">
        <v>1671</v>
      </c>
      <c r="I509" s="247">
        <v>58328400</v>
      </c>
      <c r="K509" s="248">
        <v>58328400</v>
      </c>
      <c r="L509" s="310" t="s">
        <v>456</v>
      </c>
    </row>
    <row r="510" spans="1:12" ht="12">
      <c r="A510" s="247" t="s">
        <v>706</v>
      </c>
      <c r="B510" s="247" t="s">
        <v>926</v>
      </c>
      <c r="C510" s="247" t="s">
        <v>927</v>
      </c>
      <c r="D510" s="251" t="s">
        <v>938</v>
      </c>
      <c r="E510" s="247" t="s">
        <v>939</v>
      </c>
      <c r="F510" s="248" t="s">
        <v>2318</v>
      </c>
      <c r="G510" s="247">
        <v>886</v>
      </c>
      <c r="H510" s="247" t="s">
        <v>1671</v>
      </c>
      <c r="I510" s="247">
        <v>18263000</v>
      </c>
      <c r="K510" s="248">
        <v>18263000</v>
      </c>
      <c r="L510" s="310" t="s">
        <v>456</v>
      </c>
    </row>
    <row r="511" spans="1:12" ht="12">
      <c r="A511" s="247" t="s">
        <v>648</v>
      </c>
      <c r="B511" s="247" t="s">
        <v>940</v>
      </c>
      <c r="C511" s="247" t="s">
        <v>941</v>
      </c>
      <c r="D511" s="251" t="s">
        <v>2319</v>
      </c>
      <c r="E511" s="247" t="s">
        <v>1723</v>
      </c>
      <c r="F511" s="248" t="s">
        <v>1724</v>
      </c>
      <c r="G511" s="247">
        <v>10</v>
      </c>
      <c r="H511" s="247" t="s">
        <v>1671</v>
      </c>
      <c r="I511" s="247">
        <v>21975000</v>
      </c>
      <c r="K511" s="248">
        <v>21975000</v>
      </c>
      <c r="L511" s="310" t="s">
        <v>456</v>
      </c>
    </row>
    <row r="512" spans="1:12" ht="12">
      <c r="A512" s="247" t="s">
        <v>648</v>
      </c>
      <c r="B512" s="247" t="s">
        <v>940</v>
      </c>
      <c r="C512" s="247" t="s">
        <v>941</v>
      </c>
      <c r="D512" s="251" t="s">
        <v>2320</v>
      </c>
      <c r="E512" s="247" t="s">
        <v>1726</v>
      </c>
      <c r="F512" s="248" t="s">
        <v>1727</v>
      </c>
      <c r="G512" s="247">
        <v>2</v>
      </c>
      <c r="H512" s="247" t="s">
        <v>1671</v>
      </c>
      <c r="I512" s="247">
        <v>21975000</v>
      </c>
      <c r="K512" s="248">
        <v>21975000</v>
      </c>
      <c r="L512" s="310" t="s">
        <v>456</v>
      </c>
    </row>
    <row r="513" spans="1:12" ht="12">
      <c r="A513" s="247" t="s">
        <v>648</v>
      </c>
      <c r="B513" s="247" t="s">
        <v>940</v>
      </c>
      <c r="C513" s="247" t="s">
        <v>941</v>
      </c>
      <c r="D513" s="251" t="s">
        <v>2321</v>
      </c>
      <c r="E513" s="247" t="s">
        <v>1784</v>
      </c>
      <c r="F513" s="248" t="s">
        <v>1785</v>
      </c>
      <c r="G513" s="247">
        <v>-11</v>
      </c>
      <c r="H513" s="247" t="s">
        <v>1671</v>
      </c>
      <c r="I513" s="247">
        <v>21975000</v>
      </c>
      <c r="K513" s="248">
        <v>21975000</v>
      </c>
      <c r="L513" s="310" t="s">
        <v>456</v>
      </c>
    </row>
    <row r="514" spans="1:12" ht="12">
      <c r="A514" s="247" t="s">
        <v>648</v>
      </c>
      <c r="B514" s="247" t="s">
        <v>942</v>
      </c>
      <c r="C514" s="247" t="s">
        <v>943</v>
      </c>
      <c r="D514" s="251" t="s">
        <v>2322</v>
      </c>
      <c r="E514" s="247" t="s">
        <v>2000</v>
      </c>
      <c r="F514" s="248" t="s">
        <v>2109</v>
      </c>
      <c r="G514" s="247">
        <v>46</v>
      </c>
      <c r="H514" s="247" t="s">
        <v>1671</v>
      </c>
      <c r="I514" s="247">
        <v>64429000</v>
      </c>
      <c r="K514" s="248">
        <v>64429000</v>
      </c>
      <c r="L514" s="310" t="s">
        <v>456</v>
      </c>
    </row>
    <row r="515" spans="1:12" ht="12">
      <c r="A515" s="247" t="s">
        <v>648</v>
      </c>
      <c r="B515" s="247" t="s">
        <v>942</v>
      </c>
      <c r="C515" s="247" t="s">
        <v>943</v>
      </c>
      <c r="D515" s="251" t="s">
        <v>2323</v>
      </c>
      <c r="E515" s="247" t="s">
        <v>1692</v>
      </c>
      <c r="F515" s="248" t="s">
        <v>1692</v>
      </c>
      <c r="G515" s="247">
        <v>66</v>
      </c>
      <c r="H515" s="247" t="s">
        <v>1671</v>
      </c>
      <c r="I515" s="247">
        <v>-16517000</v>
      </c>
      <c r="K515" s="248">
        <v>-16517000</v>
      </c>
      <c r="L515" s="310" t="s">
        <v>456</v>
      </c>
    </row>
    <row r="516" spans="1:12" ht="12">
      <c r="A516" s="247" t="s">
        <v>648</v>
      </c>
      <c r="B516" s="247" t="s">
        <v>942</v>
      </c>
      <c r="C516" s="247" t="s">
        <v>943</v>
      </c>
      <c r="D516" s="251" t="s">
        <v>2324</v>
      </c>
      <c r="E516" s="247" t="s">
        <v>1701</v>
      </c>
      <c r="F516" s="248" t="s">
        <v>1974</v>
      </c>
      <c r="G516" s="247">
        <v>30</v>
      </c>
      <c r="H516" s="247" t="s">
        <v>1671</v>
      </c>
      <c r="I516" s="247">
        <v>163210000</v>
      </c>
      <c r="K516" s="248">
        <v>163210000</v>
      </c>
      <c r="L516" s="310" t="s">
        <v>456</v>
      </c>
    </row>
    <row r="517" spans="1:12" ht="12">
      <c r="A517" s="247" t="s">
        <v>777</v>
      </c>
      <c r="B517" s="247" t="s">
        <v>944</v>
      </c>
      <c r="C517" s="247" t="s">
        <v>945</v>
      </c>
      <c r="E517" s="247" t="s">
        <v>900</v>
      </c>
      <c r="F517" s="248" t="s">
        <v>900</v>
      </c>
      <c r="G517" s="247">
        <v>517</v>
      </c>
      <c r="H517" s="247" t="s">
        <v>1671</v>
      </c>
      <c r="I517" s="247">
        <v>310000</v>
      </c>
      <c r="K517" s="248">
        <v>310000</v>
      </c>
      <c r="L517" s="310" t="s">
        <v>456</v>
      </c>
    </row>
    <row r="518" spans="1:12" ht="12">
      <c r="A518" s="247" t="s">
        <v>777</v>
      </c>
      <c r="B518" s="247" t="s">
        <v>944</v>
      </c>
      <c r="C518" s="247" t="s">
        <v>945</v>
      </c>
      <c r="D518" s="251" t="s">
        <v>959</v>
      </c>
      <c r="E518" s="247" t="s">
        <v>955</v>
      </c>
      <c r="F518" s="248" t="s">
        <v>960</v>
      </c>
      <c r="G518" s="247">
        <v>275</v>
      </c>
      <c r="H518" s="247" t="s">
        <v>1671</v>
      </c>
      <c r="I518" s="247">
        <v>15823588</v>
      </c>
      <c r="K518" s="248">
        <v>15823588</v>
      </c>
      <c r="L518" s="310" t="s">
        <v>456</v>
      </c>
    </row>
    <row r="519" spans="1:12" ht="12">
      <c r="A519" s="247" t="s">
        <v>777</v>
      </c>
      <c r="B519" s="247" t="s">
        <v>944</v>
      </c>
      <c r="C519" s="247" t="s">
        <v>945</v>
      </c>
      <c r="D519" s="251" t="s">
        <v>961</v>
      </c>
      <c r="E519" s="247" t="s">
        <v>627</v>
      </c>
      <c r="F519" s="248" t="s">
        <v>2325</v>
      </c>
      <c r="G519" s="247">
        <v>274</v>
      </c>
      <c r="H519" s="247" t="s">
        <v>1671</v>
      </c>
      <c r="I519" s="247">
        <v>80100000</v>
      </c>
      <c r="K519" s="248">
        <v>80100000</v>
      </c>
      <c r="L519" s="310" t="s">
        <v>456</v>
      </c>
    </row>
    <row r="520" spans="1:12" ht="12">
      <c r="A520" s="247" t="s">
        <v>777</v>
      </c>
      <c r="B520" s="247" t="s">
        <v>944</v>
      </c>
      <c r="C520" s="247" t="s">
        <v>945</v>
      </c>
      <c r="D520" s="251" t="s">
        <v>962</v>
      </c>
      <c r="E520" s="247" t="s">
        <v>582</v>
      </c>
      <c r="F520" s="248" t="s">
        <v>2326</v>
      </c>
      <c r="G520" s="247">
        <v>273</v>
      </c>
      <c r="H520" s="247" t="s">
        <v>1671</v>
      </c>
      <c r="I520" s="247">
        <v>24665000</v>
      </c>
      <c r="K520" s="248">
        <v>24665000</v>
      </c>
      <c r="L520" s="310" t="s">
        <v>456</v>
      </c>
    </row>
    <row r="521" spans="1:12" ht="12">
      <c r="A521" s="247" t="s">
        <v>777</v>
      </c>
      <c r="B521" s="247" t="s">
        <v>944</v>
      </c>
      <c r="C521" s="247" t="s">
        <v>945</v>
      </c>
      <c r="D521" s="251" t="s">
        <v>963</v>
      </c>
      <c r="E521" s="247" t="s">
        <v>582</v>
      </c>
      <c r="F521" s="248" t="s">
        <v>2326</v>
      </c>
      <c r="G521" s="247">
        <v>273</v>
      </c>
      <c r="H521" s="247" t="s">
        <v>1671</v>
      </c>
      <c r="I521" s="247">
        <v>79918000</v>
      </c>
      <c r="K521" s="248">
        <v>79918000</v>
      </c>
      <c r="L521" s="310" t="s">
        <v>456</v>
      </c>
    </row>
    <row r="522" spans="1:12" ht="12">
      <c r="A522" s="247" t="s">
        <v>777</v>
      </c>
      <c r="B522" s="247" t="s">
        <v>944</v>
      </c>
      <c r="C522" s="247" t="s">
        <v>945</v>
      </c>
      <c r="D522" s="251" t="s">
        <v>964</v>
      </c>
      <c r="E522" s="247" t="s">
        <v>688</v>
      </c>
      <c r="F522" s="248" t="s">
        <v>689</v>
      </c>
      <c r="G522" s="247">
        <v>270</v>
      </c>
      <c r="H522" s="247" t="s">
        <v>1671</v>
      </c>
      <c r="I522" s="247">
        <v>30110000</v>
      </c>
      <c r="K522" s="248">
        <v>30110000</v>
      </c>
      <c r="L522" s="310" t="s">
        <v>456</v>
      </c>
    </row>
    <row r="523" spans="1:12" ht="12">
      <c r="A523" s="247" t="s">
        <v>777</v>
      </c>
      <c r="B523" s="247" t="s">
        <v>944</v>
      </c>
      <c r="C523" s="247" t="s">
        <v>945</v>
      </c>
      <c r="D523" s="251" t="s">
        <v>965</v>
      </c>
      <c r="E523" s="247" t="s">
        <v>966</v>
      </c>
      <c r="F523" s="248" t="s">
        <v>753</v>
      </c>
      <c r="G523" s="247">
        <v>269</v>
      </c>
      <c r="H523" s="247" t="s">
        <v>1671</v>
      </c>
      <c r="I523" s="247">
        <v>23540000</v>
      </c>
      <c r="K523" s="248">
        <v>23540000</v>
      </c>
      <c r="L523" s="310" t="s">
        <v>456</v>
      </c>
    </row>
    <row r="524" spans="1:12" ht="12">
      <c r="A524" s="247" t="s">
        <v>777</v>
      </c>
      <c r="B524" s="247" t="s">
        <v>944</v>
      </c>
      <c r="C524" s="247" t="s">
        <v>945</v>
      </c>
      <c r="D524" s="251" t="s">
        <v>967</v>
      </c>
      <c r="E524" s="247" t="s">
        <v>881</v>
      </c>
      <c r="F524" s="248" t="s">
        <v>2327</v>
      </c>
      <c r="G524" s="247">
        <v>267</v>
      </c>
      <c r="H524" s="247" t="s">
        <v>1671</v>
      </c>
      <c r="I524" s="247">
        <v>1625280</v>
      </c>
      <c r="K524" s="248">
        <v>1625280</v>
      </c>
      <c r="L524" s="310" t="s">
        <v>456</v>
      </c>
    </row>
    <row r="525" spans="1:12" ht="12">
      <c r="A525" s="247" t="s">
        <v>777</v>
      </c>
      <c r="B525" s="247" t="s">
        <v>944</v>
      </c>
      <c r="C525" s="247" t="s">
        <v>945</v>
      </c>
      <c r="D525" s="251" t="s">
        <v>968</v>
      </c>
      <c r="E525" s="247" t="s">
        <v>881</v>
      </c>
      <c r="F525" s="248" t="s">
        <v>2327</v>
      </c>
      <c r="G525" s="247">
        <v>267</v>
      </c>
      <c r="H525" s="247" t="s">
        <v>1671</v>
      </c>
      <c r="I525" s="247">
        <v>75328000</v>
      </c>
      <c r="K525" s="248">
        <v>75328000</v>
      </c>
      <c r="L525" s="310" t="s">
        <v>456</v>
      </c>
    </row>
    <row r="526" spans="1:12" ht="12">
      <c r="A526" s="247" t="s">
        <v>777</v>
      </c>
      <c r="B526" s="247" t="s">
        <v>944</v>
      </c>
      <c r="C526" s="247" t="s">
        <v>945</v>
      </c>
      <c r="D526" s="251" t="s">
        <v>969</v>
      </c>
      <c r="E526" s="247" t="s">
        <v>970</v>
      </c>
      <c r="F526" s="248" t="s">
        <v>971</v>
      </c>
      <c r="G526" s="247">
        <v>262</v>
      </c>
      <c r="H526" s="247" t="s">
        <v>1671</v>
      </c>
      <c r="I526" s="247">
        <v>135746603</v>
      </c>
      <c r="K526" s="248">
        <v>135746603</v>
      </c>
      <c r="L526" s="310" t="s">
        <v>456</v>
      </c>
    </row>
    <row r="527" spans="1:12" ht="12">
      <c r="A527" s="247" t="s">
        <v>777</v>
      </c>
      <c r="B527" s="247" t="s">
        <v>944</v>
      </c>
      <c r="C527" s="247" t="s">
        <v>945</v>
      </c>
      <c r="D527" s="251" t="s">
        <v>972</v>
      </c>
      <c r="E527" s="247" t="s">
        <v>780</v>
      </c>
      <c r="F527" s="248" t="s">
        <v>2328</v>
      </c>
      <c r="G527" s="247">
        <v>261</v>
      </c>
      <c r="H527" s="247" t="s">
        <v>1671</v>
      </c>
      <c r="I527" s="247">
        <v>23540000</v>
      </c>
      <c r="K527" s="248">
        <v>23540000</v>
      </c>
      <c r="L527" s="310" t="s">
        <v>456</v>
      </c>
    </row>
    <row r="528" spans="1:12" ht="12">
      <c r="A528" s="247" t="s">
        <v>777</v>
      </c>
      <c r="B528" s="247" t="s">
        <v>944</v>
      </c>
      <c r="C528" s="247" t="s">
        <v>945</v>
      </c>
      <c r="D528" s="251" t="s">
        <v>973</v>
      </c>
      <c r="E528" s="247" t="s">
        <v>780</v>
      </c>
      <c r="F528" s="248" t="s">
        <v>2326</v>
      </c>
      <c r="G528" s="247">
        <v>273</v>
      </c>
      <c r="H528" s="247" t="s">
        <v>1671</v>
      </c>
      <c r="I528" s="247">
        <v>18351784</v>
      </c>
      <c r="K528" s="248">
        <v>18351784</v>
      </c>
      <c r="L528" s="310" t="s">
        <v>456</v>
      </c>
    </row>
    <row r="529" spans="1:12" ht="12">
      <c r="A529" s="247" t="s">
        <v>777</v>
      </c>
      <c r="B529" s="247" t="s">
        <v>944</v>
      </c>
      <c r="C529" s="247" t="s">
        <v>945</v>
      </c>
      <c r="D529" s="251" t="s">
        <v>974</v>
      </c>
      <c r="E529" s="247" t="s">
        <v>780</v>
      </c>
      <c r="F529" s="248" t="s">
        <v>689</v>
      </c>
      <c r="G529" s="247">
        <v>270</v>
      </c>
      <c r="H529" s="247" t="s">
        <v>1671</v>
      </c>
      <c r="I529" s="247">
        <v>12975248</v>
      </c>
      <c r="K529" s="248">
        <v>12975248</v>
      </c>
      <c r="L529" s="310" t="s">
        <v>456</v>
      </c>
    </row>
    <row r="530" spans="1:12" ht="12">
      <c r="A530" s="247" t="s">
        <v>777</v>
      </c>
      <c r="B530" s="247" t="s">
        <v>944</v>
      </c>
      <c r="C530" s="247" t="s">
        <v>945</v>
      </c>
      <c r="D530" s="251" t="s">
        <v>975</v>
      </c>
      <c r="E530" s="247" t="s">
        <v>780</v>
      </c>
      <c r="F530" s="248" t="s">
        <v>976</v>
      </c>
      <c r="G530" s="247">
        <v>268</v>
      </c>
      <c r="H530" s="247" t="s">
        <v>1671</v>
      </c>
      <c r="I530" s="247">
        <v>14406480</v>
      </c>
      <c r="K530" s="248">
        <v>14406480</v>
      </c>
      <c r="L530" s="310" t="s">
        <v>456</v>
      </c>
    </row>
    <row r="531" spans="1:12" ht="12">
      <c r="A531" s="247" t="s">
        <v>777</v>
      </c>
      <c r="B531" s="247" t="s">
        <v>944</v>
      </c>
      <c r="C531" s="247" t="s">
        <v>945</v>
      </c>
      <c r="D531" s="251" t="s">
        <v>977</v>
      </c>
      <c r="E531" s="247" t="s">
        <v>780</v>
      </c>
      <c r="F531" s="248" t="s">
        <v>1814</v>
      </c>
      <c r="G531" s="247">
        <v>266</v>
      </c>
      <c r="H531" s="247" t="s">
        <v>1671</v>
      </c>
      <c r="I531" s="247">
        <v>19910132</v>
      </c>
      <c r="K531" s="248">
        <v>19910132</v>
      </c>
      <c r="L531" s="310" t="s">
        <v>456</v>
      </c>
    </row>
    <row r="532" spans="1:12" ht="12">
      <c r="A532" s="247" t="s">
        <v>777</v>
      </c>
      <c r="B532" s="247" t="s">
        <v>944</v>
      </c>
      <c r="C532" s="247" t="s">
        <v>945</v>
      </c>
      <c r="D532" s="251" t="s">
        <v>978</v>
      </c>
      <c r="E532" s="247" t="s">
        <v>780</v>
      </c>
      <c r="F532" s="248" t="s">
        <v>979</v>
      </c>
      <c r="G532" s="247">
        <v>263</v>
      </c>
      <c r="H532" s="247" t="s">
        <v>1671</v>
      </c>
      <c r="I532" s="247">
        <v>16845224</v>
      </c>
      <c r="K532" s="248">
        <v>16845224</v>
      </c>
      <c r="L532" s="310" t="s">
        <v>456</v>
      </c>
    </row>
    <row r="533" spans="1:12" ht="12">
      <c r="A533" s="247" t="s">
        <v>777</v>
      </c>
      <c r="B533" s="247" t="s">
        <v>944</v>
      </c>
      <c r="C533" s="247" t="s">
        <v>945</v>
      </c>
      <c r="D533" s="251" t="s">
        <v>980</v>
      </c>
      <c r="E533" s="247" t="s">
        <v>780</v>
      </c>
      <c r="F533" s="248" t="s">
        <v>781</v>
      </c>
      <c r="G533" s="247">
        <v>276</v>
      </c>
      <c r="H533" s="247" t="s">
        <v>1671</v>
      </c>
      <c r="I533" s="247">
        <v>235002045</v>
      </c>
      <c r="K533" s="248">
        <v>235002045</v>
      </c>
      <c r="L533" s="310" t="s">
        <v>456</v>
      </c>
    </row>
    <row r="534" spans="1:12" ht="12">
      <c r="A534" s="247" t="s">
        <v>777</v>
      </c>
      <c r="B534" s="247" t="s">
        <v>944</v>
      </c>
      <c r="C534" s="247" t="s">
        <v>945</v>
      </c>
      <c r="D534" s="251" t="s">
        <v>981</v>
      </c>
      <c r="E534" s="247" t="s">
        <v>686</v>
      </c>
      <c r="F534" s="248" t="s">
        <v>2329</v>
      </c>
      <c r="G534" s="247">
        <v>259</v>
      </c>
      <c r="H534" s="247" t="s">
        <v>1671</v>
      </c>
      <c r="I534" s="247">
        <v>28248000</v>
      </c>
      <c r="K534" s="248">
        <v>28248000</v>
      </c>
      <c r="L534" s="310" t="s">
        <v>456</v>
      </c>
    </row>
    <row r="535" spans="1:12" ht="12">
      <c r="A535" s="247" t="s">
        <v>777</v>
      </c>
      <c r="B535" s="247" t="s">
        <v>944</v>
      </c>
      <c r="C535" s="247" t="s">
        <v>945</v>
      </c>
      <c r="D535" s="251" t="s">
        <v>982</v>
      </c>
      <c r="E535" s="247" t="s">
        <v>686</v>
      </c>
      <c r="F535" s="248" t="s">
        <v>2329</v>
      </c>
      <c r="G535" s="247">
        <v>259</v>
      </c>
      <c r="H535" s="247" t="s">
        <v>1671</v>
      </c>
      <c r="I535" s="247">
        <v>7616000</v>
      </c>
      <c r="K535" s="248">
        <v>7616000</v>
      </c>
      <c r="L535" s="310" t="s">
        <v>456</v>
      </c>
    </row>
    <row r="536" spans="1:12" ht="12">
      <c r="A536" s="247" t="s">
        <v>777</v>
      </c>
      <c r="B536" s="247" t="s">
        <v>944</v>
      </c>
      <c r="C536" s="247" t="s">
        <v>945</v>
      </c>
      <c r="D536" s="251" t="s">
        <v>983</v>
      </c>
      <c r="E536" s="247" t="s">
        <v>686</v>
      </c>
      <c r="F536" s="248" t="s">
        <v>2329</v>
      </c>
      <c r="G536" s="247">
        <v>259</v>
      </c>
      <c r="H536" s="247" t="s">
        <v>1671</v>
      </c>
      <c r="I536" s="247">
        <v>23069200</v>
      </c>
      <c r="K536" s="248">
        <v>23069200</v>
      </c>
      <c r="L536" s="310" t="s">
        <v>456</v>
      </c>
    </row>
    <row r="537" spans="1:12" ht="12">
      <c r="A537" s="247" t="s">
        <v>777</v>
      </c>
      <c r="B537" s="247" t="s">
        <v>944</v>
      </c>
      <c r="C537" s="247" t="s">
        <v>945</v>
      </c>
      <c r="D537" s="251" t="s">
        <v>984</v>
      </c>
      <c r="E537" s="247" t="s">
        <v>691</v>
      </c>
      <c r="F537" s="248" t="s">
        <v>643</v>
      </c>
      <c r="G537" s="247">
        <v>256</v>
      </c>
      <c r="H537" s="247" t="s">
        <v>1671</v>
      </c>
      <c r="I537" s="247">
        <v>55613000</v>
      </c>
      <c r="K537" s="248">
        <v>55613000</v>
      </c>
      <c r="L537" s="310" t="s">
        <v>456</v>
      </c>
    </row>
    <row r="538" spans="1:12" ht="12">
      <c r="A538" s="247" t="s">
        <v>777</v>
      </c>
      <c r="B538" s="247" t="s">
        <v>944</v>
      </c>
      <c r="C538" s="247" t="s">
        <v>945</v>
      </c>
      <c r="D538" s="251" t="s">
        <v>985</v>
      </c>
      <c r="E538" s="247" t="s">
        <v>691</v>
      </c>
      <c r="F538" s="248" t="s">
        <v>643</v>
      </c>
      <c r="G538" s="247">
        <v>256</v>
      </c>
      <c r="H538" s="247" t="s">
        <v>1671</v>
      </c>
      <c r="I538" s="247">
        <v>19084170</v>
      </c>
      <c r="K538" s="248">
        <v>19084170</v>
      </c>
      <c r="L538" s="310" t="s">
        <v>456</v>
      </c>
    </row>
    <row r="539" spans="1:12" ht="12">
      <c r="A539" s="247" t="s">
        <v>777</v>
      </c>
      <c r="B539" s="247" t="s">
        <v>944</v>
      </c>
      <c r="C539" s="247" t="s">
        <v>945</v>
      </c>
      <c r="D539" s="251" t="s">
        <v>986</v>
      </c>
      <c r="E539" s="247" t="s">
        <v>987</v>
      </c>
      <c r="F539" s="248" t="s">
        <v>988</v>
      </c>
      <c r="G539" s="247">
        <v>255</v>
      </c>
      <c r="H539" s="247" t="s">
        <v>1671</v>
      </c>
      <c r="I539" s="247">
        <v>28248000</v>
      </c>
      <c r="K539" s="248">
        <v>28248000</v>
      </c>
      <c r="L539" s="310" t="s">
        <v>456</v>
      </c>
    </row>
    <row r="540" spans="1:12" ht="12">
      <c r="A540" s="247" t="s">
        <v>777</v>
      </c>
      <c r="B540" s="247" t="s">
        <v>944</v>
      </c>
      <c r="C540" s="247" t="s">
        <v>945</v>
      </c>
      <c r="D540" s="251" t="s">
        <v>989</v>
      </c>
      <c r="E540" s="247" t="s">
        <v>592</v>
      </c>
      <c r="F540" s="248" t="s">
        <v>703</v>
      </c>
      <c r="G540" s="247">
        <v>254</v>
      </c>
      <c r="H540" s="247" t="s">
        <v>1671</v>
      </c>
      <c r="I540" s="247">
        <v>58358000</v>
      </c>
      <c r="K540" s="248">
        <v>58358000</v>
      </c>
      <c r="L540" s="310" t="s">
        <v>456</v>
      </c>
    </row>
    <row r="541" spans="1:12" ht="12">
      <c r="A541" s="247" t="s">
        <v>777</v>
      </c>
      <c r="B541" s="247" t="s">
        <v>944</v>
      </c>
      <c r="C541" s="247" t="s">
        <v>945</v>
      </c>
      <c r="D541" s="251" t="s">
        <v>990</v>
      </c>
      <c r="E541" s="247" t="s">
        <v>991</v>
      </c>
      <c r="F541" s="248" t="s">
        <v>2330</v>
      </c>
      <c r="G541" s="247">
        <v>253</v>
      </c>
      <c r="H541" s="247" t="s">
        <v>1671</v>
      </c>
      <c r="I541" s="247">
        <v>28248000</v>
      </c>
      <c r="K541" s="248">
        <v>28248000</v>
      </c>
      <c r="L541" s="310" t="s">
        <v>456</v>
      </c>
    </row>
    <row r="542" spans="1:12" ht="12">
      <c r="A542" s="247" t="s">
        <v>777</v>
      </c>
      <c r="B542" s="247" t="s">
        <v>944</v>
      </c>
      <c r="C542" s="247" t="s">
        <v>945</v>
      </c>
      <c r="D542" s="251" t="s">
        <v>992</v>
      </c>
      <c r="E542" s="247" t="s">
        <v>956</v>
      </c>
      <c r="F542" s="248" t="s">
        <v>643</v>
      </c>
      <c r="G542" s="247">
        <v>256</v>
      </c>
      <c r="H542" s="247" t="s">
        <v>1671</v>
      </c>
      <c r="I542" s="247">
        <v>17687956</v>
      </c>
      <c r="K542" s="248">
        <v>17687956</v>
      </c>
      <c r="L542" s="310" t="s">
        <v>456</v>
      </c>
    </row>
    <row r="543" spans="1:12" ht="12">
      <c r="A543" s="247" t="s">
        <v>777</v>
      </c>
      <c r="B543" s="247" t="s">
        <v>944</v>
      </c>
      <c r="C543" s="247" t="s">
        <v>945</v>
      </c>
      <c r="D543" s="251" t="s">
        <v>993</v>
      </c>
      <c r="E543" s="247" t="s">
        <v>956</v>
      </c>
      <c r="F543" s="248" t="s">
        <v>703</v>
      </c>
      <c r="G543" s="247">
        <v>254</v>
      </c>
      <c r="H543" s="247" t="s">
        <v>1671</v>
      </c>
      <c r="I543" s="247">
        <v>22132308</v>
      </c>
      <c r="K543" s="248">
        <v>22132308</v>
      </c>
      <c r="L543" s="310" t="s">
        <v>456</v>
      </c>
    </row>
    <row r="544" spans="1:12" ht="12">
      <c r="A544" s="247" t="s">
        <v>777</v>
      </c>
      <c r="B544" s="247" t="s">
        <v>944</v>
      </c>
      <c r="C544" s="247" t="s">
        <v>945</v>
      </c>
      <c r="D544" s="251" t="s">
        <v>994</v>
      </c>
      <c r="E544" s="247" t="s">
        <v>956</v>
      </c>
      <c r="F544" s="248" t="s">
        <v>2331</v>
      </c>
      <c r="G544" s="247">
        <v>252</v>
      </c>
      <c r="H544" s="247" t="s">
        <v>1671</v>
      </c>
      <c r="I544" s="247">
        <v>28248000</v>
      </c>
      <c r="K544" s="248">
        <v>28248000</v>
      </c>
      <c r="L544" s="310" t="s">
        <v>456</v>
      </c>
    </row>
    <row r="545" spans="1:12" ht="12">
      <c r="A545" s="247" t="s">
        <v>777</v>
      </c>
      <c r="B545" s="247" t="s">
        <v>944</v>
      </c>
      <c r="C545" s="247" t="s">
        <v>945</v>
      </c>
      <c r="D545" s="251" t="s">
        <v>995</v>
      </c>
      <c r="E545" s="247" t="s">
        <v>996</v>
      </c>
      <c r="F545" s="248" t="s">
        <v>997</v>
      </c>
      <c r="G545" s="247">
        <v>248</v>
      </c>
      <c r="H545" s="247" t="s">
        <v>1671</v>
      </c>
      <c r="I545" s="247">
        <v>108803000</v>
      </c>
      <c r="K545" s="248">
        <v>108803000</v>
      </c>
      <c r="L545" s="310" t="s">
        <v>456</v>
      </c>
    </row>
    <row r="546" spans="1:12" ht="12">
      <c r="A546" s="247" t="s">
        <v>777</v>
      </c>
      <c r="B546" s="247" t="s">
        <v>944</v>
      </c>
      <c r="C546" s="247" t="s">
        <v>945</v>
      </c>
      <c r="D546" s="251" t="s">
        <v>998</v>
      </c>
      <c r="E546" s="247" t="s">
        <v>996</v>
      </c>
      <c r="F546" s="248" t="s">
        <v>997</v>
      </c>
      <c r="G546" s="247">
        <v>248</v>
      </c>
      <c r="H546" s="247" t="s">
        <v>1671</v>
      </c>
      <c r="I546" s="247">
        <v>1420777</v>
      </c>
      <c r="K546" s="248">
        <v>1420777</v>
      </c>
      <c r="L546" s="310" t="s">
        <v>456</v>
      </c>
    </row>
    <row r="547" spans="1:12" ht="12">
      <c r="A547" s="247" t="s">
        <v>777</v>
      </c>
      <c r="B547" s="247" t="s">
        <v>944</v>
      </c>
      <c r="C547" s="247" t="s">
        <v>945</v>
      </c>
      <c r="D547" s="251" t="s">
        <v>999</v>
      </c>
      <c r="E547" s="247" t="s">
        <v>996</v>
      </c>
      <c r="F547" s="248" t="s">
        <v>997</v>
      </c>
      <c r="G547" s="247">
        <v>248</v>
      </c>
      <c r="H547" s="247" t="s">
        <v>1671</v>
      </c>
      <c r="I547" s="247">
        <v>4043376</v>
      </c>
      <c r="K547" s="248">
        <v>4043376</v>
      </c>
      <c r="L547" s="310" t="s">
        <v>456</v>
      </c>
    </row>
    <row r="548" spans="1:12" ht="12">
      <c r="A548" s="247" t="s">
        <v>777</v>
      </c>
      <c r="B548" s="247" t="s">
        <v>944</v>
      </c>
      <c r="C548" s="247" t="s">
        <v>945</v>
      </c>
      <c r="D548" s="251" t="s">
        <v>1000</v>
      </c>
      <c r="E548" s="247" t="s">
        <v>957</v>
      </c>
      <c r="F548" s="248" t="s">
        <v>2328</v>
      </c>
      <c r="G548" s="247">
        <v>261</v>
      </c>
      <c r="H548" s="247" t="s">
        <v>1671</v>
      </c>
      <c r="I548" s="247">
        <v>16515664</v>
      </c>
      <c r="K548" s="248">
        <v>16515664</v>
      </c>
      <c r="L548" s="310" t="s">
        <v>456</v>
      </c>
    </row>
    <row r="549" spans="1:12" ht="12">
      <c r="A549" s="247" t="s">
        <v>777</v>
      </c>
      <c r="B549" s="247" t="s">
        <v>944</v>
      </c>
      <c r="C549" s="247" t="s">
        <v>945</v>
      </c>
      <c r="D549" s="251" t="s">
        <v>1001</v>
      </c>
      <c r="E549" s="247" t="s">
        <v>957</v>
      </c>
      <c r="F549" s="248" t="s">
        <v>1002</v>
      </c>
      <c r="G549" s="247">
        <v>247</v>
      </c>
      <c r="H549" s="247" t="s">
        <v>1671</v>
      </c>
      <c r="I549" s="247">
        <v>23540000</v>
      </c>
      <c r="K549" s="248">
        <v>23540000</v>
      </c>
      <c r="L549" s="310" t="s">
        <v>456</v>
      </c>
    </row>
    <row r="550" spans="1:12" ht="12">
      <c r="A550" s="247" t="s">
        <v>777</v>
      </c>
      <c r="B550" s="247" t="s">
        <v>944</v>
      </c>
      <c r="C550" s="247" t="s">
        <v>945</v>
      </c>
      <c r="D550" s="251" t="s">
        <v>1003</v>
      </c>
      <c r="E550" s="247" t="s">
        <v>781</v>
      </c>
      <c r="F550" s="248" t="s">
        <v>1004</v>
      </c>
      <c r="G550" s="247">
        <v>249</v>
      </c>
      <c r="H550" s="247" t="s">
        <v>1671</v>
      </c>
      <c r="I550" s="247">
        <v>21750960</v>
      </c>
      <c r="K550" s="248">
        <v>21750960</v>
      </c>
      <c r="L550" s="310" t="s">
        <v>456</v>
      </c>
    </row>
    <row r="551" spans="1:12" ht="12">
      <c r="A551" s="247" t="s">
        <v>777</v>
      </c>
      <c r="B551" s="247" t="s">
        <v>944</v>
      </c>
      <c r="C551" s="247" t="s">
        <v>945</v>
      </c>
      <c r="D551" s="251" t="s">
        <v>1005</v>
      </c>
      <c r="E551" s="247" t="s">
        <v>960</v>
      </c>
      <c r="F551" s="248" t="s">
        <v>1002</v>
      </c>
      <c r="G551" s="247">
        <v>247</v>
      </c>
      <c r="H551" s="247" t="s">
        <v>1671</v>
      </c>
      <c r="I551" s="247">
        <v>21614428</v>
      </c>
      <c r="K551" s="248">
        <v>21614428</v>
      </c>
      <c r="L551" s="310" t="s">
        <v>456</v>
      </c>
    </row>
    <row r="552" spans="1:12" ht="12">
      <c r="A552" s="247" t="s">
        <v>777</v>
      </c>
      <c r="B552" s="247" t="s">
        <v>944</v>
      </c>
      <c r="C552" s="247" t="s">
        <v>945</v>
      </c>
      <c r="D552" s="251" t="s">
        <v>1006</v>
      </c>
      <c r="E552" s="247" t="s">
        <v>960</v>
      </c>
      <c r="F552" s="248" t="s">
        <v>2331</v>
      </c>
      <c r="G552" s="247">
        <v>252</v>
      </c>
      <c r="H552" s="247" t="s">
        <v>1671</v>
      </c>
      <c r="I552" s="247">
        <v>17405476</v>
      </c>
      <c r="K552" s="248">
        <v>17405476</v>
      </c>
      <c r="L552" s="310" t="s">
        <v>456</v>
      </c>
    </row>
    <row r="553" spans="1:12" ht="12">
      <c r="A553" s="247" t="s">
        <v>777</v>
      </c>
      <c r="B553" s="247" t="s">
        <v>944</v>
      </c>
      <c r="C553" s="247" t="s">
        <v>945</v>
      </c>
      <c r="D553" s="251" t="s">
        <v>1007</v>
      </c>
      <c r="E553" s="247" t="s">
        <v>960</v>
      </c>
      <c r="F553" s="248" t="s">
        <v>2332</v>
      </c>
      <c r="G553" s="247">
        <v>245</v>
      </c>
      <c r="H553" s="247" t="s">
        <v>1671</v>
      </c>
      <c r="I553" s="247">
        <v>23540000</v>
      </c>
      <c r="K553" s="248">
        <v>23540000</v>
      </c>
      <c r="L553" s="310" t="s">
        <v>456</v>
      </c>
    </row>
    <row r="554" spans="1:12" ht="12">
      <c r="A554" s="247" t="s">
        <v>777</v>
      </c>
      <c r="B554" s="247" t="s">
        <v>944</v>
      </c>
      <c r="C554" s="247" t="s">
        <v>945</v>
      </c>
      <c r="D554" s="251" t="s">
        <v>1008</v>
      </c>
      <c r="E554" s="247" t="s">
        <v>960</v>
      </c>
      <c r="F554" s="248" t="s">
        <v>2332</v>
      </c>
      <c r="G554" s="247">
        <v>245</v>
      </c>
      <c r="H554" s="247" t="s">
        <v>1671</v>
      </c>
      <c r="I554" s="247">
        <v>19396960</v>
      </c>
      <c r="K554" s="248">
        <v>19396960</v>
      </c>
      <c r="L554" s="310" t="s">
        <v>456</v>
      </c>
    </row>
    <row r="555" spans="1:12" ht="12">
      <c r="A555" s="247" t="s">
        <v>777</v>
      </c>
      <c r="B555" s="247" t="s">
        <v>944</v>
      </c>
      <c r="C555" s="247" t="s">
        <v>945</v>
      </c>
      <c r="D555" s="251" t="s">
        <v>1009</v>
      </c>
      <c r="E555" s="247" t="s">
        <v>1010</v>
      </c>
      <c r="F555" s="248" t="s">
        <v>1011</v>
      </c>
      <c r="G555" s="247">
        <v>242</v>
      </c>
      <c r="H555" s="247" t="s">
        <v>1671</v>
      </c>
      <c r="I555" s="247">
        <v>25921000</v>
      </c>
      <c r="K555" s="248">
        <v>25921000</v>
      </c>
      <c r="L555" s="310" t="s">
        <v>456</v>
      </c>
    </row>
    <row r="556" spans="1:12" ht="12">
      <c r="A556" s="247" t="s">
        <v>777</v>
      </c>
      <c r="B556" s="247" t="s">
        <v>944</v>
      </c>
      <c r="C556" s="247" t="s">
        <v>945</v>
      </c>
      <c r="D556" s="251" t="s">
        <v>1012</v>
      </c>
      <c r="E556" s="247" t="s">
        <v>1013</v>
      </c>
      <c r="F556" s="248" t="s">
        <v>597</v>
      </c>
      <c r="G556" s="247">
        <v>241</v>
      </c>
      <c r="H556" s="247" t="s">
        <v>1671</v>
      </c>
      <c r="I556" s="247">
        <v>85723000</v>
      </c>
      <c r="K556" s="248">
        <v>85723000</v>
      </c>
      <c r="L556" s="310" t="s">
        <v>456</v>
      </c>
    </row>
    <row r="557" spans="1:12" ht="12">
      <c r="A557" s="247" t="s">
        <v>777</v>
      </c>
      <c r="B557" s="247" t="s">
        <v>944</v>
      </c>
      <c r="C557" s="247" t="s">
        <v>945</v>
      </c>
      <c r="D557" s="251" t="s">
        <v>1014</v>
      </c>
      <c r="E557" s="247" t="s">
        <v>976</v>
      </c>
      <c r="F557" s="248" t="s">
        <v>2333</v>
      </c>
      <c r="G557" s="247">
        <v>238</v>
      </c>
      <c r="H557" s="247" t="s">
        <v>1671</v>
      </c>
      <c r="I557" s="247">
        <v>49990000</v>
      </c>
      <c r="K557" s="248">
        <v>49990000</v>
      </c>
      <c r="L557" s="310" t="s">
        <v>456</v>
      </c>
    </row>
    <row r="558" spans="1:12" ht="12">
      <c r="A558" s="247" t="s">
        <v>777</v>
      </c>
      <c r="B558" s="247" t="s">
        <v>944</v>
      </c>
      <c r="C558" s="247" t="s">
        <v>945</v>
      </c>
      <c r="D558" s="251" t="s">
        <v>1015</v>
      </c>
      <c r="E558" s="247" t="s">
        <v>586</v>
      </c>
      <c r="F558" s="248" t="s">
        <v>1011</v>
      </c>
      <c r="G558" s="247">
        <v>242</v>
      </c>
      <c r="H558" s="247" t="s">
        <v>1671</v>
      </c>
      <c r="I558" s="247">
        <v>20428012</v>
      </c>
      <c r="K558" s="248">
        <v>20428012</v>
      </c>
      <c r="L558" s="310" t="s">
        <v>456</v>
      </c>
    </row>
    <row r="559" spans="1:12" ht="12">
      <c r="A559" s="247" t="s">
        <v>777</v>
      </c>
      <c r="B559" s="247" t="s">
        <v>944</v>
      </c>
      <c r="C559" s="247" t="s">
        <v>945</v>
      </c>
      <c r="D559" s="251" t="s">
        <v>1016</v>
      </c>
      <c r="E559" s="247" t="s">
        <v>586</v>
      </c>
      <c r="F559" s="248" t="s">
        <v>904</v>
      </c>
      <c r="G559" s="247">
        <v>240</v>
      </c>
      <c r="H559" s="247" t="s">
        <v>1671</v>
      </c>
      <c r="I559" s="247">
        <v>22169972</v>
      </c>
      <c r="K559" s="248">
        <v>22169972</v>
      </c>
      <c r="L559" s="310" t="s">
        <v>456</v>
      </c>
    </row>
    <row r="560" spans="1:12" ht="12">
      <c r="A560" s="247" t="s">
        <v>777</v>
      </c>
      <c r="B560" s="247" t="s">
        <v>944</v>
      </c>
      <c r="C560" s="247" t="s">
        <v>945</v>
      </c>
      <c r="D560" s="251" t="s">
        <v>1017</v>
      </c>
      <c r="E560" s="247" t="s">
        <v>586</v>
      </c>
      <c r="F560" s="248" t="s">
        <v>2333</v>
      </c>
      <c r="G560" s="247">
        <v>238</v>
      </c>
      <c r="H560" s="247" t="s">
        <v>1671</v>
      </c>
      <c r="I560" s="247">
        <v>15715304</v>
      </c>
      <c r="K560" s="248">
        <v>15715304</v>
      </c>
      <c r="L560" s="310" t="s">
        <v>456</v>
      </c>
    </row>
    <row r="561" spans="1:12" ht="12">
      <c r="A561" s="247" t="s">
        <v>777</v>
      </c>
      <c r="B561" s="247" t="s">
        <v>944</v>
      </c>
      <c r="C561" s="247" t="s">
        <v>945</v>
      </c>
      <c r="D561" s="251" t="s">
        <v>1018</v>
      </c>
      <c r="E561" s="247" t="s">
        <v>640</v>
      </c>
      <c r="F561" s="248" t="s">
        <v>641</v>
      </c>
      <c r="G561" s="247">
        <v>234</v>
      </c>
      <c r="H561" s="247" t="s">
        <v>1671</v>
      </c>
      <c r="I561" s="247">
        <v>23540000</v>
      </c>
      <c r="K561" s="248">
        <v>23540000</v>
      </c>
      <c r="L561" s="310" t="s">
        <v>456</v>
      </c>
    </row>
    <row r="562" spans="1:12" ht="12">
      <c r="A562" s="247" t="s">
        <v>777</v>
      </c>
      <c r="B562" s="247" t="s">
        <v>944</v>
      </c>
      <c r="C562" s="247" t="s">
        <v>945</v>
      </c>
      <c r="D562" s="251" t="s">
        <v>1019</v>
      </c>
      <c r="E562" s="247" t="s">
        <v>979</v>
      </c>
      <c r="F562" s="248" t="s">
        <v>1020</v>
      </c>
      <c r="G562" s="247">
        <v>233</v>
      </c>
      <c r="H562" s="247" t="s">
        <v>1671</v>
      </c>
      <c r="I562" s="247">
        <v>51788000</v>
      </c>
      <c r="K562" s="248">
        <v>51788000</v>
      </c>
      <c r="L562" s="310" t="s">
        <v>456</v>
      </c>
    </row>
    <row r="563" spans="1:12" ht="12">
      <c r="A563" s="247" t="s">
        <v>777</v>
      </c>
      <c r="B563" s="247" t="s">
        <v>944</v>
      </c>
      <c r="C563" s="247" t="s">
        <v>945</v>
      </c>
      <c r="D563" s="251" t="s">
        <v>1021</v>
      </c>
      <c r="E563" s="247" t="s">
        <v>971</v>
      </c>
      <c r="F563" s="248" t="s">
        <v>2334</v>
      </c>
      <c r="G563" s="247">
        <v>232</v>
      </c>
      <c r="H563" s="247" t="s">
        <v>1671</v>
      </c>
      <c r="I563" s="247">
        <v>30110000</v>
      </c>
      <c r="K563" s="248">
        <v>30110000</v>
      </c>
      <c r="L563" s="310" t="s">
        <v>456</v>
      </c>
    </row>
    <row r="564" spans="1:12" ht="12">
      <c r="A564" s="247" t="s">
        <v>777</v>
      </c>
      <c r="B564" s="247" t="s">
        <v>944</v>
      </c>
      <c r="C564" s="247" t="s">
        <v>945</v>
      </c>
      <c r="D564" s="251" t="s">
        <v>1022</v>
      </c>
      <c r="E564" s="247" t="s">
        <v>1023</v>
      </c>
      <c r="F564" s="248" t="s">
        <v>789</v>
      </c>
      <c r="G564" s="247">
        <v>228</v>
      </c>
      <c r="H564" s="247" t="s">
        <v>1671</v>
      </c>
      <c r="I564" s="247">
        <v>56560000</v>
      </c>
      <c r="K564" s="248">
        <v>56560000</v>
      </c>
      <c r="L564" s="310" t="s">
        <v>456</v>
      </c>
    </row>
    <row r="565" spans="1:12" ht="12">
      <c r="A565" s="247" t="s">
        <v>777</v>
      </c>
      <c r="B565" s="247" t="s">
        <v>944</v>
      </c>
      <c r="C565" s="247" t="s">
        <v>945</v>
      </c>
      <c r="D565" s="251" t="s">
        <v>1024</v>
      </c>
      <c r="E565" s="247" t="s">
        <v>643</v>
      </c>
      <c r="F565" s="248" t="s">
        <v>644</v>
      </c>
      <c r="G565" s="247">
        <v>226</v>
      </c>
      <c r="H565" s="247" t="s">
        <v>1671</v>
      </c>
      <c r="I565" s="247">
        <v>51788000</v>
      </c>
      <c r="K565" s="248">
        <v>51788000</v>
      </c>
      <c r="L565" s="310" t="s">
        <v>456</v>
      </c>
    </row>
    <row r="566" spans="1:12" ht="12">
      <c r="A566" s="247" t="s">
        <v>777</v>
      </c>
      <c r="B566" s="247" t="s">
        <v>944</v>
      </c>
      <c r="C566" s="247" t="s">
        <v>945</v>
      </c>
      <c r="D566" s="251" t="s">
        <v>1025</v>
      </c>
      <c r="E566" s="247" t="s">
        <v>988</v>
      </c>
      <c r="F566" s="248" t="s">
        <v>2335</v>
      </c>
      <c r="G566" s="247">
        <v>225</v>
      </c>
      <c r="H566" s="247" t="s">
        <v>1671</v>
      </c>
      <c r="I566" s="247">
        <v>18832000</v>
      </c>
      <c r="K566" s="248">
        <v>18832000</v>
      </c>
      <c r="L566" s="310" t="s">
        <v>456</v>
      </c>
    </row>
    <row r="567" spans="1:12" ht="12">
      <c r="A567" s="247" t="s">
        <v>777</v>
      </c>
      <c r="B567" s="247" t="s">
        <v>944</v>
      </c>
      <c r="C567" s="247" t="s">
        <v>945</v>
      </c>
      <c r="D567" s="251" t="s">
        <v>1026</v>
      </c>
      <c r="E567" s="247" t="s">
        <v>988</v>
      </c>
      <c r="F567" s="248" t="s">
        <v>1815</v>
      </c>
      <c r="G567" s="247">
        <v>235</v>
      </c>
      <c r="H567" s="247" t="s">
        <v>1671</v>
      </c>
      <c r="I567" s="247">
        <v>17584380</v>
      </c>
      <c r="K567" s="248">
        <v>17584380</v>
      </c>
      <c r="L567" s="310" t="s">
        <v>456</v>
      </c>
    </row>
    <row r="568" spans="1:12" ht="12">
      <c r="A568" s="247" t="s">
        <v>777</v>
      </c>
      <c r="B568" s="247" t="s">
        <v>944</v>
      </c>
      <c r="C568" s="247" t="s">
        <v>945</v>
      </c>
      <c r="D568" s="251" t="s">
        <v>1027</v>
      </c>
      <c r="E568" s="247" t="s">
        <v>988</v>
      </c>
      <c r="F568" s="248" t="s">
        <v>2336</v>
      </c>
      <c r="G568" s="247">
        <v>231</v>
      </c>
      <c r="H568" s="247" t="s">
        <v>1671</v>
      </c>
      <c r="I568" s="247">
        <v>19053276</v>
      </c>
      <c r="K568" s="248">
        <v>19053276</v>
      </c>
      <c r="L568" s="310" t="s">
        <v>456</v>
      </c>
    </row>
    <row r="569" spans="1:12" ht="12">
      <c r="A569" s="247" t="s">
        <v>777</v>
      </c>
      <c r="B569" s="247" t="s">
        <v>944</v>
      </c>
      <c r="C569" s="247" t="s">
        <v>945</v>
      </c>
      <c r="D569" s="251" t="s">
        <v>1028</v>
      </c>
      <c r="E569" s="247" t="s">
        <v>988</v>
      </c>
      <c r="F569" s="248" t="s">
        <v>789</v>
      </c>
      <c r="G569" s="247">
        <v>228</v>
      </c>
      <c r="H569" s="247" t="s">
        <v>1671</v>
      </c>
      <c r="I569" s="247">
        <v>21487312</v>
      </c>
      <c r="K569" s="248">
        <v>21487312</v>
      </c>
      <c r="L569" s="310" t="s">
        <v>456</v>
      </c>
    </row>
    <row r="570" spans="1:12" ht="12">
      <c r="A570" s="247" t="s">
        <v>777</v>
      </c>
      <c r="B570" s="247" t="s">
        <v>944</v>
      </c>
      <c r="C570" s="247" t="s">
        <v>945</v>
      </c>
      <c r="D570" s="251" t="s">
        <v>1029</v>
      </c>
      <c r="E570" s="247" t="s">
        <v>988</v>
      </c>
      <c r="F570" s="248" t="s">
        <v>1020</v>
      </c>
      <c r="G570" s="247">
        <v>233</v>
      </c>
      <c r="H570" s="247" t="s">
        <v>1671</v>
      </c>
      <c r="I570" s="247">
        <v>20983556</v>
      </c>
      <c r="K570" s="248">
        <v>20983556</v>
      </c>
      <c r="L570" s="310" t="s">
        <v>456</v>
      </c>
    </row>
    <row r="571" spans="1:12" ht="12">
      <c r="A571" s="247" t="s">
        <v>777</v>
      </c>
      <c r="B571" s="247" t="s">
        <v>944</v>
      </c>
      <c r="C571" s="247" t="s">
        <v>945</v>
      </c>
      <c r="D571" s="251" t="s">
        <v>1030</v>
      </c>
      <c r="E571" s="247" t="s">
        <v>1031</v>
      </c>
      <c r="F571" s="248" t="s">
        <v>543</v>
      </c>
      <c r="G571" s="247">
        <v>221</v>
      </c>
      <c r="H571" s="247" t="s">
        <v>1671</v>
      </c>
      <c r="I571" s="247">
        <v>28248000</v>
      </c>
      <c r="K571" s="248">
        <v>28248000</v>
      </c>
      <c r="L571" s="310" t="s">
        <v>456</v>
      </c>
    </row>
    <row r="572" spans="1:12" ht="12">
      <c r="A572" s="247" t="s">
        <v>777</v>
      </c>
      <c r="B572" s="247" t="s">
        <v>944</v>
      </c>
      <c r="C572" s="247" t="s">
        <v>945</v>
      </c>
      <c r="D572" s="251" t="s">
        <v>1032</v>
      </c>
      <c r="E572" s="247" t="s">
        <v>646</v>
      </c>
      <c r="F572" s="248" t="s">
        <v>647</v>
      </c>
      <c r="G572" s="247">
        <v>220</v>
      </c>
      <c r="H572" s="247" t="s">
        <v>1671</v>
      </c>
      <c r="I572" s="247">
        <v>3457934</v>
      </c>
      <c r="K572" s="248">
        <v>3457934</v>
      </c>
      <c r="L572" s="310" t="s">
        <v>456</v>
      </c>
    </row>
    <row r="573" spans="1:12" ht="12">
      <c r="A573" s="247" t="s">
        <v>777</v>
      </c>
      <c r="B573" s="247" t="s">
        <v>944</v>
      </c>
      <c r="C573" s="247" t="s">
        <v>945</v>
      </c>
      <c r="D573" s="251" t="s">
        <v>1033</v>
      </c>
      <c r="E573" s="247" t="s">
        <v>646</v>
      </c>
      <c r="F573" s="248" t="s">
        <v>647</v>
      </c>
      <c r="G573" s="247">
        <v>220</v>
      </c>
      <c r="H573" s="247" t="s">
        <v>1671</v>
      </c>
      <c r="I573" s="247">
        <v>1393856</v>
      </c>
      <c r="K573" s="248">
        <v>1393856</v>
      </c>
      <c r="L573" s="310" t="s">
        <v>456</v>
      </c>
    </row>
    <row r="574" spans="1:12" ht="12">
      <c r="A574" s="247" t="s">
        <v>777</v>
      </c>
      <c r="B574" s="247" t="s">
        <v>944</v>
      </c>
      <c r="C574" s="247" t="s">
        <v>945</v>
      </c>
      <c r="D574" s="251" t="s">
        <v>1034</v>
      </c>
      <c r="E574" s="247" t="s">
        <v>646</v>
      </c>
      <c r="F574" s="248" t="s">
        <v>647</v>
      </c>
      <c r="G574" s="247">
        <v>220</v>
      </c>
      <c r="H574" s="247" t="s">
        <v>1671</v>
      </c>
      <c r="I574" s="247">
        <v>85723000</v>
      </c>
      <c r="K574" s="248">
        <v>85723000</v>
      </c>
      <c r="L574" s="310" t="s">
        <v>456</v>
      </c>
    </row>
    <row r="575" spans="1:12" ht="12">
      <c r="A575" s="247" t="s">
        <v>777</v>
      </c>
      <c r="B575" s="247" t="s">
        <v>944</v>
      </c>
      <c r="C575" s="247" t="s">
        <v>945</v>
      </c>
      <c r="D575" s="251" t="s">
        <v>1035</v>
      </c>
      <c r="E575" s="247" t="s">
        <v>1004</v>
      </c>
      <c r="F575" s="248" t="s">
        <v>852</v>
      </c>
      <c r="G575" s="247">
        <v>219</v>
      </c>
      <c r="H575" s="247" t="s">
        <v>1671</v>
      </c>
      <c r="I575" s="247">
        <v>28248000</v>
      </c>
      <c r="K575" s="248">
        <v>28248000</v>
      </c>
      <c r="L575" s="310" t="s">
        <v>456</v>
      </c>
    </row>
    <row r="576" spans="1:12" ht="12">
      <c r="A576" s="247" t="s">
        <v>777</v>
      </c>
      <c r="B576" s="247" t="s">
        <v>944</v>
      </c>
      <c r="C576" s="247" t="s">
        <v>945</v>
      </c>
      <c r="D576" s="251" t="s">
        <v>1036</v>
      </c>
      <c r="E576" s="247" t="s">
        <v>997</v>
      </c>
      <c r="F576" s="248" t="s">
        <v>2032</v>
      </c>
      <c r="G576" s="247">
        <v>224</v>
      </c>
      <c r="H576" s="247" t="s">
        <v>1671</v>
      </c>
      <c r="I576" s="247">
        <v>19542908</v>
      </c>
      <c r="K576" s="248">
        <v>19542908</v>
      </c>
      <c r="L576" s="310" t="s">
        <v>456</v>
      </c>
    </row>
    <row r="577" spans="1:12" ht="12">
      <c r="A577" s="247" t="s">
        <v>777</v>
      </c>
      <c r="B577" s="247" t="s">
        <v>944</v>
      </c>
      <c r="C577" s="247" t="s">
        <v>945</v>
      </c>
      <c r="D577" s="251" t="s">
        <v>1037</v>
      </c>
      <c r="E577" s="247" t="s">
        <v>997</v>
      </c>
      <c r="F577" s="248" t="s">
        <v>543</v>
      </c>
      <c r="G577" s="247">
        <v>221</v>
      </c>
      <c r="H577" s="247" t="s">
        <v>1671</v>
      </c>
      <c r="I577" s="247">
        <v>20211444</v>
      </c>
      <c r="K577" s="248">
        <v>20211444</v>
      </c>
      <c r="L577" s="310" t="s">
        <v>456</v>
      </c>
    </row>
    <row r="578" spans="1:12" ht="12">
      <c r="A578" s="247" t="s">
        <v>777</v>
      </c>
      <c r="B578" s="247" t="s">
        <v>944</v>
      </c>
      <c r="C578" s="247" t="s">
        <v>945</v>
      </c>
      <c r="D578" s="251" t="s">
        <v>1038</v>
      </c>
      <c r="E578" s="247" t="s">
        <v>997</v>
      </c>
      <c r="F578" s="248" t="s">
        <v>2337</v>
      </c>
      <c r="G578" s="247">
        <v>218</v>
      </c>
      <c r="H578" s="247" t="s">
        <v>1671</v>
      </c>
      <c r="I578" s="247">
        <v>23540000</v>
      </c>
      <c r="K578" s="248">
        <v>23540000</v>
      </c>
      <c r="L578" s="310" t="s">
        <v>456</v>
      </c>
    </row>
    <row r="579" spans="1:12" ht="12">
      <c r="A579" s="247" t="s">
        <v>777</v>
      </c>
      <c r="B579" s="247" t="s">
        <v>944</v>
      </c>
      <c r="C579" s="247" t="s">
        <v>945</v>
      </c>
      <c r="D579" s="251" t="s">
        <v>1039</v>
      </c>
      <c r="E579" s="247" t="s">
        <v>1002</v>
      </c>
      <c r="F579" s="248" t="s">
        <v>2338</v>
      </c>
      <c r="G579" s="247">
        <v>217</v>
      </c>
      <c r="H579" s="247" t="s">
        <v>1671</v>
      </c>
      <c r="I579" s="247">
        <v>23540000</v>
      </c>
      <c r="K579" s="248">
        <v>23540000</v>
      </c>
      <c r="L579" s="310" t="s">
        <v>456</v>
      </c>
    </row>
    <row r="580" spans="1:12" ht="12">
      <c r="A580" s="247" t="s">
        <v>777</v>
      </c>
      <c r="B580" s="247" t="s">
        <v>944</v>
      </c>
      <c r="C580" s="247" t="s">
        <v>945</v>
      </c>
      <c r="D580" s="251" t="s">
        <v>1040</v>
      </c>
      <c r="E580" s="247" t="s">
        <v>1041</v>
      </c>
      <c r="F580" s="248" t="s">
        <v>852</v>
      </c>
      <c r="G580" s="247">
        <v>219</v>
      </c>
      <c r="H580" s="247" t="s">
        <v>1671</v>
      </c>
      <c r="I580" s="247">
        <v>21830996</v>
      </c>
      <c r="K580" s="248">
        <v>21830996</v>
      </c>
      <c r="L580" s="310" t="s">
        <v>456</v>
      </c>
    </row>
    <row r="581" spans="1:12" ht="12">
      <c r="A581" s="247" t="s">
        <v>777</v>
      </c>
      <c r="B581" s="247" t="s">
        <v>944</v>
      </c>
      <c r="C581" s="247" t="s">
        <v>945</v>
      </c>
      <c r="D581" s="251" t="s">
        <v>1042</v>
      </c>
      <c r="E581" s="247" t="s">
        <v>1041</v>
      </c>
      <c r="F581" s="248" t="s">
        <v>1043</v>
      </c>
      <c r="G581" s="247">
        <v>214</v>
      </c>
      <c r="H581" s="247" t="s">
        <v>1671</v>
      </c>
      <c r="I581" s="247">
        <v>22132308</v>
      </c>
      <c r="K581" s="248">
        <v>22132308</v>
      </c>
      <c r="L581" s="310" t="s">
        <v>456</v>
      </c>
    </row>
    <row r="582" spans="1:12" ht="12">
      <c r="A582" s="247" t="s">
        <v>777</v>
      </c>
      <c r="B582" s="247" t="s">
        <v>944</v>
      </c>
      <c r="C582" s="247" t="s">
        <v>945</v>
      </c>
      <c r="D582" s="251" t="s">
        <v>1044</v>
      </c>
      <c r="E582" s="247" t="s">
        <v>1041</v>
      </c>
      <c r="F582" s="248" t="s">
        <v>1043</v>
      </c>
      <c r="G582" s="247">
        <v>214</v>
      </c>
      <c r="H582" s="247" t="s">
        <v>1671</v>
      </c>
      <c r="I582" s="247">
        <v>2850000</v>
      </c>
      <c r="K582" s="248">
        <v>2850000</v>
      </c>
      <c r="L582" s="310" t="s">
        <v>456</v>
      </c>
    </row>
    <row r="583" spans="1:12" ht="12">
      <c r="A583" s="247" t="s">
        <v>777</v>
      </c>
      <c r="B583" s="247" t="s">
        <v>944</v>
      </c>
      <c r="C583" s="247" t="s">
        <v>945</v>
      </c>
      <c r="D583" s="251" t="s">
        <v>1045</v>
      </c>
      <c r="E583" s="247" t="s">
        <v>1041</v>
      </c>
      <c r="F583" s="248" t="s">
        <v>1043</v>
      </c>
      <c r="G583" s="247">
        <v>214</v>
      </c>
      <c r="H583" s="247" t="s">
        <v>1671</v>
      </c>
      <c r="I583" s="247">
        <v>3277500</v>
      </c>
      <c r="K583" s="248">
        <v>3277500</v>
      </c>
      <c r="L583" s="310" t="s">
        <v>456</v>
      </c>
    </row>
    <row r="584" spans="1:12" ht="12">
      <c r="A584" s="247" t="s">
        <v>777</v>
      </c>
      <c r="B584" s="247" t="s">
        <v>944</v>
      </c>
      <c r="C584" s="247" t="s">
        <v>945</v>
      </c>
      <c r="D584" s="251" t="s">
        <v>1046</v>
      </c>
      <c r="E584" s="247" t="s">
        <v>1047</v>
      </c>
      <c r="F584" s="248" t="s">
        <v>545</v>
      </c>
      <c r="G584" s="247">
        <v>213</v>
      </c>
      <c r="H584" s="247" t="s">
        <v>1671</v>
      </c>
      <c r="I584" s="247">
        <v>24665000</v>
      </c>
      <c r="K584" s="248">
        <v>24665000</v>
      </c>
      <c r="L584" s="310" t="s">
        <v>456</v>
      </c>
    </row>
    <row r="585" spans="1:12" ht="12">
      <c r="A585" s="247" t="s">
        <v>777</v>
      </c>
      <c r="B585" s="247" t="s">
        <v>944</v>
      </c>
      <c r="C585" s="247" t="s">
        <v>945</v>
      </c>
      <c r="D585" s="251" t="s">
        <v>1048</v>
      </c>
      <c r="E585" s="247" t="s">
        <v>1011</v>
      </c>
      <c r="F585" s="248" t="s">
        <v>786</v>
      </c>
      <c r="G585" s="247">
        <v>212</v>
      </c>
      <c r="H585" s="247" t="s">
        <v>1671</v>
      </c>
      <c r="I585" s="247">
        <v>47080000</v>
      </c>
      <c r="K585" s="248">
        <v>47080000</v>
      </c>
      <c r="L585" s="310" t="s">
        <v>456</v>
      </c>
    </row>
    <row r="586" spans="1:12" ht="12">
      <c r="A586" s="247" t="s">
        <v>777</v>
      </c>
      <c r="B586" s="247" t="s">
        <v>944</v>
      </c>
      <c r="C586" s="247" t="s">
        <v>945</v>
      </c>
      <c r="D586" s="251" t="s">
        <v>1049</v>
      </c>
      <c r="E586" s="247" t="s">
        <v>597</v>
      </c>
      <c r="F586" s="248" t="s">
        <v>2339</v>
      </c>
      <c r="G586" s="247">
        <v>211</v>
      </c>
      <c r="H586" s="247" t="s">
        <v>1671</v>
      </c>
      <c r="I586" s="247">
        <v>53650000</v>
      </c>
      <c r="K586" s="248">
        <v>53650000</v>
      </c>
      <c r="L586" s="310" t="s">
        <v>456</v>
      </c>
    </row>
    <row r="587" spans="1:12" ht="12">
      <c r="A587" s="247" t="s">
        <v>777</v>
      </c>
      <c r="B587" s="247" t="s">
        <v>944</v>
      </c>
      <c r="C587" s="247" t="s">
        <v>945</v>
      </c>
      <c r="D587" s="251" t="s">
        <v>1050</v>
      </c>
      <c r="E587" s="247" t="s">
        <v>597</v>
      </c>
      <c r="F587" s="248" t="s">
        <v>2339</v>
      </c>
      <c r="G587" s="247">
        <v>211</v>
      </c>
      <c r="H587" s="247" t="s">
        <v>1671</v>
      </c>
      <c r="I587" s="247">
        <v>21892000</v>
      </c>
      <c r="K587" s="248">
        <v>21892000</v>
      </c>
      <c r="L587" s="310" t="s">
        <v>456</v>
      </c>
    </row>
    <row r="588" spans="1:12" ht="12">
      <c r="A588" s="247" t="s">
        <v>777</v>
      </c>
      <c r="B588" s="247" t="s">
        <v>944</v>
      </c>
      <c r="C588" s="247" t="s">
        <v>945</v>
      </c>
      <c r="D588" s="251" t="s">
        <v>1051</v>
      </c>
      <c r="E588" s="247" t="s">
        <v>597</v>
      </c>
      <c r="F588" s="248" t="s">
        <v>2339</v>
      </c>
      <c r="G588" s="247">
        <v>211</v>
      </c>
      <c r="H588" s="247" t="s">
        <v>1671</v>
      </c>
      <c r="I588" s="247">
        <v>26450000</v>
      </c>
      <c r="K588" s="248">
        <v>26450000</v>
      </c>
      <c r="L588" s="310" t="s">
        <v>456</v>
      </c>
    </row>
    <row r="589" spans="1:12" ht="12">
      <c r="A589" s="247" t="s">
        <v>777</v>
      </c>
      <c r="B589" s="247" t="s">
        <v>944</v>
      </c>
      <c r="C589" s="247" t="s">
        <v>945</v>
      </c>
      <c r="D589" s="251" t="s">
        <v>1052</v>
      </c>
      <c r="E589" s="247" t="s">
        <v>693</v>
      </c>
      <c r="F589" s="248" t="s">
        <v>694</v>
      </c>
      <c r="G589" s="247">
        <v>207</v>
      </c>
      <c r="H589" s="247" t="s">
        <v>1671</v>
      </c>
      <c r="I589" s="247">
        <v>663438</v>
      </c>
      <c r="K589" s="248">
        <v>663438</v>
      </c>
      <c r="L589" s="310" t="s">
        <v>456</v>
      </c>
    </row>
    <row r="590" spans="1:12" ht="12">
      <c r="A590" s="247" t="s">
        <v>777</v>
      </c>
      <c r="B590" s="247" t="s">
        <v>944</v>
      </c>
      <c r="C590" s="247" t="s">
        <v>945</v>
      </c>
      <c r="D590" s="251" t="s">
        <v>1053</v>
      </c>
      <c r="E590" s="247" t="s">
        <v>1054</v>
      </c>
      <c r="F590" s="248" t="s">
        <v>605</v>
      </c>
      <c r="G590" s="247">
        <v>206</v>
      </c>
      <c r="H590" s="247" t="s">
        <v>1671</v>
      </c>
      <c r="I590" s="247">
        <v>78805000</v>
      </c>
      <c r="K590" s="248">
        <v>78805000</v>
      </c>
      <c r="L590" s="310" t="s">
        <v>456</v>
      </c>
    </row>
    <row r="591" spans="1:12" ht="12">
      <c r="A591" s="247" t="s">
        <v>777</v>
      </c>
      <c r="B591" s="247" t="s">
        <v>944</v>
      </c>
      <c r="C591" s="247" t="s">
        <v>945</v>
      </c>
      <c r="D591" s="251" t="s">
        <v>1055</v>
      </c>
      <c r="E591" s="247" t="s">
        <v>641</v>
      </c>
      <c r="F591" s="248" t="s">
        <v>2340</v>
      </c>
      <c r="G591" s="247">
        <v>204</v>
      </c>
      <c r="H591" s="247" t="s">
        <v>1671</v>
      </c>
      <c r="I591" s="247">
        <v>27948000</v>
      </c>
      <c r="K591" s="248">
        <v>27948000</v>
      </c>
      <c r="L591" s="310" t="s">
        <v>456</v>
      </c>
    </row>
    <row r="592" spans="1:12" ht="12">
      <c r="A592" s="247" t="s">
        <v>777</v>
      </c>
      <c r="B592" s="247" t="s">
        <v>944</v>
      </c>
      <c r="C592" s="247" t="s">
        <v>945</v>
      </c>
      <c r="D592" s="251" t="s">
        <v>1056</v>
      </c>
      <c r="E592" s="247" t="s">
        <v>641</v>
      </c>
      <c r="F592" s="248" t="s">
        <v>2341</v>
      </c>
      <c r="G592" s="247">
        <v>210</v>
      </c>
      <c r="H592" s="247" t="s">
        <v>1671</v>
      </c>
      <c r="I592" s="247">
        <v>17835482</v>
      </c>
      <c r="K592" s="248">
        <v>17835482</v>
      </c>
      <c r="L592" s="310" t="s">
        <v>456</v>
      </c>
    </row>
    <row r="593" spans="1:12" ht="12">
      <c r="A593" s="247" t="s">
        <v>777</v>
      </c>
      <c r="B593" s="247" t="s">
        <v>944</v>
      </c>
      <c r="C593" s="247" t="s">
        <v>945</v>
      </c>
      <c r="D593" s="251" t="s">
        <v>1057</v>
      </c>
      <c r="E593" s="247" t="s">
        <v>641</v>
      </c>
      <c r="F593" s="248" t="s">
        <v>786</v>
      </c>
      <c r="G593" s="247">
        <v>212</v>
      </c>
      <c r="H593" s="247" t="s">
        <v>1671</v>
      </c>
      <c r="I593" s="247">
        <v>19139722</v>
      </c>
      <c r="K593" s="248">
        <v>19139722</v>
      </c>
      <c r="L593" s="310" t="s">
        <v>456</v>
      </c>
    </row>
    <row r="594" spans="1:12" ht="12">
      <c r="A594" s="247" t="s">
        <v>777</v>
      </c>
      <c r="B594" s="247" t="s">
        <v>944</v>
      </c>
      <c r="C594" s="247" t="s">
        <v>945</v>
      </c>
      <c r="D594" s="251" t="s">
        <v>1058</v>
      </c>
      <c r="E594" s="247" t="s">
        <v>641</v>
      </c>
      <c r="F594" s="248" t="s">
        <v>694</v>
      </c>
      <c r="G594" s="247">
        <v>207</v>
      </c>
      <c r="H594" s="247" t="s">
        <v>1671</v>
      </c>
      <c r="I594" s="247">
        <v>20471910</v>
      </c>
      <c r="K594" s="248">
        <v>20471910</v>
      </c>
      <c r="L594" s="310" t="s">
        <v>456</v>
      </c>
    </row>
    <row r="595" spans="1:12" ht="12">
      <c r="A595" s="247" t="s">
        <v>777</v>
      </c>
      <c r="B595" s="247" t="s">
        <v>944</v>
      </c>
      <c r="C595" s="247" t="s">
        <v>945</v>
      </c>
      <c r="D595" s="251" t="s">
        <v>1059</v>
      </c>
      <c r="E595" s="247" t="s">
        <v>641</v>
      </c>
      <c r="F595" s="248" t="s">
        <v>812</v>
      </c>
      <c r="G595" s="247">
        <v>205</v>
      </c>
      <c r="H595" s="247" t="s">
        <v>1671</v>
      </c>
      <c r="I595" s="247">
        <v>20588360</v>
      </c>
      <c r="K595" s="248">
        <v>20588360</v>
      </c>
      <c r="L595" s="310" t="s">
        <v>456</v>
      </c>
    </row>
    <row r="596" spans="1:12" ht="12">
      <c r="A596" s="247" t="s">
        <v>777</v>
      </c>
      <c r="B596" s="247" t="s">
        <v>944</v>
      </c>
      <c r="C596" s="247" t="s">
        <v>945</v>
      </c>
      <c r="D596" s="251" t="s">
        <v>1060</v>
      </c>
      <c r="E596" s="247" t="s">
        <v>1020</v>
      </c>
      <c r="F596" s="248" t="s">
        <v>2342</v>
      </c>
      <c r="G596" s="247">
        <v>203</v>
      </c>
      <c r="H596" s="247" t="s">
        <v>1671</v>
      </c>
      <c r="I596" s="247">
        <v>19391400</v>
      </c>
      <c r="K596" s="248">
        <v>19391400</v>
      </c>
      <c r="L596" s="310" t="s">
        <v>456</v>
      </c>
    </row>
    <row r="597" spans="1:12" ht="12">
      <c r="A597" s="247" t="s">
        <v>777</v>
      </c>
      <c r="B597" s="247" t="s">
        <v>944</v>
      </c>
      <c r="C597" s="247" t="s">
        <v>945</v>
      </c>
      <c r="D597" s="251" t="s">
        <v>1061</v>
      </c>
      <c r="E597" s="247" t="s">
        <v>784</v>
      </c>
      <c r="F597" s="248" t="s">
        <v>759</v>
      </c>
      <c r="G597" s="247">
        <v>200</v>
      </c>
      <c r="H597" s="247" t="s">
        <v>1671</v>
      </c>
      <c r="I597" s="247">
        <v>52900000</v>
      </c>
      <c r="K597" s="248">
        <v>52900000</v>
      </c>
      <c r="L597" s="310" t="s">
        <v>456</v>
      </c>
    </row>
    <row r="598" spans="1:12" ht="12">
      <c r="A598" s="247" t="s">
        <v>777</v>
      </c>
      <c r="B598" s="247" t="s">
        <v>944</v>
      </c>
      <c r="C598" s="247" t="s">
        <v>945</v>
      </c>
      <c r="D598" s="251" t="s">
        <v>1062</v>
      </c>
      <c r="E598" s="247" t="s">
        <v>785</v>
      </c>
      <c r="F598" s="248" t="s">
        <v>810</v>
      </c>
      <c r="G598" s="247">
        <v>199</v>
      </c>
      <c r="H598" s="247" t="s">
        <v>1671</v>
      </c>
      <c r="I598" s="247">
        <v>4049850</v>
      </c>
      <c r="K598" s="248">
        <v>4049850</v>
      </c>
      <c r="L598" s="310" t="s">
        <v>456</v>
      </c>
    </row>
    <row r="599" spans="1:12" ht="12">
      <c r="A599" s="247" t="s">
        <v>777</v>
      </c>
      <c r="B599" s="247" t="s">
        <v>944</v>
      </c>
      <c r="C599" s="247" t="s">
        <v>945</v>
      </c>
      <c r="D599" s="251" t="s">
        <v>1063</v>
      </c>
      <c r="E599" s="247" t="s">
        <v>789</v>
      </c>
      <c r="F599" s="248" t="s">
        <v>1064</v>
      </c>
      <c r="G599" s="247">
        <v>198</v>
      </c>
      <c r="H599" s="247" t="s">
        <v>1671</v>
      </c>
      <c r="I599" s="247">
        <v>55560000</v>
      </c>
      <c r="K599" s="248">
        <v>55560000</v>
      </c>
      <c r="L599" s="310" t="s">
        <v>456</v>
      </c>
    </row>
    <row r="600" spans="1:12" ht="12">
      <c r="A600" s="247" t="s">
        <v>777</v>
      </c>
      <c r="B600" s="247" t="s">
        <v>944</v>
      </c>
      <c r="C600" s="247" t="s">
        <v>945</v>
      </c>
      <c r="D600" s="251" t="s">
        <v>1065</v>
      </c>
      <c r="E600" s="247" t="s">
        <v>789</v>
      </c>
      <c r="F600" s="248" t="s">
        <v>2342</v>
      </c>
      <c r="G600" s="247">
        <v>203</v>
      </c>
      <c r="H600" s="247" t="s">
        <v>1671</v>
      </c>
      <c r="I600" s="247">
        <v>16018862</v>
      </c>
      <c r="K600" s="248">
        <v>16018862</v>
      </c>
      <c r="L600" s="310" t="s">
        <v>456</v>
      </c>
    </row>
    <row r="601" spans="1:12" ht="12">
      <c r="A601" s="247" t="s">
        <v>777</v>
      </c>
      <c r="B601" s="247" t="s">
        <v>944</v>
      </c>
      <c r="C601" s="247" t="s">
        <v>945</v>
      </c>
      <c r="D601" s="251" t="s">
        <v>1066</v>
      </c>
      <c r="E601" s="247" t="s">
        <v>789</v>
      </c>
      <c r="F601" s="248" t="s">
        <v>759</v>
      </c>
      <c r="G601" s="247">
        <v>200</v>
      </c>
      <c r="H601" s="247" t="s">
        <v>1671</v>
      </c>
      <c r="I601" s="247">
        <v>14663384</v>
      </c>
      <c r="K601" s="248">
        <v>14663384</v>
      </c>
      <c r="L601" s="310" t="s">
        <v>456</v>
      </c>
    </row>
    <row r="602" spans="1:12" ht="12">
      <c r="A602" s="247" t="s">
        <v>777</v>
      </c>
      <c r="B602" s="247" t="s">
        <v>944</v>
      </c>
      <c r="C602" s="247" t="s">
        <v>945</v>
      </c>
      <c r="D602" s="251" t="s">
        <v>1067</v>
      </c>
      <c r="E602" s="247" t="s">
        <v>678</v>
      </c>
      <c r="F602" s="248" t="s">
        <v>2038</v>
      </c>
      <c r="G602" s="247">
        <v>197</v>
      </c>
      <c r="H602" s="247" t="s">
        <v>1671</v>
      </c>
      <c r="I602" s="247">
        <v>12637500</v>
      </c>
      <c r="K602" s="248">
        <v>12637500</v>
      </c>
      <c r="L602" s="310" t="s">
        <v>456</v>
      </c>
    </row>
    <row r="603" spans="1:12" ht="12">
      <c r="A603" s="247" t="s">
        <v>777</v>
      </c>
      <c r="B603" s="247" t="s">
        <v>944</v>
      </c>
      <c r="C603" s="247" t="s">
        <v>945</v>
      </c>
      <c r="D603" s="251" t="s">
        <v>1068</v>
      </c>
      <c r="E603" s="247" t="s">
        <v>678</v>
      </c>
      <c r="F603" s="248" t="s">
        <v>2038</v>
      </c>
      <c r="G603" s="247">
        <v>197</v>
      </c>
      <c r="H603" s="247" t="s">
        <v>1671</v>
      </c>
      <c r="I603" s="247">
        <v>34000</v>
      </c>
      <c r="K603" s="248">
        <v>34000</v>
      </c>
      <c r="L603" s="310" t="s">
        <v>456</v>
      </c>
    </row>
    <row r="604" spans="1:12" ht="12">
      <c r="A604" s="247" t="s">
        <v>777</v>
      </c>
      <c r="B604" s="247" t="s">
        <v>944</v>
      </c>
      <c r="C604" s="247" t="s">
        <v>945</v>
      </c>
      <c r="D604" s="251" t="s">
        <v>1069</v>
      </c>
      <c r="E604" s="247" t="s">
        <v>644</v>
      </c>
      <c r="F604" s="248" t="s">
        <v>1064</v>
      </c>
      <c r="G604" s="247">
        <v>198</v>
      </c>
      <c r="H604" s="247" t="s">
        <v>1671</v>
      </c>
      <c r="I604" s="247">
        <v>21790124</v>
      </c>
      <c r="K604" s="248">
        <v>21790124</v>
      </c>
      <c r="L604" s="310" t="s">
        <v>456</v>
      </c>
    </row>
    <row r="605" spans="1:12" ht="12">
      <c r="A605" s="247" t="s">
        <v>777</v>
      </c>
      <c r="B605" s="247" t="s">
        <v>944</v>
      </c>
      <c r="C605" s="247" t="s">
        <v>945</v>
      </c>
      <c r="D605" s="251" t="s">
        <v>1070</v>
      </c>
      <c r="E605" s="247" t="s">
        <v>644</v>
      </c>
      <c r="F605" s="248" t="s">
        <v>2343</v>
      </c>
      <c r="G605" s="247">
        <v>196</v>
      </c>
      <c r="H605" s="247" t="s">
        <v>1671</v>
      </c>
      <c r="I605" s="247">
        <v>2000000</v>
      </c>
      <c r="K605" s="248">
        <v>2000000</v>
      </c>
      <c r="L605" s="310" t="s">
        <v>456</v>
      </c>
    </row>
    <row r="606" spans="1:12" ht="12">
      <c r="A606" s="247" t="s">
        <v>777</v>
      </c>
      <c r="B606" s="247" t="s">
        <v>944</v>
      </c>
      <c r="C606" s="247" t="s">
        <v>945</v>
      </c>
      <c r="D606" s="251" t="s">
        <v>1071</v>
      </c>
      <c r="E606" s="247" t="s">
        <v>1072</v>
      </c>
      <c r="F606" s="248" t="s">
        <v>651</v>
      </c>
      <c r="G606" s="247">
        <v>193</v>
      </c>
      <c r="H606" s="247" t="s">
        <v>1671</v>
      </c>
      <c r="I606" s="247">
        <v>46580000</v>
      </c>
      <c r="K606" s="248">
        <v>46580000</v>
      </c>
      <c r="L606" s="310" t="s">
        <v>456</v>
      </c>
    </row>
    <row r="607" spans="1:12" ht="12">
      <c r="A607" s="247" t="s">
        <v>777</v>
      </c>
      <c r="B607" s="247" t="s">
        <v>944</v>
      </c>
      <c r="C607" s="247" t="s">
        <v>945</v>
      </c>
      <c r="D607" s="251" t="s">
        <v>1073</v>
      </c>
      <c r="E607" s="247" t="s">
        <v>647</v>
      </c>
      <c r="F607" s="248" t="s">
        <v>2343</v>
      </c>
      <c r="G607" s="247">
        <v>196</v>
      </c>
      <c r="H607" s="247" t="s">
        <v>1671</v>
      </c>
      <c r="I607" s="247">
        <v>9553558</v>
      </c>
      <c r="K607" s="248">
        <v>9553558</v>
      </c>
      <c r="L607" s="310" t="s">
        <v>456</v>
      </c>
    </row>
    <row r="608" spans="1:12" ht="12">
      <c r="A608" s="247" t="s">
        <v>777</v>
      </c>
      <c r="B608" s="247" t="s">
        <v>944</v>
      </c>
      <c r="C608" s="247" t="s">
        <v>945</v>
      </c>
      <c r="D608" s="251" t="s">
        <v>1074</v>
      </c>
      <c r="E608" s="247" t="s">
        <v>647</v>
      </c>
      <c r="F608" s="248" t="s">
        <v>2343</v>
      </c>
      <c r="G608" s="247">
        <v>196</v>
      </c>
      <c r="H608" s="247" t="s">
        <v>1671</v>
      </c>
      <c r="I608" s="247">
        <v>7308402</v>
      </c>
      <c r="K608" s="248">
        <v>7308402</v>
      </c>
      <c r="L608" s="310" t="s">
        <v>456</v>
      </c>
    </row>
    <row r="609" spans="1:12" ht="12">
      <c r="A609" s="247" t="s">
        <v>777</v>
      </c>
      <c r="B609" s="247" t="s">
        <v>944</v>
      </c>
      <c r="C609" s="247" t="s">
        <v>945</v>
      </c>
      <c r="D609" s="251" t="s">
        <v>1075</v>
      </c>
      <c r="E609" s="247" t="s">
        <v>647</v>
      </c>
      <c r="F609" s="248" t="s">
        <v>2341</v>
      </c>
      <c r="G609" s="247">
        <v>210</v>
      </c>
      <c r="H609" s="247" t="s">
        <v>1671</v>
      </c>
      <c r="I609" s="247">
        <v>3470210</v>
      </c>
      <c r="K609" s="248">
        <v>3470210</v>
      </c>
      <c r="L609" s="310" t="s">
        <v>456</v>
      </c>
    </row>
    <row r="610" spans="1:12" ht="12">
      <c r="A610" s="247" t="s">
        <v>777</v>
      </c>
      <c r="B610" s="247" t="s">
        <v>944</v>
      </c>
      <c r="C610" s="247" t="s">
        <v>945</v>
      </c>
      <c r="D610" s="251" t="s">
        <v>1076</v>
      </c>
      <c r="E610" s="247" t="s">
        <v>647</v>
      </c>
      <c r="F610" s="248" t="s">
        <v>2342</v>
      </c>
      <c r="G610" s="247">
        <v>203</v>
      </c>
      <c r="H610" s="247" t="s">
        <v>1671</v>
      </c>
      <c r="I610" s="247">
        <v>4089724</v>
      </c>
      <c r="K610" s="248">
        <v>4089724</v>
      </c>
      <c r="L610" s="310" t="s">
        <v>456</v>
      </c>
    </row>
    <row r="611" spans="1:12" ht="12">
      <c r="A611" s="247" t="s">
        <v>777</v>
      </c>
      <c r="B611" s="247" t="s">
        <v>944</v>
      </c>
      <c r="C611" s="247" t="s">
        <v>945</v>
      </c>
      <c r="D611" s="251" t="s">
        <v>1077</v>
      </c>
      <c r="E611" s="247" t="s">
        <v>647</v>
      </c>
      <c r="F611" s="248" t="s">
        <v>651</v>
      </c>
      <c r="G611" s="247">
        <v>193</v>
      </c>
      <c r="H611" s="247" t="s">
        <v>1671</v>
      </c>
      <c r="I611" s="247">
        <v>19158354</v>
      </c>
      <c r="K611" s="248">
        <v>19158354</v>
      </c>
      <c r="L611" s="310" t="s">
        <v>456</v>
      </c>
    </row>
    <row r="612" spans="1:12" ht="12">
      <c r="A612" s="247" t="s">
        <v>777</v>
      </c>
      <c r="B612" s="247" t="s">
        <v>944</v>
      </c>
      <c r="C612" s="247" t="s">
        <v>945</v>
      </c>
      <c r="D612" s="251" t="s">
        <v>1078</v>
      </c>
      <c r="E612" s="247" t="s">
        <v>852</v>
      </c>
      <c r="F612" s="248" t="s">
        <v>2344</v>
      </c>
      <c r="G612" s="247">
        <v>189</v>
      </c>
      <c r="H612" s="247" t="s">
        <v>1671</v>
      </c>
      <c r="I612" s="247">
        <v>133663000</v>
      </c>
      <c r="K612" s="248">
        <v>133663000</v>
      </c>
      <c r="L612" s="310" t="s">
        <v>456</v>
      </c>
    </row>
    <row r="613" spans="1:12" ht="12">
      <c r="A613" s="247" t="s">
        <v>777</v>
      </c>
      <c r="B613" s="247" t="s">
        <v>944</v>
      </c>
      <c r="C613" s="247" t="s">
        <v>945</v>
      </c>
      <c r="D613" s="251" t="s">
        <v>1079</v>
      </c>
      <c r="E613" s="247" t="s">
        <v>852</v>
      </c>
      <c r="F613" s="248" t="s">
        <v>2295</v>
      </c>
      <c r="G613" s="247">
        <v>190</v>
      </c>
      <c r="H613" s="247" t="s">
        <v>1671</v>
      </c>
      <c r="I613" s="247">
        <v>16470688</v>
      </c>
      <c r="K613" s="248">
        <v>16470688</v>
      </c>
      <c r="L613" s="310" t="s">
        <v>456</v>
      </c>
    </row>
    <row r="614" spans="1:12" ht="12">
      <c r="A614" s="247" t="s">
        <v>777</v>
      </c>
      <c r="B614" s="247" t="s">
        <v>944</v>
      </c>
      <c r="C614" s="247" t="s">
        <v>945</v>
      </c>
      <c r="D614" s="251" t="s">
        <v>1080</v>
      </c>
      <c r="E614" s="247" t="s">
        <v>852</v>
      </c>
      <c r="F614" s="248" t="s">
        <v>2344</v>
      </c>
      <c r="G614" s="247">
        <v>189</v>
      </c>
      <c r="H614" s="247" t="s">
        <v>1671</v>
      </c>
      <c r="I614" s="247">
        <v>1386172</v>
      </c>
      <c r="K614" s="248">
        <v>1386172</v>
      </c>
      <c r="L614" s="310" t="s">
        <v>456</v>
      </c>
    </row>
    <row r="615" spans="1:12" ht="12">
      <c r="A615" s="247" t="s">
        <v>777</v>
      </c>
      <c r="B615" s="247" t="s">
        <v>944</v>
      </c>
      <c r="C615" s="247" t="s">
        <v>945</v>
      </c>
      <c r="D615" s="251" t="s">
        <v>1081</v>
      </c>
      <c r="E615" s="247" t="s">
        <v>1082</v>
      </c>
      <c r="F615" s="248" t="s">
        <v>1083</v>
      </c>
      <c r="G615" s="247">
        <v>186</v>
      </c>
      <c r="H615" s="247" t="s">
        <v>1671</v>
      </c>
      <c r="I615" s="247">
        <v>3911760</v>
      </c>
      <c r="K615" s="248">
        <v>3911760</v>
      </c>
      <c r="L615" s="310" t="s">
        <v>456</v>
      </c>
    </row>
    <row r="616" spans="1:12" ht="12">
      <c r="A616" s="247" t="s">
        <v>777</v>
      </c>
      <c r="B616" s="247" t="s">
        <v>944</v>
      </c>
      <c r="C616" s="247" t="s">
        <v>945</v>
      </c>
      <c r="D616" s="251" t="s">
        <v>1084</v>
      </c>
      <c r="E616" s="247" t="s">
        <v>1082</v>
      </c>
      <c r="F616" s="248" t="s">
        <v>1083</v>
      </c>
      <c r="G616" s="247">
        <v>186</v>
      </c>
      <c r="H616" s="247" t="s">
        <v>1671</v>
      </c>
      <c r="I616" s="247">
        <v>8941</v>
      </c>
      <c r="K616" s="248">
        <v>8941</v>
      </c>
      <c r="L616" s="310" t="s">
        <v>456</v>
      </c>
    </row>
    <row r="617" spans="1:12" ht="12">
      <c r="A617" s="247" t="s">
        <v>777</v>
      </c>
      <c r="B617" s="247" t="s">
        <v>944</v>
      </c>
      <c r="C617" s="247" t="s">
        <v>945</v>
      </c>
      <c r="D617" s="251" t="s">
        <v>1085</v>
      </c>
      <c r="E617" s="247" t="s">
        <v>1082</v>
      </c>
      <c r="F617" s="248" t="s">
        <v>1083</v>
      </c>
      <c r="G617" s="247">
        <v>186</v>
      </c>
      <c r="H617" s="247" t="s">
        <v>1671</v>
      </c>
      <c r="I617" s="247">
        <v>9719</v>
      </c>
      <c r="K617" s="248">
        <v>9719</v>
      </c>
      <c r="L617" s="310" t="s">
        <v>456</v>
      </c>
    </row>
    <row r="618" spans="1:12" ht="12">
      <c r="A618" s="247" t="s">
        <v>777</v>
      </c>
      <c r="B618" s="247" t="s">
        <v>944</v>
      </c>
      <c r="C618" s="247" t="s">
        <v>945</v>
      </c>
      <c r="D618" s="251" t="s">
        <v>1086</v>
      </c>
      <c r="E618" s="247" t="s">
        <v>1082</v>
      </c>
      <c r="F618" s="248" t="s">
        <v>1083</v>
      </c>
      <c r="G618" s="247">
        <v>186</v>
      </c>
      <c r="H618" s="247" t="s">
        <v>1671</v>
      </c>
      <c r="I618" s="247">
        <v>46114200</v>
      </c>
      <c r="K618" s="248">
        <v>46114200</v>
      </c>
      <c r="L618" s="310" t="s">
        <v>456</v>
      </c>
    </row>
    <row r="619" spans="1:12" ht="12">
      <c r="A619" s="247" t="s">
        <v>777</v>
      </c>
      <c r="B619" s="247" t="s">
        <v>944</v>
      </c>
      <c r="C619" s="247" t="s">
        <v>945</v>
      </c>
      <c r="D619" s="251" t="s">
        <v>1087</v>
      </c>
      <c r="E619" s="247" t="s">
        <v>1082</v>
      </c>
      <c r="F619" s="248" t="s">
        <v>1083</v>
      </c>
      <c r="G619" s="247">
        <v>186</v>
      </c>
      <c r="H619" s="247" t="s">
        <v>1671</v>
      </c>
      <c r="I619" s="247">
        <v>564284</v>
      </c>
      <c r="K619" s="248">
        <v>564284</v>
      </c>
      <c r="L619" s="310" t="s">
        <v>456</v>
      </c>
    </row>
    <row r="620" spans="1:12" ht="12">
      <c r="A620" s="247" t="s">
        <v>777</v>
      </c>
      <c r="B620" s="247" t="s">
        <v>944</v>
      </c>
      <c r="C620" s="247" t="s">
        <v>945</v>
      </c>
      <c r="D620" s="251" t="s">
        <v>1088</v>
      </c>
      <c r="E620" s="247" t="s">
        <v>1089</v>
      </c>
      <c r="F620" s="248" t="s">
        <v>1083</v>
      </c>
      <c r="G620" s="247">
        <v>186</v>
      </c>
      <c r="H620" s="247" t="s">
        <v>1671</v>
      </c>
      <c r="I620" s="247">
        <v>17882062</v>
      </c>
      <c r="K620" s="248">
        <v>17882062</v>
      </c>
      <c r="L620" s="310" t="s">
        <v>456</v>
      </c>
    </row>
    <row r="621" spans="1:12" ht="12">
      <c r="A621" s="247" t="s">
        <v>777</v>
      </c>
      <c r="B621" s="247" t="s">
        <v>944</v>
      </c>
      <c r="C621" s="247" t="s">
        <v>945</v>
      </c>
      <c r="D621" s="251" t="s">
        <v>1090</v>
      </c>
      <c r="E621" s="247" t="s">
        <v>1089</v>
      </c>
      <c r="F621" s="248" t="s">
        <v>652</v>
      </c>
      <c r="G621" s="247">
        <v>185</v>
      </c>
      <c r="H621" s="247" t="s">
        <v>1671</v>
      </c>
      <c r="I621" s="247">
        <v>23290000</v>
      </c>
      <c r="K621" s="248">
        <v>23290000</v>
      </c>
      <c r="L621" s="310" t="s">
        <v>456</v>
      </c>
    </row>
    <row r="622" spans="1:12" ht="12">
      <c r="A622" s="247" t="s">
        <v>777</v>
      </c>
      <c r="B622" s="247" t="s">
        <v>944</v>
      </c>
      <c r="C622" s="247" t="s">
        <v>945</v>
      </c>
      <c r="D622" s="251" t="s">
        <v>1091</v>
      </c>
      <c r="E622" s="247" t="s">
        <v>1043</v>
      </c>
      <c r="F622" s="248" t="s">
        <v>541</v>
      </c>
      <c r="G622" s="247">
        <v>184</v>
      </c>
      <c r="H622" s="247" t="s">
        <v>1671</v>
      </c>
      <c r="I622" s="247">
        <v>22824200</v>
      </c>
      <c r="K622" s="248">
        <v>22824200</v>
      </c>
      <c r="L622" s="310" t="s">
        <v>456</v>
      </c>
    </row>
    <row r="623" spans="1:12" ht="12">
      <c r="A623" s="247" t="s">
        <v>777</v>
      </c>
      <c r="B623" s="247" t="s">
        <v>944</v>
      </c>
      <c r="C623" s="247" t="s">
        <v>945</v>
      </c>
      <c r="D623" s="251" t="s">
        <v>1092</v>
      </c>
      <c r="E623" s="247" t="s">
        <v>545</v>
      </c>
      <c r="F623" s="248" t="s">
        <v>2345</v>
      </c>
      <c r="G623" s="247">
        <v>183</v>
      </c>
      <c r="H623" s="247" t="s">
        <v>1671</v>
      </c>
      <c r="I623" s="247">
        <v>50155000</v>
      </c>
      <c r="K623" s="248">
        <v>50155000</v>
      </c>
      <c r="L623" s="310" t="s">
        <v>456</v>
      </c>
    </row>
    <row r="624" spans="1:12" ht="12">
      <c r="A624" s="247" t="s">
        <v>777</v>
      </c>
      <c r="B624" s="247" t="s">
        <v>944</v>
      </c>
      <c r="C624" s="247" t="s">
        <v>945</v>
      </c>
      <c r="D624" s="251" t="s">
        <v>1093</v>
      </c>
      <c r="E624" s="247" t="s">
        <v>545</v>
      </c>
      <c r="F624" s="248" t="s">
        <v>541</v>
      </c>
      <c r="G624" s="247">
        <v>184</v>
      </c>
      <c r="H624" s="247" t="s">
        <v>1671</v>
      </c>
      <c r="I624" s="247">
        <v>18482944</v>
      </c>
      <c r="K624" s="248">
        <v>18482944</v>
      </c>
      <c r="L624" s="310" t="s">
        <v>456</v>
      </c>
    </row>
    <row r="625" spans="1:12" ht="12">
      <c r="A625" s="247" t="s">
        <v>777</v>
      </c>
      <c r="B625" s="247" t="s">
        <v>944</v>
      </c>
      <c r="C625" s="247" t="s">
        <v>945</v>
      </c>
      <c r="D625" s="251" t="s">
        <v>1094</v>
      </c>
      <c r="E625" s="247" t="s">
        <v>786</v>
      </c>
      <c r="F625" s="248" t="s">
        <v>2346</v>
      </c>
      <c r="G625" s="247">
        <v>182</v>
      </c>
      <c r="H625" s="247" t="s">
        <v>1671</v>
      </c>
      <c r="I625" s="247">
        <v>27948000</v>
      </c>
      <c r="K625" s="248">
        <v>27948000</v>
      </c>
      <c r="L625" s="310" t="s">
        <v>456</v>
      </c>
    </row>
    <row r="626" spans="1:12" ht="12">
      <c r="A626" s="247" t="s">
        <v>777</v>
      </c>
      <c r="B626" s="247" t="s">
        <v>944</v>
      </c>
      <c r="C626" s="247" t="s">
        <v>945</v>
      </c>
      <c r="D626" s="251" t="s">
        <v>1095</v>
      </c>
      <c r="E626" s="247" t="s">
        <v>786</v>
      </c>
      <c r="F626" s="248" t="s">
        <v>2346</v>
      </c>
      <c r="G626" s="247">
        <v>182</v>
      </c>
      <c r="H626" s="247" t="s">
        <v>1671</v>
      </c>
      <c r="I626" s="247">
        <v>23290000</v>
      </c>
      <c r="K626" s="248">
        <v>23290000</v>
      </c>
      <c r="L626" s="310" t="s">
        <v>456</v>
      </c>
    </row>
    <row r="627" spans="1:12" ht="12">
      <c r="A627" s="247" t="s">
        <v>777</v>
      </c>
      <c r="B627" s="247" t="s">
        <v>944</v>
      </c>
      <c r="C627" s="247" t="s">
        <v>945</v>
      </c>
      <c r="D627" s="251" t="s">
        <v>1096</v>
      </c>
      <c r="E627" s="247" t="s">
        <v>787</v>
      </c>
      <c r="F627" s="248" t="s">
        <v>526</v>
      </c>
      <c r="G627" s="247">
        <v>179</v>
      </c>
      <c r="H627" s="247" t="s">
        <v>1671</v>
      </c>
      <c r="I627" s="247">
        <v>29610000</v>
      </c>
      <c r="K627" s="248">
        <v>29610000</v>
      </c>
      <c r="L627" s="310" t="s">
        <v>456</v>
      </c>
    </row>
    <row r="628" spans="1:12" ht="12">
      <c r="A628" s="247" t="s">
        <v>777</v>
      </c>
      <c r="B628" s="247" t="s">
        <v>944</v>
      </c>
      <c r="C628" s="247" t="s">
        <v>945</v>
      </c>
      <c r="D628" s="251" t="s">
        <v>1097</v>
      </c>
      <c r="E628" s="247" t="s">
        <v>598</v>
      </c>
      <c r="F628" s="248" t="s">
        <v>556</v>
      </c>
      <c r="G628" s="247">
        <v>178</v>
      </c>
      <c r="H628" s="247" t="s">
        <v>1671</v>
      </c>
      <c r="I628" s="247">
        <v>23290000</v>
      </c>
      <c r="K628" s="248">
        <v>23290000</v>
      </c>
      <c r="L628" s="310" t="s">
        <v>456</v>
      </c>
    </row>
    <row r="629" spans="1:12" ht="12">
      <c r="A629" s="247" t="s">
        <v>777</v>
      </c>
      <c r="B629" s="247" t="s">
        <v>944</v>
      </c>
      <c r="C629" s="247" t="s">
        <v>945</v>
      </c>
      <c r="D629" s="251" t="s">
        <v>1098</v>
      </c>
      <c r="E629" s="247" t="s">
        <v>598</v>
      </c>
      <c r="F629" s="248" t="s">
        <v>556</v>
      </c>
      <c r="G629" s="247">
        <v>178</v>
      </c>
      <c r="H629" s="247" t="s">
        <v>1671</v>
      </c>
      <c r="I629" s="247">
        <v>25431000</v>
      </c>
      <c r="K629" s="248">
        <v>25431000</v>
      </c>
      <c r="L629" s="310" t="s">
        <v>456</v>
      </c>
    </row>
    <row r="630" spans="1:12" ht="12">
      <c r="A630" s="247" t="s">
        <v>777</v>
      </c>
      <c r="B630" s="247" t="s">
        <v>944</v>
      </c>
      <c r="C630" s="247" t="s">
        <v>945</v>
      </c>
      <c r="D630" s="251" t="s">
        <v>1099</v>
      </c>
      <c r="E630" s="247" t="s">
        <v>694</v>
      </c>
      <c r="F630" s="248" t="s">
        <v>527</v>
      </c>
      <c r="G630" s="247">
        <v>177</v>
      </c>
      <c r="H630" s="247" t="s">
        <v>1671</v>
      </c>
      <c r="I630" s="247">
        <v>23290000</v>
      </c>
      <c r="K630" s="248">
        <v>23290000</v>
      </c>
      <c r="L630" s="310" t="s">
        <v>456</v>
      </c>
    </row>
    <row r="631" spans="1:12" ht="12">
      <c r="A631" s="247" t="s">
        <v>777</v>
      </c>
      <c r="B631" s="247" t="s">
        <v>944</v>
      </c>
      <c r="C631" s="247" t="s">
        <v>945</v>
      </c>
      <c r="D631" s="251" t="s">
        <v>1100</v>
      </c>
      <c r="E631" s="247" t="s">
        <v>812</v>
      </c>
      <c r="F631" s="248" t="s">
        <v>2161</v>
      </c>
      <c r="G631" s="247">
        <v>175</v>
      </c>
      <c r="H631" s="247" t="s">
        <v>1671</v>
      </c>
      <c r="I631" s="247">
        <v>17864000</v>
      </c>
      <c r="K631" s="248">
        <v>17864000</v>
      </c>
      <c r="L631" s="310" t="s">
        <v>456</v>
      </c>
    </row>
    <row r="632" spans="1:12" ht="12">
      <c r="A632" s="247" t="s">
        <v>777</v>
      </c>
      <c r="B632" s="247" t="s">
        <v>944</v>
      </c>
      <c r="C632" s="247" t="s">
        <v>945</v>
      </c>
      <c r="D632" s="251" t="s">
        <v>1101</v>
      </c>
      <c r="E632" s="247" t="s">
        <v>812</v>
      </c>
      <c r="F632" s="248" t="s">
        <v>2161</v>
      </c>
      <c r="G632" s="247">
        <v>175</v>
      </c>
      <c r="H632" s="247" t="s">
        <v>1671</v>
      </c>
      <c r="I632" s="247">
        <v>75258400</v>
      </c>
      <c r="K632" s="248">
        <v>75258400</v>
      </c>
      <c r="L632" s="310" t="s">
        <v>456</v>
      </c>
    </row>
    <row r="633" spans="1:12" ht="12">
      <c r="A633" s="247" t="s">
        <v>777</v>
      </c>
      <c r="B633" s="247" t="s">
        <v>944</v>
      </c>
      <c r="C633" s="247" t="s">
        <v>945</v>
      </c>
      <c r="D633" s="251" t="s">
        <v>1102</v>
      </c>
      <c r="E633" s="247" t="s">
        <v>734</v>
      </c>
      <c r="F633" s="248" t="s">
        <v>530</v>
      </c>
      <c r="G633" s="247">
        <v>171</v>
      </c>
      <c r="H633" s="247" t="s">
        <v>1671</v>
      </c>
      <c r="I633" s="247">
        <v>46580000</v>
      </c>
      <c r="K633" s="248">
        <v>46580000</v>
      </c>
      <c r="L633" s="310" t="s">
        <v>456</v>
      </c>
    </row>
    <row r="634" spans="1:12" ht="12">
      <c r="A634" s="247" t="s">
        <v>777</v>
      </c>
      <c r="B634" s="247" t="s">
        <v>944</v>
      </c>
      <c r="C634" s="247" t="s">
        <v>945</v>
      </c>
      <c r="D634" s="251" t="s">
        <v>1103</v>
      </c>
      <c r="E634" s="247" t="s">
        <v>734</v>
      </c>
      <c r="F634" s="248" t="s">
        <v>530</v>
      </c>
      <c r="G634" s="247">
        <v>171</v>
      </c>
      <c r="H634" s="247" t="s">
        <v>1757</v>
      </c>
      <c r="J634" s="247">
        <v>1831.41</v>
      </c>
      <c r="K634" s="248">
        <v>12174517.744200001</v>
      </c>
      <c r="L634" s="310" t="s">
        <v>456</v>
      </c>
    </row>
    <row r="635" spans="1:12" ht="12">
      <c r="A635" s="247" t="s">
        <v>777</v>
      </c>
      <c r="B635" s="247" t="s">
        <v>944</v>
      </c>
      <c r="C635" s="247" t="s">
        <v>945</v>
      </c>
      <c r="D635" s="251" t="s">
        <v>1104</v>
      </c>
      <c r="E635" s="247" t="s">
        <v>759</v>
      </c>
      <c r="F635" s="248" t="s">
        <v>527</v>
      </c>
      <c r="G635" s="247">
        <v>177</v>
      </c>
      <c r="H635" s="247" t="s">
        <v>1671</v>
      </c>
      <c r="I635" s="247">
        <v>17192678</v>
      </c>
      <c r="K635" s="248">
        <v>17192678</v>
      </c>
      <c r="L635" s="310" t="s">
        <v>456</v>
      </c>
    </row>
    <row r="636" spans="1:12" ht="12">
      <c r="A636" s="247" t="s">
        <v>777</v>
      </c>
      <c r="B636" s="247" t="s">
        <v>944</v>
      </c>
      <c r="C636" s="247" t="s">
        <v>945</v>
      </c>
      <c r="D636" s="251" t="s">
        <v>1105</v>
      </c>
      <c r="E636" s="247" t="s">
        <v>759</v>
      </c>
      <c r="F636" s="248" t="s">
        <v>2346</v>
      </c>
      <c r="G636" s="247">
        <v>182</v>
      </c>
      <c r="H636" s="247" t="s">
        <v>1671</v>
      </c>
      <c r="I636" s="247">
        <v>19013956</v>
      </c>
      <c r="K636" s="248">
        <v>19013956</v>
      </c>
      <c r="L636" s="310" t="s">
        <v>456</v>
      </c>
    </row>
    <row r="637" spans="1:12" ht="12">
      <c r="A637" s="247" t="s">
        <v>777</v>
      </c>
      <c r="B637" s="247" t="s">
        <v>944</v>
      </c>
      <c r="C637" s="247" t="s">
        <v>945</v>
      </c>
      <c r="D637" s="251" t="s">
        <v>1106</v>
      </c>
      <c r="E637" s="247" t="s">
        <v>759</v>
      </c>
      <c r="F637" s="248" t="s">
        <v>2161</v>
      </c>
      <c r="G637" s="247">
        <v>175</v>
      </c>
      <c r="H637" s="247" t="s">
        <v>1671</v>
      </c>
      <c r="I637" s="247">
        <v>15529772</v>
      </c>
      <c r="K637" s="248">
        <v>15529772</v>
      </c>
      <c r="L637" s="310" t="s">
        <v>456</v>
      </c>
    </row>
    <row r="638" spans="1:12" ht="12">
      <c r="A638" s="247" t="s">
        <v>777</v>
      </c>
      <c r="B638" s="247" t="s">
        <v>944</v>
      </c>
      <c r="C638" s="247" t="s">
        <v>945</v>
      </c>
      <c r="D638" s="251" t="s">
        <v>1107</v>
      </c>
      <c r="E638" s="247" t="s">
        <v>759</v>
      </c>
      <c r="F638" s="248" t="s">
        <v>526</v>
      </c>
      <c r="G638" s="247">
        <v>179</v>
      </c>
      <c r="H638" s="247" t="s">
        <v>1671</v>
      </c>
      <c r="I638" s="247">
        <v>17378998</v>
      </c>
      <c r="K638" s="248">
        <v>17378998</v>
      </c>
      <c r="L638" s="310" t="s">
        <v>456</v>
      </c>
    </row>
    <row r="639" spans="1:12" ht="12">
      <c r="A639" s="247" t="s">
        <v>777</v>
      </c>
      <c r="B639" s="247" t="s">
        <v>944</v>
      </c>
      <c r="C639" s="247" t="s">
        <v>945</v>
      </c>
      <c r="D639" s="251" t="s">
        <v>1108</v>
      </c>
      <c r="E639" s="247" t="s">
        <v>759</v>
      </c>
      <c r="F639" s="248" t="s">
        <v>529</v>
      </c>
      <c r="G639" s="247">
        <v>172</v>
      </c>
      <c r="H639" s="247" t="s">
        <v>1671</v>
      </c>
      <c r="I639" s="247">
        <v>13983316</v>
      </c>
      <c r="K639" s="248">
        <v>13983316</v>
      </c>
      <c r="L639" s="310" t="s">
        <v>456</v>
      </c>
    </row>
    <row r="640" spans="1:12" ht="12">
      <c r="A640" s="247" t="s">
        <v>777</v>
      </c>
      <c r="B640" s="247" t="s">
        <v>944</v>
      </c>
      <c r="C640" s="247" t="s">
        <v>945</v>
      </c>
      <c r="D640" s="251" t="s">
        <v>1109</v>
      </c>
      <c r="E640" s="247" t="s">
        <v>759</v>
      </c>
      <c r="F640" s="248" t="s">
        <v>531</v>
      </c>
      <c r="G640" s="247">
        <v>170</v>
      </c>
      <c r="H640" s="247" t="s">
        <v>1671</v>
      </c>
      <c r="I640" s="247">
        <v>5700000</v>
      </c>
      <c r="K640" s="248">
        <v>5700000</v>
      </c>
      <c r="L640" s="310" t="s">
        <v>456</v>
      </c>
    </row>
    <row r="641" spans="1:12" ht="12">
      <c r="A641" s="247" t="s">
        <v>777</v>
      </c>
      <c r="B641" s="247" t="s">
        <v>944</v>
      </c>
      <c r="C641" s="247" t="s">
        <v>945</v>
      </c>
      <c r="D641" s="251" t="s">
        <v>1110</v>
      </c>
      <c r="E641" s="247" t="s">
        <v>1064</v>
      </c>
      <c r="F641" s="248" t="s">
        <v>2347</v>
      </c>
      <c r="G641" s="247">
        <v>168</v>
      </c>
      <c r="H641" s="247" t="s">
        <v>1671</v>
      </c>
      <c r="I641" s="247">
        <v>23290000</v>
      </c>
      <c r="K641" s="248">
        <v>23290000</v>
      </c>
      <c r="L641" s="310" t="s">
        <v>456</v>
      </c>
    </row>
    <row r="642" spans="1:12" ht="12">
      <c r="A642" s="247" t="s">
        <v>777</v>
      </c>
      <c r="B642" s="247" t="s">
        <v>944</v>
      </c>
      <c r="C642" s="247" t="s">
        <v>945</v>
      </c>
      <c r="D642" s="251" t="s">
        <v>1111</v>
      </c>
      <c r="E642" s="247" t="s">
        <v>1064</v>
      </c>
      <c r="F642" s="248" t="s">
        <v>2347</v>
      </c>
      <c r="G642" s="247">
        <v>168</v>
      </c>
      <c r="H642" s="247" t="s">
        <v>1671</v>
      </c>
      <c r="I642" s="247">
        <v>83508000</v>
      </c>
      <c r="K642" s="248">
        <v>83508000</v>
      </c>
      <c r="L642" s="310" t="s">
        <v>456</v>
      </c>
    </row>
    <row r="643" spans="1:12" ht="12">
      <c r="A643" s="247" t="s">
        <v>777</v>
      </c>
      <c r="B643" s="247" t="s">
        <v>944</v>
      </c>
      <c r="C643" s="247" t="s">
        <v>945</v>
      </c>
      <c r="D643" s="251" t="s">
        <v>1112</v>
      </c>
      <c r="E643" s="247" t="s">
        <v>737</v>
      </c>
      <c r="F643" s="248" t="s">
        <v>533</v>
      </c>
      <c r="G643" s="247">
        <v>165</v>
      </c>
      <c r="H643" s="247" t="s">
        <v>1671</v>
      </c>
      <c r="I643" s="247">
        <v>46580000</v>
      </c>
      <c r="K643" s="248">
        <v>46580000</v>
      </c>
      <c r="L643" s="310" t="s">
        <v>456</v>
      </c>
    </row>
    <row r="644" spans="1:12" ht="12">
      <c r="A644" s="247" t="s">
        <v>777</v>
      </c>
      <c r="B644" s="247" t="s">
        <v>944</v>
      </c>
      <c r="C644" s="247" t="s">
        <v>945</v>
      </c>
      <c r="D644" s="251" t="s">
        <v>1113</v>
      </c>
      <c r="E644" s="247" t="s">
        <v>788</v>
      </c>
      <c r="F644" s="248" t="s">
        <v>531</v>
      </c>
      <c r="G644" s="247">
        <v>170</v>
      </c>
      <c r="H644" s="247" t="s">
        <v>1671</v>
      </c>
      <c r="I644" s="247">
        <v>17332418</v>
      </c>
      <c r="K644" s="248">
        <v>17332418</v>
      </c>
      <c r="L644" s="310" t="s">
        <v>456</v>
      </c>
    </row>
    <row r="645" spans="1:12" ht="12">
      <c r="A645" s="247" t="s">
        <v>777</v>
      </c>
      <c r="B645" s="247" t="s">
        <v>944</v>
      </c>
      <c r="C645" s="247" t="s">
        <v>945</v>
      </c>
      <c r="D645" s="251" t="s">
        <v>1114</v>
      </c>
      <c r="E645" s="247" t="s">
        <v>788</v>
      </c>
      <c r="F645" s="248" t="s">
        <v>2348</v>
      </c>
      <c r="G645" s="247">
        <v>169</v>
      </c>
      <c r="H645" s="247" t="s">
        <v>1671</v>
      </c>
      <c r="I645" s="247">
        <v>17243916</v>
      </c>
      <c r="K645" s="248">
        <v>17243916</v>
      </c>
      <c r="L645" s="310" t="s">
        <v>456</v>
      </c>
    </row>
    <row r="646" spans="1:12" ht="12">
      <c r="A646" s="247" t="s">
        <v>777</v>
      </c>
      <c r="B646" s="247" t="s">
        <v>944</v>
      </c>
      <c r="C646" s="247" t="s">
        <v>945</v>
      </c>
      <c r="D646" s="251" t="s">
        <v>1115</v>
      </c>
      <c r="E646" s="247" t="s">
        <v>651</v>
      </c>
      <c r="F646" s="248" t="s">
        <v>536</v>
      </c>
      <c r="G646" s="247">
        <v>163</v>
      </c>
      <c r="H646" s="247" t="s">
        <v>1671</v>
      </c>
      <c r="I646" s="247">
        <v>46580000</v>
      </c>
      <c r="K646" s="248">
        <v>46580000</v>
      </c>
      <c r="L646" s="310" t="s">
        <v>456</v>
      </c>
    </row>
    <row r="647" spans="1:12" ht="12">
      <c r="A647" s="247" t="s">
        <v>777</v>
      </c>
      <c r="B647" s="247" t="s">
        <v>944</v>
      </c>
      <c r="C647" s="247" t="s">
        <v>945</v>
      </c>
      <c r="D647" s="251" t="s">
        <v>1116</v>
      </c>
      <c r="E647" s="247" t="s">
        <v>651</v>
      </c>
      <c r="F647" s="248" t="s">
        <v>536</v>
      </c>
      <c r="G647" s="247">
        <v>163</v>
      </c>
      <c r="H647" s="247" t="s">
        <v>1671</v>
      </c>
      <c r="I647" s="247">
        <v>170000</v>
      </c>
      <c r="K647" s="248">
        <v>170000</v>
      </c>
      <c r="L647" s="310" t="s">
        <v>456</v>
      </c>
    </row>
    <row r="648" spans="1:12" ht="12">
      <c r="A648" s="247" t="s">
        <v>777</v>
      </c>
      <c r="B648" s="247" t="s">
        <v>944</v>
      </c>
      <c r="C648" s="247" t="s">
        <v>945</v>
      </c>
      <c r="D648" s="251" t="s">
        <v>1117</v>
      </c>
      <c r="E648" s="247" t="s">
        <v>824</v>
      </c>
      <c r="F648" s="248" t="s">
        <v>825</v>
      </c>
      <c r="G648" s="247">
        <v>162</v>
      </c>
      <c r="H648" s="247" t="s">
        <v>1671</v>
      </c>
      <c r="I648" s="247">
        <v>1440000</v>
      </c>
      <c r="K648" s="248">
        <v>1440000</v>
      </c>
      <c r="L648" s="310" t="s">
        <v>456</v>
      </c>
    </row>
    <row r="649" spans="1:12" ht="12">
      <c r="A649" s="247" t="s">
        <v>777</v>
      </c>
      <c r="B649" s="247" t="s">
        <v>944</v>
      </c>
      <c r="C649" s="247" t="s">
        <v>945</v>
      </c>
      <c r="D649" s="251" t="s">
        <v>1118</v>
      </c>
      <c r="E649" s="247" t="s">
        <v>824</v>
      </c>
      <c r="F649" s="248" t="s">
        <v>825</v>
      </c>
      <c r="G649" s="247">
        <v>162</v>
      </c>
      <c r="H649" s="247" t="s">
        <v>1671</v>
      </c>
      <c r="I649" s="247">
        <v>54813000</v>
      </c>
      <c r="K649" s="248">
        <v>54813000</v>
      </c>
      <c r="L649" s="310" t="s">
        <v>456</v>
      </c>
    </row>
    <row r="650" spans="1:12" ht="12">
      <c r="A650" s="247" t="s">
        <v>777</v>
      </c>
      <c r="B650" s="247" t="s">
        <v>944</v>
      </c>
      <c r="C650" s="247" t="s">
        <v>945</v>
      </c>
      <c r="D650" s="251" t="s">
        <v>1119</v>
      </c>
      <c r="E650" s="247" t="s">
        <v>903</v>
      </c>
      <c r="F650" s="248" t="s">
        <v>2349</v>
      </c>
      <c r="G650" s="247">
        <v>158</v>
      </c>
      <c r="H650" s="247" t="s">
        <v>1671</v>
      </c>
      <c r="I650" s="247">
        <v>27948000</v>
      </c>
      <c r="K650" s="248">
        <v>27948000</v>
      </c>
      <c r="L650" s="310" t="s">
        <v>456</v>
      </c>
    </row>
    <row r="651" spans="1:12" ht="12">
      <c r="A651" s="247" t="s">
        <v>777</v>
      </c>
      <c r="B651" s="247" t="s">
        <v>944</v>
      </c>
      <c r="C651" s="247" t="s">
        <v>945</v>
      </c>
      <c r="D651" s="251" t="s">
        <v>1120</v>
      </c>
      <c r="E651" s="247" t="s">
        <v>903</v>
      </c>
      <c r="F651" s="248" t="s">
        <v>2349</v>
      </c>
      <c r="G651" s="247">
        <v>158</v>
      </c>
      <c r="H651" s="247" t="s">
        <v>1671</v>
      </c>
      <c r="I651" s="247">
        <v>76190000</v>
      </c>
      <c r="K651" s="248">
        <v>76190000</v>
      </c>
      <c r="L651" s="310" t="s">
        <v>456</v>
      </c>
    </row>
    <row r="652" spans="1:12" ht="12">
      <c r="A652" s="247" t="s">
        <v>777</v>
      </c>
      <c r="B652" s="247" t="s">
        <v>944</v>
      </c>
      <c r="C652" s="247" t="s">
        <v>945</v>
      </c>
      <c r="D652" s="251" t="s">
        <v>1121</v>
      </c>
      <c r="E652" s="247" t="s">
        <v>740</v>
      </c>
      <c r="F652" s="248" t="s">
        <v>533</v>
      </c>
      <c r="G652" s="247">
        <v>165</v>
      </c>
      <c r="H652" s="247" t="s">
        <v>1671</v>
      </c>
      <c r="I652" s="247">
        <v>15809252</v>
      </c>
      <c r="K652" s="248">
        <v>15809252</v>
      </c>
      <c r="L652" s="310" t="s">
        <v>456</v>
      </c>
    </row>
    <row r="653" spans="1:12" ht="12">
      <c r="A653" s="247" t="s">
        <v>777</v>
      </c>
      <c r="B653" s="247" t="s">
        <v>944</v>
      </c>
      <c r="C653" s="247" t="s">
        <v>945</v>
      </c>
      <c r="D653" s="251" t="s">
        <v>1122</v>
      </c>
      <c r="E653" s="247" t="s">
        <v>1083</v>
      </c>
      <c r="F653" s="248" t="s">
        <v>537</v>
      </c>
      <c r="G653" s="247">
        <v>156</v>
      </c>
      <c r="H653" s="247" t="s">
        <v>1671</v>
      </c>
      <c r="I653" s="247">
        <v>23290000</v>
      </c>
      <c r="K653" s="248">
        <v>23290000</v>
      </c>
      <c r="L653" s="310" t="s">
        <v>456</v>
      </c>
    </row>
    <row r="654" spans="1:12" ht="12">
      <c r="A654" s="247" t="s">
        <v>777</v>
      </c>
      <c r="B654" s="247" t="s">
        <v>944</v>
      </c>
      <c r="C654" s="247" t="s">
        <v>945</v>
      </c>
      <c r="E654" s="247" t="s">
        <v>1083</v>
      </c>
      <c r="F654" s="248" t="s">
        <v>536</v>
      </c>
      <c r="G654" s="247">
        <v>163</v>
      </c>
      <c r="H654" s="247" t="s">
        <v>1671</v>
      </c>
      <c r="I654" s="247">
        <v>12427544</v>
      </c>
      <c r="K654" s="248">
        <v>12427544</v>
      </c>
      <c r="L654" s="310" t="s">
        <v>456</v>
      </c>
    </row>
    <row r="655" spans="1:12" ht="12">
      <c r="A655" s="247" t="s">
        <v>777</v>
      </c>
      <c r="B655" s="247" t="s">
        <v>944</v>
      </c>
      <c r="C655" s="247" t="s">
        <v>945</v>
      </c>
      <c r="D655" s="251" t="s">
        <v>1123</v>
      </c>
      <c r="E655" s="247" t="s">
        <v>1083</v>
      </c>
      <c r="F655" s="248" t="s">
        <v>2350</v>
      </c>
      <c r="G655" s="247">
        <v>161</v>
      </c>
      <c r="H655" s="247" t="s">
        <v>1671</v>
      </c>
      <c r="I655" s="247">
        <v>17723690</v>
      </c>
      <c r="K655" s="248">
        <v>17723690</v>
      </c>
      <c r="L655" s="310" t="s">
        <v>456</v>
      </c>
    </row>
    <row r="656" spans="1:12" ht="12">
      <c r="A656" s="247" t="s">
        <v>777</v>
      </c>
      <c r="B656" s="247" t="s">
        <v>944</v>
      </c>
      <c r="C656" s="247" t="s">
        <v>945</v>
      </c>
      <c r="D656" s="251" t="s">
        <v>1124</v>
      </c>
      <c r="E656" s="247" t="s">
        <v>652</v>
      </c>
      <c r="F656" s="248" t="s">
        <v>2299</v>
      </c>
      <c r="G656" s="247">
        <v>155</v>
      </c>
      <c r="H656" s="247" t="s">
        <v>1671</v>
      </c>
      <c r="I656" s="247">
        <v>24221600</v>
      </c>
      <c r="K656" s="248">
        <v>24221600</v>
      </c>
      <c r="L656" s="310" t="s">
        <v>456</v>
      </c>
    </row>
    <row r="657" spans="1:12" ht="12">
      <c r="A657" s="247" t="s">
        <v>777</v>
      </c>
      <c r="B657" s="247" t="s">
        <v>944</v>
      </c>
      <c r="C657" s="247" t="s">
        <v>945</v>
      </c>
      <c r="D657" s="251" t="s">
        <v>1125</v>
      </c>
      <c r="E657" s="247" t="s">
        <v>652</v>
      </c>
      <c r="F657" s="248" t="s">
        <v>2299</v>
      </c>
      <c r="G657" s="247">
        <v>155</v>
      </c>
      <c r="H657" s="247" t="s">
        <v>1671</v>
      </c>
      <c r="I657" s="247">
        <v>23290000</v>
      </c>
      <c r="K657" s="248">
        <v>23290000</v>
      </c>
      <c r="L657" s="310" t="s">
        <v>456</v>
      </c>
    </row>
    <row r="658" spans="1:12" ht="12">
      <c r="A658" s="247" t="s">
        <v>777</v>
      </c>
      <c r="B658" s="247" t="s">
        <v>944</v>
      </c>
      <c r="C658" s="247" t="s">
        <v>945</v>
      </c>
      <c r="D658" s="251" t="s">
        <v>1126</v>
      </c>
      <c r="E658" s="247" t="s">
        <v>541</v>
      </c>
      <c r="F658" s="248" t="s">
        <v>2351</v>
      </c>
      <c r="G658" s="247">
        <v>154</v>
      </c>
      <c r="H658" s="247" t="s">
        <v>1671</v>
      </c>
      <c r="I658" s="247">
        <v>2155200</v>
      </c>
      <c r="K658" s="248">
        <v>2155200</v>
      </c>
      <c r="L658" s="310" t="s">
        <v>456</v>
      </c>
    </row>
    <row r="659" spans="1:12" ht="12">
      <c r="A659" s="247" t="s">
        <v>777</v>
      </c>
      <c r="B659" s="247" t="s">
        <v>944</v>
      </c>
      <c r="C659" s="247" t="s">
        <v>945</v>
      </c>
      <c r="D659" s="251" t="s">
        <v>1127</v>
      </c>
      <c r="E659" s="247" t="s">
        <v>541</v>
      </c>
      <c r="F659" s="248" t="s">
        <v>2351</v>
      </c>
      <c r="G659" s="247">
        <v>154</v>
      </c>
      <c r="H659" s="247" t="s">
        <v>1671</v>
      </c>
      <c r="I659" s="247">
        <v>2300000</v>
      </c>
      <c r="K659" s="248">
        <v>2300000</v>
      </c>
      <c r="L659" s="310" t="s">
        <v>456</v>
      </c>
    </row>
    <row r="660" spans="1:12" ht="12">
      <c r="A660" s="247" t="s">
        <v>777</v>
      </c>
      <c r="B660" s="247" t="s">
        <v>944</v>
      </c>
      <c r="C660" s="247" t="s">
        <v>945</v>
      </c>
      <c r="D660" s="251" t="s">
        <v>1128</v>
      </c>
      <c r="E660" s="247" t="s">
        <v>541</v>
      </c>
      <c r="F660" s="248" t="s">
        <v>537</v>
      </c>
      <c r="G660" s="247">
        <v>156</v>
      </c>
      <c r="H660" s="247" t="s">
        <v>1671</v>
      </c>
      <c r="I660" s="247">
        <v>16708246</v>
      </c>
      <c r="K660" s="248">
        <v>16708246</v>
      </c>
      <c r="L660" s="310" t="s">
        <v>456</v>
      </c>
    </row>
    <row r="661" spans="1:12" ht="12">
      <c r="A661" s="247" t="s">
        <v>777</v>
      </c>
      <c r="B661" s="247" t="s">
        <v>944</v>
      </c>
      <c r="C661" s="247" t="s">
        <v>945</v>
      </c>
      <c r="D661" s="251" t="s">
        <v>1129</v>
      </c>
      <c r="E661" s="247" t="s">
        <v>541</v>
      </c>
      <c r="F661" s="248" t="s">
        <v>2351</v>
      </c>
      <c r="G661" s="247">
        <v>154</v>
      </c>
      <c r="H661" s="247" t="s">
        <v>1671</v>
      </c>
      <c r="I661" s="247">
        <v>29610000</v>
      </c>
      <c r="K661" s="248">
        <v>29610000</v>
      </c>
      <c r="L661" s="310" t="s">
        <v>456</v>
      </c>
    </row>
    <row r="662" spans="1:12" ht="12">
      <c r="A662" s="247" t="s">
        <v>777</v>
      </c>
      <c r="B662" s="247" t="s">
        <v>944</v>
      </c>
      <c r="C662" s="247" t="s">
        <v>945</v>
      </c>
      <c r="D662" s="251" t="s">
        <v>1130</v>
      </c>
      <c r="E662" s="247" t="s">
        <v>541</v>
      </c>
      <c r="F662" s="248" t="s">
        <v>2351</v>
      </c>
      <c r="G662" s="247">
        <v>154</v>
      </c>
      <c r="H662" s="247" t="s">
        <v>1671</v>
      </c>
      <c r="I662" s="247">
        <v>24912000</v>
      </c>
      <c r="K662" s="248">
        <v>24912000</v>
      </c>
      <c r="L662" s="310" t="s">
        <v>456</v>
      </c>
    </row>
    <row r="663" spans="1:12" ht="12">
      <c r="A663" s="247" t="s">
        <v>777</v>
      </c>
      <c r="B663" s="247" t="s">
        <v>944</v>
      </c>
      <c r="C663" s="247" t="s">
        <v>945</v>
      </c>
      <c r="D663" s="251" t="s">
        <v>1131</v>
      </c>
      <c r="E663" s="247" t="s">
        <v>541</v>
      </c>
      <c r="F663" s="248" t="s">
        <v>2349</v>
      </c>
      <c r="G663" s="247">
        <v>158</v>
      </c>
      <c r="H663" s="247" t="s">
        <v>1671</v>
      </c>
      <c r="I663" s="247">
        <v>16000230</v>
      </c>
      <c r="K663" s="248">
        <v>16000230</v>
      </c>
      <c r="L663" s="310" t="s">
        <v>456</v>
      </c>
    </row>
    <row r="664" spans="1:12" ht="12">
      <c r="A664" s="247" t="s">
        <v>777</v>
      </c>
      <c r="B664" s="247" t="s">
        <v>944</v>
      </c>
      <c r="C664" s="247" t="s">
        <v>945</v>
      </c>
      <c r="D664" s="251" t="s">
        <v>1132</v>
      </c>
      <c r="E664" s="247" t="s">
        <v>541</v>
      </c>
      <c r="F664" s="248" t="s">
        <v>2351</v>
      </c>
      <c r="G664" s="247">
        <v>154</v>
      </c>
      <c r="H664" s="247" t="s">
        <v>1671</v>
      </c>
      <c r="I664" s="247">
        <v>21324324</v>
      </c>
      <c r="K664" s="248">
        <v>21324324</v>
      </c>
      <c r="L664" s="310" t="s">
        <v>456</v>
      </c>
    </row>
    <row r="665" spans="1:12" ht="12">
      <c r="A665" s="247" t="s">
        <v>777</v>
      </c>
      <c r="B665" s="247" t="s">
        <v>944</v>
      </c>
      <c r="C665" s="247" t="s">
        <v>945</v>
      </c>
      <c r="D665" s="251" t="s">
        <v>1133</v>
      </c>
      <c r="E665" s="247" t="s">
        <v>541</v>
      </c>
      <c r="F665" s="248" t="s">
        <v>2351</v>
      </c>
      <c r="G665" s="247">
        <v>154</v>
      </c>
      <c r="H665" s="247" t="s">
        <v>1671</v>
      </c>
      <c r="I665" s="247">
        <v>2850000</v>
      </c>
      <c r="K665" s="248">
        <v>2850000</v>
      </c>
      <c r="L665" s="310" t="s">
        <v>456</v>
      </c>
    </row>
    <row r="666" spans="1:12" ht="12">
      <c r="A666" s="247" t="s">
        <v>777</v>
      </c>
      <c r="B666" s="247" t="s">
        <v>944</v>
      </c>
      <c r="C666" s="247" t="s">
        <v>945</v>
      </c>
      <c r="D666" s="251" t="s">
        <v>1134</v>
      </c>
      <c r="E666" s="247" t="s">
        <v>555</v>
      </c>
      <c r="F666" s="248" t="s">
        <v>2352</v>
      </c>
      <c r="G666" s="247">
        <v>151</v>
      </c>
      <c r="H666" s="247" t="s">
        <v>1671</v>
      </c>
      <c r="I666" s="247">
        <v>46580000</v>
      </c>
      <c r="K666" s="248">
        <v>46580000</v>
      </c>
      <c r="L666" s="310" t="s">
        <v>456</v>
      </c>
    </row>
    <row r="667" spans="1:12" ht="12">
      <c r="A667" s="247" t="s">
        <v>777</v>
      </c>
      <c r="B667" s="247" t="s">
        <v>944</v>
      </c>
      <c r="C667" s="247" t="s">
        <v>945</v>
      </c>
      <c r="D667" s="251" t="s">
        <v>1135</v>
      </c>
      <c r="E667" s="247" t="s">
        <v>525</v>
      </c>
      <c r="F667" s="248" t="s">
        <v>2353</v>
      </c>
      <c r="G667" s="247">
        <v>150</v>
      </c>
      <c r="H667" s="247" t="s">
        <v>1671</v>
      </c>
      <c r="I667" s="247">
        <v>23290000</v>
      </c>
      <c r="K667" s="248">
        <v>23290000</v>
      </c>
      <c r="L667" s="310" t="s">
        <v>456</v>
      </c>
    </row>
    <row r="668" spans="1:12" ht="12">
      <c r="A668" s="247" t="s">
        <v>777</v>
      </c>
      <c r="B668" s="247" t="s">
        <v>944</v>
      </c>
      <c r="C668" s="247" t="s">
        <v>945</v>
      </c>
      <c r="D668" s="251" t="s">
        <v>1136</v>
      </c>
      <c r="E668" s="247" t="s">
        <v>556</v>
      </c>
      <c r="F668" s="248" t="s">
        <v>2354</v>
      </c>
      <c r="G668" s="247">
        <v>148</v>
      </c>
      <c r="H668" s="247" t="s">
        <v>1671</v>
      </c>
      <c r="I668" s="247">
        <v>23290000</v>
      </c>
      <c r="K668" s="248">
        <v>23290000</v>
      </c>
      <c r="L668" s="310" t="s">
        <v>456</v>
      </c>
    </row>
    <row r="669" spans="1:12" ht="12">
      <c r="A669" s="247" t="s">
        <v>777</v>
      </c>
      <c r="B669" s="247" t="s">
        <v>944</v>
      </c>
      <c r="C669" s="247" t="s">
        <v>945</v>
      </c>
      <c r="D669" s="251" t="s">
        <v>1137</v>
      </c>
      <c r="E669" s="247" t="s">
        <v>527</v>
      </c>
      <c r="F669" s="248" t="s">
        <v>1856</v>
      </c>
      <c r="G669" s="247">
        <v>147</v>
      </c>
      <c r="H669" s="247" t="s">
        <v>1671</v>
      </c>
      <c r="I669" s="247">
        <v>46580000</v>
      </c>
      <c r="K669" s="248">
        <v>46580000</v>
      </c>
      <c r="L669" s="310" t="s">
        <v>456</v>
      </c>
    </row>
    <row r="670" spans="1:12" ht="12">
      <c r="A670" s="247" t="s">
        <v>777</v>
      </c>
      <c r="B670" s="247" t="s">
        <v>944</v>
      </c>
      <c r="C670" s="247" t="s">
        <v>945</v>
      </c>
      <c r="D670" s="251" t="s">
        <v>1138</v>
      </c>
      <c r="E670" s="247" t="s">
        <v>528</v>
      </c>
      <c r="F670" s="248" t="s">
        <v>2355</v>
      </c>
      <c r="G670" s="247">
        <v>144</v>
      </c>
      <c r="H670" s="247" t="s">
        <v>1671</v>
      </c>
      <c r="I670" s="247">
        <v>35532000</v>
      </c>
      <c r="K670" s="248">
        <v>35532000</v>
      </c>
      <c r="L670" s="310" t="s">
        <v>456</v>
      </c>
    </row>
    <row r="671" spans="1:12" ht="12">
      <c r="A671" s="247" t="s">
        <v>777</v>
      </c>
      <c r="B671" s="247" t="s">
        <v>944</v>
      </c>
      <c r="C671" s="247" t="s">
        <v>945</v>
      </c>
      <c r="D671" s="251" t="s">
        <v>1139</v>
      </c>
      <c r="E671" s="247" t="s">
        <v>528</v>
      </c>
      <c r="F671" s="248" t="s">
        <v>2355</v>
      </c>
      <c r="G671" s="247">
        <v>144</v>
      </c>
      <c r="H671" s="247" t="s">
        <v>1671</v>
      </c>
      <c r="I671" s="247">
        <v>23290000</v>
      </c>
      <c r="K671" s="248">
        <v>23290000</v>
      </c>
      <c r="L671" s="310" t="s">
        <v>456</v>
      </c>
    </row>
    <row r="672" spans="1:12" ht="12">
      <c r="A672" s="247" t="s">
        <v>777</v>
      </c>
      <c r="B672" s="247" t="s">
        <v>944</v>
      </c>
      <c r="C672" s="247" t="s">
        <v>945</v>
      </c>
      <c r="D672" s="251" t="s">
        <v>1140</v>
      </c>
      <c r="E672" s="247" t="s">
        <v>519</v>
      </c>
      <c r="F672" s="248" t="s">
        <v>1911</v>
      </c>
      <c r="G672" s="247">
        <v>143</v>
      </c>
      <c r="H672" s="247" t="s">
        <v>1671</v>
      </c>
      <c r="I672" s="247">
        <v>46580000</v>
      </c>
      <c r="K672" s="248">
        <v>46580000</v>
      </c>
      <c r="L672" s="310" t="s">
        <v>456</v>
      </c>
    </row>
    <row r="673" spans="1:12" ht="12">
      <c r="A673" s="247" t="s">
        <v>777</v>
      </c>
      <c r="B673" s="247" t="s">
        <v>944</v>
      </c>
      <c r="C673" s="247" t="s">
        <v>945</v>
      </c>
      <c r="D673" s="251" t="s">
        <v>1141</v>
      </c>
      <c r="E673" s="247" t="s">
        <v>519</v>
      </c>
      <c r="F673" s="248" t="s">
        <v>1911</v>
      </c>
      <c r="G673" s="247">
        <v>143</v>
      </c>
      <c r="H673" s="247" t="s">
        <v>1757</v>
      </c>
      <c r="J673" s="247">
        <v>2100</v>
      </c>
      <c r="K673" s="248">
        <v>13960002</v>
      </c>
      <c r="L673" s="310" t="s">
        <v>456</v>
      </c>
    </row>
    <row r="674" spans="1:12" ht="12">
      <c r="A674" s="247" t="s">
        <v>777</v>
      </c>
      <c r="B674" s="247" t="s">
        <v>944</v>
      </c>
      <c r="C674" s="247" t="s">
        <v>945</v>
      </c>
      <c r="D674" s="251" t="s">
        <v>1142</v>
      </c>
      <c r="E674" s="247" t="s">
        <v>529</v>
      </c>
      <c r="F674" s="248" t="s">
        <v>2352</v>
      </c>
      <c r="G674" s="247">
        <v>151</v>
      </c>
      <c r="H674" s="247" t="s">
        <v>1671</v>
      </c>
      <c r="I674" s="247">
        <v>16321632</v>
      </c>
      <c r="K674" s="248">
        <v>16321632</v>
      </c>
      <c r="L674" s="310" t="s">
        <v>456</v>
      </c>
    </row>
    <row r="675" spans="1:12" ht="12">
      <c r="A675" s="247" t="s">
        <v>777</v>
      </c>
      <c r="B675" s="247" t="s">
        <v>944</v>
      </c>
      <c r="C675" s="247" t="s">
        <v>945</v>
      </c>
      <c r="D675" s="251" t="s">
        <v>1143</v>
      </c>
      <c r="E675" s="247" t="s">
        <v>529</v>
      </c>
      <c r="F675" s="248" t="s">
        <v>2356</v>
      </c>
      <c r="G675" s="247">
        <v>149</v>
      </c>
      <c r="H675" s="247" t="s">
        <v>1671</v>
      </c>
      <c r="I675" s="247">
        <v>21375562</v>
      </c>
      <c r="K675" s="248">
        <v>21375562</v>
      </c>
      <c r="L675" s="310" t="s">
        <v>456</v>
      </c>
    </row>
    <row r="676" spans="1:12" ht="12">
      <c r="A676" s="247" t="s">
        <v>777</v>
      </c>
      <c r="B676" s="247" t="s">
        <v>944</v>
      </c>
      <c r="C676" s="247" t="s">
        <v>945</v>
      </c>
      <c r="D676" s="251" t="s">
        <v>1144</v>
      </c>
      <c r="E676" s="247" t="s">
        <v>529</v>
      </c>
      <c r="F676" s="248" t="s">
        <v>1856</v>
      </c>
      <c r="G676" s="247">
        <v>147</v>
      </c>
      <c r="H676" s="247" t="s">
        <v>1671</v>
      </c>
      <c r="I676" s="247">
        <v>19316726</v>
      </c>
      <c r="K676" s="248">
        <v>19316726</v>
      </c>
      <c r="L676" s="310" t="s">
        <v>456</v>
      </c>
    </row>
    <row r="677" spans="1:12" ht="12">
      <c r="A677" s="247" t="s">
        <v>777</v>
      </c>
      <c r="B677" s="247" t="s">
        <v>944</v>
      </c>
      <c r="C677" s="247" t="s">
        <v>945</v>
      </c>
      <c r="D677" s="251" t="s">
        <v>1145</v>
      </c>
      <c r="E677" s="247" t="s">
        <v>529</v>
      </c>
      <c r="F677" s="248" t="s">
        <v>2357</v>
      </c>
      <c r="G677" s="247">
        <v>142</v>
      </c>
      <c r="H677" s="247" t="s">
        <v>1671</v>
      </c>
      <c r="I677" s="247">
        <v>22824200</v>
      </c>
      <c r="K677" s="248">
        <v>22824200</v>
      </c>
      <c r="L677" s="310" t="s">
        <v>456</v>
      </c>
    </row>
    <row r="678" spans="1:12" ht="12">
      <c r="A678" s="247" t="s">
        <v>777</v>
      </c>
      <c r="B678" s="247" t="s">
        <v>944</v>
      </c>
      <c r="C678" s="247" t="s">
        <v>945</v>
      </c>
      <c r="D678" s="251" t="s">
        <v>1146</v>
      </c>
      <c r="E678" s="247" t="s">
        <v>529</v>
      </c>
      <c r="F678" s="248" t="s">
        <v>2357</v>
      </c>
      <c r="G678" s="247">
        <v>142</v>
      </c>
      <c r="H678" s="247" t="s">
        <v>1671</v>
      </c>
      <c r="I678" s="247">
        <v>24912000</v>
      </c>
      <c r="K678" s="248">
        <v>24912000</v>
      </c>
      <c r="L678" s="310" t="s">
        <v>456</v>
      </c>
    </row>
    <row r="679" spans="1:12" ht="12">
      <c r="A679" s="247" t="s">
        <v>777</v>
      </c>
      <c r="B679" s="247" t="s">
        <v>944</v>
      </c>
      <c r="C679" s="247" t="s">
        <v>945</v>
      </c>
      <c r="D679" s="251" t="s">
        <v>1147</v>
      </c>
      <c r="E679" s="247" t="s">
        <v>529</v>
      </c>
      <c r="F679" s="248" t="s">
        <v>2357</v>
      </c>
      <c r="G679" s="247">
        <v>142</v>
      </c>
      <c r="H679" s="247" t="s">
        <v>1671</v>
      </c>
      <c r="I679" s="247">
        <v>1720234</v>
      </c>
      <c r="K679" s="248">
        <v>1720234</v>
      </c>
      <c r="L679" s="310" t="s">
        <v>456</v>
      </c>
    </row>
    <row r="680" spans="1:12" ht="12">
      <c r="A680" s="247" t="s">
        <v>777</v>
      </c>
      <c r="B680" s="247" t="s">
        <v>944</v>
      </c>
      <c r="C680" s="247" t="s">
        <v>945</v>
      </c>
      <c r="D680" s="251" t="s">
        <v>1148</v>
      </c>
      <c r="E680" s="247" t="s">
        <v>531</v>
      </c>
      <c r="F680" s="248" t="s">
        <v>2300</v>
      </c>
      <c r="G680" s="247">
        <v>140</v>
      </c>
      <c r="H680" s="247" t="s">
        <v>1671</v>
      </c>
      <c r="I680" s="247">
        <v>23290000</v>
      </c>
      <c r="K680" s="248">
        <v>23290000</v>
      </c>
      <c r="L680" s="310" t="s">
        <v>456</v>
      </c>
    </row>
    <row r="681" spans="1:12" ht="12">
      <c r="A681" s="247" t="s">
        <v>777</v>
      </c>
      <c r="B681" s="247" t="s">
        <v>944</v>
      </c>
      <c r="C681" s="247" t="s">
        <v>945</v>
      </c>
      <c r="D681" s="251" t="s">
        <v>1149</v>
      </c>
      <c r="E681" s="247" t="s">
        <v>531</v>
      </c>
      <c r="F681" s="248" t="s">
        <v>2300</v>
      </c>
      <c r="G681" s="247">
        <v>140</v>
      </c>
      <c r="H681" s="247" t="s">
        <v>1671</v>
      </c>
      <c r="I681" s="247">
        <v>29610000</v>
      </c>
      <c r="K681" s="248">
        <v>29610000</v>
      </c>
      <c r="L681" s="310" t="s">
        <v>456</v>
      </c>
    </row>
    <row r="682" spans="1:12" ht="12">
      <c r="A682" s="247" t="s">
        <v>777</v>
      </c>
      <c r="B682" s="247" t="s">
        <v>944</v>
      </c>
      <c r="C682" s="247" t="s">
        <v>945</v>
      </c>
      <c r="D682" s="251" t="s">
        <v>1150</v>
      </c>
      <c r="E682" s="247" t="s">
        <v>667</v>
      </c>
      <c r="F682" s="248" t="s">
        <v>2358</v>
      </c>
      <c r="G682" s="247">
        <v>141</v>
      </c>
      <c r="H682" s="247" t="s">
        <v>1671</v>
      </c>
      <c r="I682" s="247">
        <v>17365024</v>
      </c>
      <c r="K682" s="248">
        <v>17365024</v>
      </c>
      <c r="L682" s="310" t="s">
        <v>456</v>
      </c>
    </row>
    <row r="683" spans="1:12" ht="12">
      <c r="A683" s="247" t="s">
        <v>777</v>
      </c>
      <c r="B683" s="247" t="s">
        <v>944</v>
      </c>
      <c r="C683" s="247" t="s">
        <v>945</v>
      </c>
      <c r="D683" s="251" t="s">
        <v>1151</v>
      </c>
      <c r="E683" s="247" t="s">
        <v>667</v>
      </c>
      <c r="F683" s="248" t="s">
        <v>2355</v>
      </c>
      <c r="G683" s="247">
        <v>144</v>
      </c>
      <c r="H683" s="247" t="s">
        <v>1671</v>
      </c>
      <c r="I683" s="247">
        <v>19638128</v>
      </c>
      <c r="K683" s="248">
        <v>19638128</v>
      </c>
      <c r="L683" s="310" t="s">
        <v>456</v>
      </c>
    </row>
    <row r="684" spans="1:12" ht="12">
      <c r="A684" s="247" t="s">
        <v>777</v>
      </c>
      <c r="B684" s="247" t="s">
        <v>944</v>
      </c>
      <c r="C684" s="247" t="s">
        <v>945</v>
      </c>
      <c r="D684" s="251" t="s">
        <v>1152</v>
      </c>
      <c r="E684" s="247" t="s">
        <v>532</v>
      </c>
      <c r="F684" s="248" t="s">
        <v>2359</v>
      </c>
      <c r="G684" s="247">
        <v>136</v>
      </c>
      <c r="H684" s="247" t="s">
        <v>1671</v>
      </c>
      <c r="I684" s="247">
        <v>27948000</v>
      </c>
      <c r="K684" s="248">
        <v>27948000</v>
      </c>
      <c r="L684" s="310" t="s">
        <v>456</v>
      </c>
    </row>
    <row r="685" spans="1:12" ht="12">
      <c r="A685" s="247" t="s">
        <v>777</v>
      </c>
      <c r="B685" s="247" t="s">
        <v>944</v>
      </c>
      <c r="C685" s="247" t="s">
        <v>945</v>
      </c>
      <c r="D685" s="251" t="s">
        <v>1153</v>
      </c>
      <c r="E685" s="247" t="s">
        <v>533</v>
      </c>
      <c r="F685" s="248" t="s">
        <v>2360</v>
      </c>
      <c r="G685" s="247">
        <v>135</v>
      </c>
      <c r="H685" s="247" t="s">
        <v>1671</v>
      </c>
      <c r="I685" s="247">
        <v>54813000</v>
      </c>
      <c r="K685" s="248">
        <v>54813000</v>
      </c>
      <c r="L685" s="310" t="s">
        <v>456</v>
      </c>
    </row>
    <row r="686" spans="1:12" ht="12">
      <c r="A686" s="247" t="s">
        <v>777</v>
      </c>
      <c r="B686" s="247" t="s">
        <v>944</v>
      </c>
      <c r="C686" s="247" t="s">
        <v>945</v>
      </c>
      <c r="D686" s="251" t="s">
        <v>1154</v>
      </c>
      <c r="E686" s="247" t="s">
        <v>536</v>
      </c>
      <c r="F686" s="248" t="s">
        <v>2361</v>
      </c>
      <c r="G686" s="247">
        <v>137</v>
      </c>
      <c r="H686" s="247" t="s">
        <v>1671</v>
      </c>
      <c r="I686" s="247">
        <v>21478038</v>
      </c>
      <c r="K686" s="248">
        <v>21478038</v>
      </c>
      <c r="L686" s="310" t="s">
        <v>456</v>
      </c>
    </row>
    <row r="687" spans="1:12" ht="12">
      <c r="A687" s="247" t="s">
        <v>777</v>
      </c>
      <c r="B687" s="247" t="s">
        <v>944</v>
      </c>
      <c r="C687" s="247" t="s">
        <v>945</v>
      </c>
      <c r="D687" s="251" t="s">
        <v>1155</v>
      </c>
      <c r="E687" s="247" t="s">
        <v>536</v>
      </c>
      <c r="F687" s="248" t="s">
        <v>2362</v>
      </c>
      <c r="G687" s="247">
        <v>133</v>
      </c>
      <c r="H687" s="247" t="s">
        <v>1671</v>
      </c>
      <c r="I687" s="247">
        <v>23290000</v>
      </c>
      <c r="K687" s="248">
        <v>23290000</v>
      </c>
      <c r="L687" s="310" t="s">
        <v>456</v>
      </c>
    </row>
    <row r="688" spans="1:12" ht="12">
      <c r="A688" s="247" t="s">
        <v>777</v>
      </c>
      <c r="B688" s="247" t="s">
        <v>944</v>
      </c>
      <c r="C688" s="247" t="s">
        <v>945</v>
      </c>
      <c r="D688" s="251" t="s">
        <v>1156</v>
      </c>
      <c r="E688" s="247" t="s">
        <v>536</v>
      </c>
      <c r="F688" s="248" t="s">
        <v>2362</v>
      </c>
      <c r="G688" s="247">
        <v>133</v>
      </c>
      <c r="H688" s="247" t="s">
        <v>1671</v>
      </c>
      <c r="I688" s="247">
        <v>82425000</v>
      </c>
      <c r="K688" s="248">
        <v>82425000</v>
      </c>
      <c r="L688" s="310" t="s">
        <v>456</v>
      </c>
    </row>
    <row r="689" spans="1:12" ht="12">
      <c r="A689" s="247" t="s">
        <v>777</v>
      </c>
      <c r="B689" s="247" t="s">
        <v>944</v>
      </c>
      <c r="C689" s="247" t="s">
        <v>945</v>
      </c>
      <c r="D689" s="251" t="s">
        <v>1157</v>
      </c>
      <c r="E689" s="247" t="s">
        <v>534</v>
      </c>
      <c r="F689" s="248" t="s">
        <v>2363</v>
      </c>
      <c r="G689" s="247">
        <v>130</v>
      </c>
      <c r="H689" s="247" t="s">
        <v>1671</v>
      </c>
      <c r="I689" s="247">
        <v>27948000</v>
      </c>
      <c r="K689" s="248">
        <v>27948000</v>
      </c>
      <c r="L689" s="310" t="s">
        <v>456</v>
      </c>
    </row>
    <row r="690" spans="1:12" ht="12">
      <c r="A690" s="247" t="s">
        <v>777</v>
      </c>
      <c r="B690" s="247" t="s">
        <v>944</v>
      </c>
      <c r="C690" s="247" t="s">
        <v>945</v>
      </c>
      <c r="D690" s="251" t="s">
        <v>1158</v>
      </c>
      <c r="E690" s="247" t="s">
        <v>534</v>
      </c>
      <c r="F690" s="248" t="s">
        <v>2362</v>
      </c>
      <c r="G690" s="247">
        <v>133</v>
      </c>
      <c r="H690" s="247" t="s">
        <v>1671</v>
      </c>
      <c r="I690" s="247">
        <v>20453278</v>
      </c>
      <c r="K690" s="248">
        <v>20453278</v>
      </c>
      <c r="L690" s="310" t="s">
        <v>456</v>
      </c>
    </row>
    <row r="691" spans="1:12" ht="12">
      <c r="A691" s="247" t="s">
        <v>777</v>
      </c>
      <c r="B691" s="247" t="s">
        <v>944</v>
      </c>
      <c r="C691" s="247" t="s">
        <v>945</v>
      </c>
      <c r="D691" s="251" t="s">
        <v>1159</v>
      </c>
      <c r="E691" s="247" t="s">
        <v>535</v>
      </c>
      <c r="F691" s="248" t="s">
        <v>2360</v>
      </c>
      <c r="G691" s="247">
        <v>135</v>
      </c>
      <c r="H691" s="247" t="s">
        <v>1671</v>
      </c>
      <c r="I691" s="247">
        <v>21999734</v>
      </c>
      <c r="K691" s="248">
        <v>21999734</v>
      </c>
      <c r="L691" s="310" t="s">
        <v>456</v>
      </c>
    </row>
    <row r="692" spans="1:12" ht="12">
      <c r="A692" s="247" t="s">
        <v>777</v>
      </c>
      <c r="B692" s="247" t="s">
        <v>944</v>
      </c>
      <c r="C692" s="247" t="s">
        <v>945</v>
      </c>
      <c r="D692" s="251" t="s">
        <v>1160</v>
      </c>
      <c r="E692" s="247" t="s">
        <v>535</v>
      </c>
      <c r="F692" s="248" t="s">
        <v>2364</v>
      </c>
      <c r="G692" s="247">
        <v>127</v>
      </c>
      <c r="H692" s="247" t="s">
        <v>1671</v>
      </c>
      <c r="I692" s="247">
        <v>27948000</v>
      </c>
      <c r="K692" s="248">
        <v>27948000</v>
      </c>
      <c r="L692" s="310" t="s">
        <v>456</v>
      </c>
    </row>
    <row r="693" spans="1:12" ht="12">
      <c r="A693" s="247" t="s">
        <v>777</v>
      </c>
      <c r="B693" s="247" t="s">
        <v>944</v>
      </c>
      <c r="C693" s="247" t="s">
        <v>945</v>
      </c>
      <c r="D693" s="251" t="s">
        <v>1161</v>
      </c>
      <c r="E693" s="247" t="s">
        <v>537</v>
      </c>
      <c r="F693" s="248" t="s">
        <v>2363</v>
      </c>
      <c r="G693" s="247">
        <v>130</v>
      </c>
      <c r="H693" s="247" t="s">
        <v>1671</v>
      </c>
      <c r="I693" s="247">
        <v>21524618</v>
      </c>
      <c r="K693" s="248">
        <v>21524618</v>
      </c>
      <c r="L693" s="310" t="s">
        <v>456</v>
      </c>
    </row>
    <row r="694" spans="1:12" ht="12">
      <c r="A694" s="247" t="s">
        <v>777</v>
      </c>
      <c r="B694" s="247" t="s">
        <v>944</v>
      </c>
      <c r="C694" s="247" t="s">
        <v>945</v>
      </c>
      <c r="D694" s="251" t="s">
        <v>1162</v>
      </c>
      <c r="E694" s="247" t="s">
        <v>537</v>
      </c>
      <c r="F694" s="248" t="s">
        <v>2365</v>
      </c>
      <c r="G694" s="247">
        <v>126</v>
      </c>
      <c r="H694" s="247" t="s">
        <v>1671</v>
      </c>
      <c r="I694" s="247">
        <v>29610000</v>
      </c>
      <c r="K694" s="248">
        <v>29610000</v>
      </c>
      <c r="L694" s="310" t="s">
        <v>456</v>
      </c>
    </row>
    <row r="695" spans="1:12" ht="12">
      <c r="A695" s="247" t="s">
        <v>777</v>
      </c>
      <c r="B695" s="247" t="s">
        <v>944</v>
      </c>
      <c r="C695" s="247" t="s">
        <v>945</v>
      </c>
      <c r="D695" s="251" t="s">
        <v>1163</v>
      </c>
      <c r="E695" s="247" t="s">
        <v>538</v>
      </c>
      <c r="F695" s="248" t="s">
        <v>1846</v>
      </c>
      <c r="G695" s="247">
        <v>123</v>
      </c>
      <c r="H695" s="247" t="s">
        <v>1671</v>
      </c>
      <c r="I695" s="247">
        <v>23290000</v>
      </c>
      <c r="K695" s="248">
        <v>23290000</v>
      </c>
      <c r="L695" s="310" t="s">
        <v>456</v>
      </c>
    </row>
    <row r="696" spans="1:12" ht="12">
      <c r="A696" s="247" t="s">
        <v>777</v>
      </c>
      <c r="B696" s="247" t="s">
        <v>944</v>
      </c>
      <c r="C696" s="247" t="s">
        <v>945</v>
      </c>
      <c r="D696" s="251" t="s">
        <v>1164</v>
      </c>
      <c r="E696" s="247" t="s">
        <v>539</v>
      </c>
      <c r="F696" s="248" t="s">
        <v>2365</v>
      </c>
      <c r="G696" s="247">
        <v>126</v>
      </c>
      <c r="H696" s="247" t="s">
        <v>1671</v>
      </c>
      <c r="I696" s="247">
        <v>14998760</v>
      </c>
      <c r="K696" s="248">
        <v>14998760</v>
      </c>
      <c r="L696" s="310" t="s">
        <v>456</v>
      </c>
    </row>
    <row r="697" spans="1:12" ht="12">
      <c r="A697" s="247" t="s">
        <v>777</v>
      </c>
      <c r="B697" s="247" t="s">
        <v>944</v>
      </c>
      <c r="C697" s="247" t="s">
        <v>945</v>
      </c>
      <c r="D697" s="251" t="s">
        <v>1165</v>
      </c>
      <c r="E697" s="247" t="s">
        <v>539</v>
      </c>
      <c r="F697" s="248" t="s">
        <v>1846</v>
      </c>
      <c r="G697" s="247">
        <v>123</v>
      </c>
      <c r="H697" s="247" t="s">
        <v>1671</v>
      </c>
      <c r="I697" s="247">
        <v>22833516</v>
      </c>
      <c r="K697" s="248">
        <v>22833516</v>
      </c>
      <c r="L697" s="310" t="s">
        <v>456</v>
      </c>
    </row>
    <row r="698" spans="1:12" ht="12">
      <c r="A698" s="247" t="s">
        <v>777</v>
      </c>
      <c r="B698" s="247" t="s">
        <v>944</v>
      </c>
      <c r="C698" s="247" t="s">
        <v>945</v>
      </c>
      <c r="D698" s="251" t="s">
        <v>1166</v>
      </c>
      <c r="E698" s="247" t="s">
        <v>539</v>
      </c>
      <c r="F698" s="248" t="s">
        <v>2366</v>
      </c>
      <c r="G698" s="247">
        <v>122</v>
      </c>
      <c r="H698" s="247" t="s">
        <v>1671</v>
      </c>
      <c r="I698" s="247">
        <v>26865000</v>
      </c>
      <c r="K698" s="248">
        <v>26865000</v>
      </c>
      <c r="L698" s="310" t="s">
        <v>456</v>
      </c>
    </row>
    <row r="699" spans="1:12" ht="12">
      <c r="A699" s="247" t="s">
        <v>777</v>
      </c>
      <c r="B699" s="247" t="s">
        <v>944</v>
      </c>
      <c r="C699" s="247" t="s">
        <v>945</v>
      </c>
      <c r="D699" s="251" t="s">
        <v>2367</v>
      </c>
      <c r="E699" s="247" t="s">
        <v>2356</v>
      </c>
      <c r="F699" s="248" t="s">
        <v>2368</v>
      </c>
      <c r="G699" s="247">
        <v>119</v>
      </c>
      <c r="H699" s="247" t="s">
        <v>1671</v>
      </c>
      <c r="I699" s="247">
        <v>23290000</v>
      </c>
      <c r="K699" s="248">
        <v>23290000</v>
      </c>
      <c r="L699" s="310" t="s">
        <v>456</v>
      </c>
    </row>
    <row r="700" spans="1:12" ht="12">
      <c r="A700" s="247" t="s">
        <v>777</v>
      </c>
      <c r="B700" s="247" t="s">
        <v>944</v>
      </c>
      <c r="C700" s="247" t="s">
        <v>945</v>
      </c>
      <c r="D700" s="251" t="s">
        <v>1167</v>
      </c>
      <c r="E700" s="247" t="s">
        <v>539</v>
      </c>
      <c r="F700" s="248" t="s">
        <v>2366</v>
      </c>
      <c r="G700" s="247">
        <v>122</v>
      </c>
      <c r="H700" s="247" t="s">
        <v>1671</v>
      </c>
      <c r="I700" s="247">
        <v>2032850</v>
      </c>
      <c r="K700" s="248">
        <v>2032850</v>
      </c>
      <c r="L700" s="310" t="s">
        <v>456</v>
      </c>
    </row>
    <row r="701" spans="1:12" ht="12">
      <c r="A701" s="247" t="s">
        <v>777</v>
      </c>
      <c r="B701" s="247" t="s">
        <v>944</v>
      </c>
      <c r="C701" s="247" t="s">
        <v>945</v>
      </c>
      <c r="D701" s="251" t="s">
        <v>2369</v>
      </c>
      <c r="E701" s="247" t="s">
        <v>2370</v>
      </c>
      <c r="F701" s="248" t="s">
        <v>2371</v>
      </c>
      <c r="G701" s="247">
        <v>116</v>
      </c>
      <c r="H701" s="247" t="s">
        <v>1671</v>
      </c>
      <c r="I701" s="247">
        <v>39064000</v>
      </c>
      <c r="K701" s="248">
        <v>39064000</v>
      </c>
      <c r="L701" s="310" t="s">
        <v>456</v>
      </c>
    </row>
    <row r="702" spans="1:12" ht="12">
      <c r="A702" s="247" t="s">
        <v>777</v>
      </c>
      <c r="B702" s="247" t="s">
        <v>944</v>
      </c>
      <c r="C702" s="247" t="s">
        <v>945</v>
      </c>
      <c r="D702" s="251" t="s">
        <v>2372</v>
      </c>
      <c r="E702" s="247" t="s">
        <v>2373</v>
      </c>
      <c r="F702" s="248" t="s">
        <v>2004</v>
      </c>
      <c r="G702" s="247">
        <v>115</v>
      </c>
      <c r="H702" s="247" t="s">
        <v>1671</v>
      </c>
      <c r="I702" s="247">
        <v>52307800</v>
      </c>
      <c r="K702" s="248">
        <v>52307800</v>
      </c>
      <c r="L702" s="310" t="s">
        <v>456</v>
      </c>
    </row>
    <row r="703" spans="1:12" ht="12">
      <c r="A703" s="247" t="s">
        <v>777</v>
      </c>
      <c r="B703" s="247" t="s">
        <v>944</v>
      </c>
      <c r="C703" s="247" t="s">
        <v>945</v>
      </c>
      <c r="D703" s="251" t="s">
        <v>2374</v>
      </c>
      <c r="E703" s="247" t="s">
        <v>1911</v>
      </c>
      <c r="F703" s="248" t="s">
        <v>2375</v>
      </c>
      <c r="G703" s="247">
        <v>113</v>
      </c>
      <c r="H703" s="247" t="s">
        <v>1671</v>
      </c>
      <c r="I703" s="247">
        <v>23290000</v>
      </c>
      <c r="K703" s="248">
        <v>23290000</v>
      </c>
      <c r="L703" s="310" t="s">
        <v>456</v>
      </c>
    </row>
    <row r="704" spans="1:12" ht="12">
      <c r="A704" s="247" t="s">
        <v>777</v>
      </c>
      <c r="B704" s="247" t="s">
        <v>944</v>
      </c>
      <c r="C704" s="247" t="s">
        <v>945</v>
      </c>
      <c r="D704" s="251" t="s">
        <v>2376</v>
      </c>
      <c r="E704" s="247" t="s">
        <v>2357</v>
      </c>
      <c r="F704" s="248" t="s">
        <v>2377</v>
      </c>
      <c r="G704" s="247">
        <v>112</v>
      </c>
      <c r="H704" s="247" t="s">
        <v>1671</v>
      </c>
      <c r="I704" s="247">
        <v>25950000</v>
      </c>
      <c r="K704" s="248">
        <v>25950000</v>
      </c>
      <c r="L704" s="310" t="s">
        <v>456</v>
      </c>
    </row>
    <row r="705" spans="1:12" ht="12">
      <c r="A705" s="247" t="s">
        <v>777</v>
      </c>
      <c r="B705" s="247" t="s">
        <v>944</v>
      </c>
      <c r="C705" s="247" t="s">
        <v>945</v>
      </c>
      <c r="D705" s="251" t="s">
        <v>2378</v>
      </c>
      <c r="E705" s="247" t="s">
        <v>2357</v>
      </c>
      <c r="F705" s="248" t="s">
        <v>2377</v>
      </c>
      <c r="G705" s="247">
        <v>112</v>
      </c>
      <c r="H705" s="247" t="s">
        <v>1671</v>
      </c>
      <c r="I705" s="247">
        <v>1920000</v>
      </c>
      <c r="K705" s="248">
        <v>1920000</v>
      </c>
      <c r="L705" s="310" t="s">
        <v>456</v>
      </c>
    </row>
    <row r="706" spans="1:12" ht="12">
      <c r="A706" s="247" t="s">
        <v>777</v>
      </c>
      <c r="B706" s="247" t="s">
        <v>944</v>
      </c>
      <c r="C706" s="247" t="s">
        <v>945</v>
      </c>
      <c r="D706" s="251" t="s">
        <v>2379</v>
      </c>
      <c r="E706" s="247" t="s">
        <v>1914</v>
      </c>
      <c r="F706" s="248" t="s">
        <v>1915</v>
      </c>
      <c r="G706" s="247">
        <v>109</v>
      </c>
      <c r="H706" s="247" t="s">
        <v>1671</v>
      </c>
      <c r="I706" s="247">
        <v>3808000</v>
      </c>
      <c r="K706" s="248">
        <v>3808000</v>
      </c>
      <c r="L706" s="310" t="s">
        <v>456</v>
      </c>
    </row>
    <row r="707" spans="1:12" ht="12">
      <c r="A707" s="247" t="s">
        <v>777</v>
      </c>
      <c r="B707" s="247" t="s">
        <v>944</v>
      </c>
      <c r="C707" s="247" t="s">
        <v>945</v>
      </c>
      <c r="D707" s="251" t="s">
        <v>2380</v>
      </c>
      <c r="E707" s="247" t="s">
        <v>1914</v>
      </c>
      <c r="F707" s="248" t="s">
        <v>1915</v>
      </c>
      <c r="G707" s="247">
        <v>109</v>
      </c>
      <c r="H707" s="247" t="s">
        <v>1671</v>
      </c>
      <c r="I707" s="247">
        <v>29610000</v>
      </c>
      <c r="K707" s="248">
        <v>29610000</v>
      </c>
      <c r="L707" s="310" t="s">
        <v>456</v>
      </c>
    </row>
    <row r="708" spans="1:12" ht="12">
      <c r="A708" s="247" t="s">
        <v>777</v>
      </c>
      <c r="B708" s="247" t="s">
        <v>944</v>
      </c>
      <c r="C708" s="247" t="s">
        <v>945</v>
      </c>
      <c r="D708" s="251" t="s">
        <v>2381</v>
      </c>
      <c r="E708" s="247" t="s">
        <v>1914</v>
      </c>
      <c r="F708" s="248" t="s">
        <v>2377</v>
      </c>
      <c r="G708" s="247">
        <v>112</v>
      </c>
      <c r="H708" s="247" t="s">
        <v>1671</v>
      </c>
      <c r="I708" s="247">
        <v>22078920</v>
      </c>
      <c r="K708" s="248">
        <v>22078920</v>
      </c>
      <c r="L708" s="310" t="s">
        <v>456</v>
      </c>
    </row>
    <row r="709" spans="1:12" ht="12">
      <c r="A709" s="247" t="s">
        <v>777</v>
      </c>
      <c r="B709" s="247" t="s">
        <v>944</v>
      </c>
      <c r="C709" s="247" t="s">
        <v>945</v>
      </c>
      <c r="D709" s="251" t="s">
        <v>2382</v>
      </c>
      <c r="E709" s="247" t="s">
        <v>1914</v>
      </c>
      <c r="F709" s="248" t="s">
        <v>1851</v>
      </c>
      <c r="G709" s="247">
        <v>114</v>
      </c>
      <c r="H709" s="247" t="s">
        <v>1671</v>
      </c>
      <c r="I709" s="247">
        <v>22404980</v>
      </c>
      <c r="K709" s="248">
        <v>22404980</v>
      </c>
      <c r="L709" s="310" t="s">
        <v>456</v>
      </c>
    </row>
    <row r="710" spans="1:12" ht="12">
      <c r="A710" s="247" t="s">
        <v>777</v>
      </c>
      <c r="B710" s="247" t="s">
        <v>944</v>
      </c>
      <c r="C710" s="247" t="s">
        <v>945</v>
      </c>
      <c r="D710" s="251" t="s">
        <v>2383</v>
      </c>
      <c r="E710" s="247" t="s">
        <v>1914</v>
      </c>
      <c r="F710" s="248" t="s">
        <v>2368</v>
      </c>
      <c r="G710" s="247">
        <v>119</v>
      </c>
      <c r="H710" s="247" t="s">
        <v>1671</v>
      </c>
      <c r="I710" s="247">
        <v>20322854</v>
      </c>
      <c r="K710" s="248">
        <v>20322854</v>
      </c>
      <c r="L710" s="310" t="s">
        <v>456</v>
      </c>
    </row>
    <row r="711" spans="1:12" ht="12">
      <c r="A711" s="247" t="s">
        <v>777</v>
      </c>
      <c r="B711" s="247" t="s">
        <v>944</v>
      </c>
      <c r="C711" s="247" t="s">
        <v>945</v>
      </c>
      <c r="D711" s="251" t="s">
        <v>2384</v>
      </c>
      <c r="E711" s="247" t="s">
        <v>1914</v>
      </c>
      <c r="F711" s="248" t="s">
        <v>1915</v>
      </c>
      <c r="G711" s="247">
        <v>109</v>
      </c>
      <c r="H711" s="247" t="s">
        <v>1757</v>
      </c>
      <c r="J711" s="247">
        <v>2100</v>
      </c>
      <c r="K711" s="248">
        <v>13960002</v>
      </c>
      <c r="L711" s="310" t="s">
        <v>456</v>
      </c>
    </row>
    <row r="712" spans="1:12" ht="12">
      <c r="A712" s="247" t="s">
        <v>777</v>
      </c>
      <c r="B712" s="247" t="s">
        <v>944</v>
      </c>
      <c r="C712" s="247" t="s">
        <v>945</v>
      </c>
      <c r="D712" s="251" t="s">
        <v>2385</v>
      </c>
      <c r="E712" s="247" t="s">
        <v>2361</v>
      </c>
      <c r="F712" s="248" t="s">
        <v>1676</v>
      </c>
      <c r="G712" s="247">
        <v>107</v>
      </c>
      <c r="H712" s="247" t="s">
        <v>1671</v>
      </c>
      <c r="I712" s="247">
        <v>24221600</v>
      </c>
      <c r="K712" s="248">
        <v>24221600</v>
      </c>
      <c r="L712" s="310" t="s">
        <v>456</v>
      </c>
    </row>
    <row r="713" spans="1:12" ht="12">
      <c r="A713" s="247" t="s">
        <v>777</v>
      </c>
      <c r="B713" s="247" t="s">
        <v>944</v>
      </c>
      <c r="C713" s="247" t="s">
        <v>945</v>
      </c>
      <c r="D713" s="251" t="s">
        <v>2386</v>
      </c>
      <c r="E713" s="247" t="s">
        <v>2359</v>
      </c>
      <c r="F713" s="248" t="s">
        <v>2387</v>
      </c>
      <c r="G713" s="247">
        <v>106</v>
      </c>
      <c r="H713" s="247" t="s">
        <v>1671</v>
      </c>
      <c r="I713" s="247">
        <v>21883400</v>
      </c>
      <c r="K713" s="248">
        <v>21883400</v>
      </c>
      <c r="L713" s="310" t="s">
        <v>456</v>
      </c>
    </row>
    <row r="714" spans="1:12" ht="12">
      <c r="A714" s="247" t="s">
        <v>777</v>
      </c>
      <c r="B714" s="247" t="s">
        <v>944</v>
      </c>
      <c r="C714" s="247" t="s">
        <v>945</v>
      </c>
      <c r="D714" s="251" t="s">
        <v>2388</v>
      </c>
      <c r="E714" s="247" t="s">
        <v>2359</v>
      </c>
      <c r="F714" s="248" t="s">
        <v>2387</v>
      </c>
      <c r="G714" s="247">
        <v>106</v>
      </c>
      <c r="H714" s="247" t="s">
        <v>1671</v>
      </c>
      <c r="I714" s="247">
        <v>23290000</v>
      </c>
      <c r="K714" s="248">
        <v>23290000</v>
      </c>
      <c r="L714" s="310" t="s">
        <v>456</v>
      </c>
    </row>
    <row r="715" spans="1:12" ht="12">
      <c r="A715" s="247" t="s">
        <v>777</v>
      </c>
      <c r="B715" s="247" t="s">
        <v>944</v>
      </c>
      <c r="C715" s="247" t="s">
        <v>945</v>
      </c>
      <c r="D715" s="251" t="s">
        <v>2389</v>
      </c>
      <c r="E715" s="247" t="s">
        <v>2360</v>
      </c>
      <c r="F715" s="248" t="s">
        <v>2390</v>
      </c>
      <c r="G715" s="247">
        <v>105</v>
      </c>
      <c r="H715" s="247" t="s">
        <v>1671</v>
      </c>
      <c r="I715" s="247">
        <v>23290000</v>
      </c>
      <c r="K715" s="248">
        <v>23290000</v>
      </c>
      <c r="L715" s="310" t="s">
        <v>456</v>
      </c>
    </row>
    <row r="716" spans="1:12" ht="12">
      <c r="A716" s="247" t="s">
        <v>777</v>
      </c>
      <c r="B716" s="247" t="s">
        <v>944</v>
      </c>
      <c r="C716" s="247" t="s">
        <v>945</v>
      </c>
      <c r="D716" s="251" t="s">
        <v>2391</v>
      </c>
      <c r="E716" s="247" t="s">
        <v>2392</v>
      </c>
      <c r="F716" s="248" t="s">
        <v>1685</v>
      </c>
      <c r="G716" s="247">
        <v>102</v>
      </c>
      <c r="H716" s="247" t="s">
        <v>1671</v>
      </c>
      <c r="I716" s="247">
        <v>52647200</v>
      </c>
      <c r="K716" s="248">
        <v>52647200</v>
      </c>
      <c r="L716" s="310" t="s">
        <v>456</v>
      </c>
    </row>
    <row r="717" spans="1:12" ht="12">
      <c r="A717" s="247" t="s">
        <v>777</v>
      </c>
      <c r="B717" s="247" t="s">
        <v>944</v>
      </c>
      <c r="C717" s="247" t="s">
        <v>945</v>
      </c>
      <c r="D717" s="251" t="s">
        <v>2393</v>
      </c>
      <c r="E717" s="247" t="s">
        <v>2363</v>
      </c>
      <c r="F717" s="248" t="s">
        <v>1915</v>
      </c>
      <c r="G717" s="247">
        <v>109</v>
      </c>
      <c r="H717" s="247" t="s">
        <v>1671</v>
      </c>
      <c r="I717" s="247">
        <v>21873968</v>
      </c>
      <c r="K717" s="248">
        <v>21873968</v>
      </c>
      <c r="L717" s="310" t="s">
        <v>456</v>
      </c>
    </row>
    <row r="718" spans="1:12" ht="12">
      <c r="A718" s="247" t="s">
        <v>777</v>
      </c>
      <c r="B718" s="247" t="s">
        <v>944</v>
      </c>
      <c r="C718" s="247" t="s">
        <v>945</v>
      </c>
      <c r="D718" s="251" t="s">
        <v>2394</v>
      </c>
      <c r="E718" s="247" t="s">
        <v>2363</v>
      </c>
      <c r="F718" s="248" t="s">
        <v>1685</v>
      </c>
      <c r="G718" s="247">
        <v>102</v>
      </c>
      <c r="H718" s="247" t="s">
        <v>1671</v>
      </c>
      <c r="I718" s="247">
        <v>22987230</v>
      </c>
      <c r="K718" s="248">
        <v>22987230</v>
      </c>
      <c r="L718" s="310" t="s">
        <v>456</v>
      </c>
    </row>
    <row r="719" spans="1:12" ht="12">
      <c r="A719" s="247" t="s">
        <v>777</v>
      </c>
      <c r="B719" s="247" t="s">
        <v>944</v>
      </c>
      <c r="C719" s="247" t="s">
        <v>945</v>
      </c>
      <c r="D719" s="251" t="s">
        <v>2395</v>
      </c>
      <c r="E719" s="247" t="s">
        <v>2363</v>
      </c>
      <c r="F719" s="248" t="s">
        <v>2390</v>
      </c>
      <c r="G719" s="247">
        <v>105</v>
      </c>
      <c r="H719" s="247" t="s">
        <v>1671</v>
      </c>
      <c r="I719" s="247">
        <v>21832046</v>
      </c>
      <c r="K719" s="248">
        <v>21832046</v>
      </c>
      <c r="L719" s="310" t="s">
        <v>456</v>
      </c>
    </row>
    <row r="720" spans="1:12" ht="12">
      <c r="A720" s="247" t="s">
        <v>777</v>
      </c>
      <c r="B720" s="247" t="s">
        <v>944</v>
      </c>
      <c r="C720" s="247" t="s">
        <v>945</v>
      </c>
      <c r="D720" s="251" t="s">
        <v>2396</v>
      </c>
      <c r="E720" s="247" t="s">
        <v>2363</v>
      </c>
      <c r="F720" s="248" t="s">
        <v>2371</v>
      </c>
      <c r="G720" s="247">
        <v>116</v>
      </c>
      <c r="H720" s="247" t="s">
        <v>1671</v>
      </c>
      <c r="I720" s="247">
        <v>17467500</v>
      </c>
      <c r="K720" s="248">
        <v>17467500</v>
      </c>
      <c r="L720" s="310" t="s">
        <v>456</v>
      </c>
    </row>
    <row r="721" spans="1:12" ht="12">
      <c r="A721" s="247" t="s">
        <v>777</v>
      </c>
      <c r="B721" s="247" t="s">
        <v>944</v>
      </c>
      <c r="C721" s="247" t="s">
        <v>945</v>
      </c>
      <c r="D721" s="251" t="s">
        <v>2397</v>
      </c>
      <c r="E721" s="247" t="s">
        <v>2363</v>
      </c>
      <c r="F721" s="248" t="s">
        <v>1688</v>
      </c>
      <c r="G721" s="247">
        <v>100</v>
      </c>
      <c r="H721" s="247" t="s">
        <v>1671</v>
      </c>
      <c r="I721" s="247">
        <v>46114200</v>
      </c>
      <c r="K721" s="248">
        <v>46114200</v>
      </c>
      <c r="L721" s="310" t="s">
        <v>456</v>
      </c>
    </row>
    <row r="722" spans="1:12" ht="12">
      <c r="A722" s="247" t="s">
        <v>777</v>
      </c>
      <c r="B722" s="247" t="s">
        <v>944</v>
      </c>
      <c r="C722" s="247" t="s">
        <v>945</v>
      </c>
      <c r="D722" s="251" t="s">
        <v>2398</v>
      </c>
      <c r="E722" s="247" t="s">
        <v>2363</v>
      </c>
      <c r="F722" s="248" t="s">
        <v>1688</v>
      </c>
      <c r="G722" s="247">
        <v>100</v>
      </c>
      <c r="H722" s="247" t="s">
        <v>1671</v>
      </c>
      <c r="I722" s="247">
        <v>15936060</v>
      </c>
      <c r="K722" s="248">
        <v>15936060</v>
      </c>
      <c r="L722" s="310" t="s">
        <v>456</v>
      </c>
    </row>
    <row r="723" spans="1:12" ht="12">
      <c r="A723" s="247" t="s">
        <v>777</v>
      </c>
      <c r="B723" s="247" t="s">
        <v>944</v>
      </c>
      <c r="C723" s="247" t="s">
        <v>945</v>
      </c>
      <c r="D723" s="251" t="s">
        <v>2399</v>
      </c>
      <c r="E723" s="247" t="s">
        <v>2363</v>
      </c>
      <c r="F723" s="248" t="s">
        <v>1688</v>
      </c>
      <c r="G723" s="247">
        <v>100</v>
      </c>
      <c r="H723" s="247" t="s">
        <v>1671</v>
      </c>
      <c r="I723" s="247">
        <v>23290000</v>
      </c>
      <c r="K723" s="248">
        <v>23290000</v>
      </c>
      <c r="L723" s="310" t="s">
        <v>456</v>
      </c>
    </row>
    <row r="724" spans="1:12" ht="12">
      <c r="A724" s="247" t="s">
        <v>777</v>
      </c>
      <c r="B724" s="247" t="s">
        <v>944</v>
      </c>
      <c r="C724" s="247" t="s">
        <v>945</v>
      </c>
      <c r="D724" s="251" t="s">
        <v>2400</v>
      </c>
      <c r="E724" s="247" t="s">
        <v>2401</v>
      </c>
      <c r="F724" s="248" t="s">
        <v>1852</v>
      </c>
      <c r="G724" s="247">
        <v>99</v>
      </c>
      <c r="H724" s="247" t="s">
        <v>1671</v>
      </c>
      <c r="I724" s="247">
        <v>26865000</v>
      </c>
      <c r="K724" s="248">
        <v>26865000</v>
      </c>
      <c r="L724" s="310" t="s">
        <v>456</v>
      </c>
    </row>
    <row r="725" spans="1:12" ht="12">
      <c r="A725" s="247" t="s">
        <v>777</v>
      </c>
      <c r="B725" s="247" t="s">
        <v>944</v>
      </c>
      <c r="C725" s="247" t="s">
        <v>945</v>
      </c>
      <c r="D725" s="251" t="s">
        <v>2402</v>
      </c>
      <c r="E725" s="247" t="s">
        <v>2403</v>
      </c>
      <c r="F725" s="248" t="s">
        <v>2404</v>
      </c>
      <c r="G725" s="247">
        <v>98</v>
      </c>
      <c r="H725" s="247" t="s">
        <v>1671</v>
      </c>
      <c r="I725" s="247">
        <v>28425600</v>
      </c>
      <c r="K725" s="248">
        <v>28425600</v>
      </c>
      <c r="L725" s="310" t="s">
        <v>456</v>
      </c>
    </row>
    <row r="726" spans="1:12" ht="12">
      <c r="A726" s="247" t="s">
        <v>777</v>
      </c>
      <c r="B726" s="247" t="s">
        <v>944</v>
      </c>
      <c r="C726" s="247" t="s">
        <v>945</v>
      </c>
      <c r="D726" s="251" t="s">
        <v>2405</v>
      </c>
      <c r="E726" s="247" t="s">
        <v>2406</v>
      </c>
      <c r="F726" s="248" t="s">
        <v>1994</v>
      </c>
      <c r="G726" s="247">
        <v>95</v>
      </c>
      <c r="H726" s="247" t="s">
        <v>1671</v>
      </c>
      <c r="I726" s="247">
        <v>49240000</v>
      </c>
      <c r="K726" s="248">
        <v>49240000</v>
      </c>
      <c r="L726" s="310" t="s">
        <v>456</v>
      </c>
    </row>
    <row r="727" spans="1:12" ht="12">
      <c r="A727" s="247" t="s">
        <v>777</v>
      </c>
      <c r="B727" s="247" t="s">
        <v>944</v>
      </c>
      <c r="C727" s="247" t="s">
        <v>945</v>
      </c>
      <c r="D727" s="251" t="s">
        <v>2407</v>
      </c>
      <c r="E727" s="247" t="s">
        <v>2408</v>
      </c>
      <c r="F727" s="248" t="s">
        <v>1694</v>
      </c>
      <c r="G727" s="247">
        <v>94</v>
      </c>
      <c r="H727" s="247" t="s">
        <v>1671</v>
      </c>
      <c r="I727" s="247">
        <v>23290000</v>
      </c>
      <c r="K727" s="248">
        <v>23290000</v>
      </c>
      <c r="L727" s="310" t="s">
        <v>456</v>
      </c>
    </row>
    <row r="728" spans="1:12" ht="12">
      <c r="A728" s="247" t="s">
        <v>777</v>
      </c>
      <c r="B728" s="247" t="s">
        <v>944</v>
      </c>
      <c r="C728" s="247" t="s">
        <v>945</v>
      </c>
      <c r="D728" s="251" t="s">
        <v>2409</v>
      </c>
      <c r="E728" s="247" t="s">
        <v>1846</v>
      </c>
      <c r="F728" s="248" t="s">
        <v>1697</v>
      </c>
      <c r="G728" s="247">
        <v>93</v>
      </c>
      <c r="H728" s="247" t="s">
        <v>1671</v>
      </c>
      <c r="I728" s="247">
        <v>1991995</v>
      </c>
      <c r="K728" s="248">
        <v>1991995</v>
      </c>
      <c r="L728" s="310" t="s">
        <v>456</v>
      </c>
    </row>
    <row r="729" spans="1:12" ht="12">
      <c r="A729" s="247" t="s">
        <v>777</v>
      </c>
      <c r="B729" s="247" t="s">
        <v>944</v>
      </c>
      <c r="C729" s="247" t="s">
        <v>945</v>
      </c>
      <c r="D729" s="251" t="s">
        <v>2410</v>
      </c>
      <c r="E729" s="247" t="s">
        <v>1846</v>
      </c>
      <c r="F729" s="248" t="s">
        <v>1697</v>
      </c>
      <c r="G729" s="247">
        <v>93</v>
      </c>
      <c r="H729" s="247" t="s">
        <v>1671</v>
      </c>
      <c r="I729" s="247">
        <v>39064000</v>
      </c>
      <c r="K729" s="248">
        <v>39064000</v>
      </c>
      <c r="L729" s="310" t="s">
        <v>456</v>
      </c>
    </row>
    <row r="730" spans="1:12" ht="12">
      <c r="A730" s="247" t="s">
        <v>777</v>
      </c>
      <c r="B730" s="247" t="s">
        <v>944</v>
      </c>
      <c r="C730" s="247" t="s">
        <v>945</v>
      </c>
      <c r="D730" s="251" t="s">
        <v>2411</v>
      </c>
      <c r="E730" s="247" t="s">
        <v>1846</v>
      </c>
      <c r="F730" s="248" t="s">
        <v>1697</v>
      </c>
      <c r="G730" s="247">
        <v>93</v>
      </c>
      <c r="H730" s="247" t="s">
        <v>1671</v>
      </c>
      <c r="I730" s="247">
        <v>13173912</v>
      </c>
      <c r="K730" s="248">
        <v>13173912</v>
      </c>
      <c r="L730" s="310" t="s">
        <v>456</v>
      </c>
    </row>
    <row r="731" spans="1:12" ht="12">
      <c r="A731" s="247" t="s">
        <v>777</v>
      </c>
      <c r="B731" s="247" t="s">
        <v>944</v>
      </c>
      <c r="C731" s="247" t="s">
        <v>945</v>
      </c>
      <c r="D731" s="251" t="s">
        <v>2412</v>
      </c>
      <c r="E731" s="247" t="s">
        <v>1846</v>
      </c>
      <c r="F731" s="248" t="s">
        <v>1697</v>
      </c>
      <c r="G731" s="247">
        <v>93</v>
      </c>
      <c r="H731" s="247" t="s">
        <v>1671</v>
      </c>
      <c r="I731" s="247">
        <v>747000</v>
      </c>
      <c r="K731" s="248">
        <v>747000</v>
      </c>
      <c r="L731" s="310" t="s">
        <v>456</v>
      </c>
    </row>
    <row r="732" spans="1:12" ht="12">
      <c r="A732" s="247" t="s">
        <v>777</v>
      </c>
      <c r="B732" s="247" t="s">
        <v>944</v>
      </c>
      <c r="C732" s="247" t="s">
        <v>945</v>
      </c>
      <c r="D732" s="251" t="s">
        <v>2413</v>
      </c>
      <c r="E732" s="247" t="s">
        <v>2366</v>
      </c>
      <c r="F732" s="248" t="s">
        <v>2414</v>
      </c>
      <c r="G732" s="247">
        <v>92</v>
      </c>
      <c r="H732" s="247" t="s">
        <v>1671</v>
      </c>
      <c r="I732" s="247">
        <v>23290000</v>
      </c>
      <c r="K732" s="248">
        <v>23290000</v>
      </c>
      <c r="L732" s="310" t="s">
        <v>456</v>
      </c>
    </row>
    <row r="733" spans="1:12" ht="12">
      <c r="A733" s="247" t="s">
        <v>777</v>
      </c>
      <c r="B733" s="247" t="s">
        <v>944</v>
      </c>
      <c r="C733" s="247" t="s">
        <v>945</v>
      </c>
      <c r="D733" s="251" t="s">
        <v>2415</v>
      </c>
      <c r="E733" s="247" t="s">
        <v>2366</v>
      </c>
      <c r="F733" s="248" t="s">
        <v>2414</v>
      </c>
      <c r="G733" s="247">
        <v>92</v>
      </c>
      <c r="H733" s="247" t="s">
        <v>1671</v>
      </c>
      <c r="I733" s="247">
        <v>46580000</v>
      </c>
      <c r="K733" s="248">
        <v>46580000</v>
      </c>
      <c r="L733" s="310" t="s">
        <v>456</v>
      </c>
    </row>
    <row r="734" spans="1:12" ht="12">
      <c r="A734" s="247" t="s">
        <v>777</v>
      </c>
      <c r="B734" s="247" t="s">
        <v>944</v>
      </c>
      <c r="C734" s="247" t="s">
        <v>945</v>
      </c>
      <c r="E734" s="247" t="s">
        <v>2416</v>
      </c>
      <c r="F734" s="248" t="s">
        <v>2417</v>
      </c>
      <c r="G734" s="247">
        <v>91</v>
      </c>
      <c r="H734" s="247" t="s">
        <v>1671</v>
      </c>
      <c r="I734" s="247">
        <v>875000</v>
      </c>
      <c r="K734" s="248">
        <v>875000</v>
      </c>
      <c r="L734" s="310" t="s">
        <v>456</v>
      </c>
    </row>
    <row r="735" spans="1:12" ht="12">
      <c r="A735" s="247" t="s">
        <v>777</v>
      </c>
      <c r="B735" s="247" t="s">
        <v>944</v>
      </c>
      <c r="C735" s="247" t="s">
        <v>945</v>
      </c>
      <c r="D735" s="251" t="s">
        <v>2418</v>
      </c>
      <c r="E735" s="247" t="s">
        <v>2416</v>
      </c>
      <c r="F735" s="248" t="s">
        <v>2417</v>
      </c>
      <c r="G735" s="247">
        <v>91</v>
      </c>
      <c r="H735" s="247" t="s">
        <v>1671</v>
      </c>
      <c r="I735" s="247">
        <v>29017800</v>
      </c>
      <c r="K735" s="248">
        <v>29017800</v>
      </c>
      <c r="L735" s="310" t="s">
        <v>456</v>
      </c>
    </row>
    <row r="736" spans="1:12" ht="12">
      <c r="A736" s="247" t="s">
        <v>777</v>
      </c>
      <c r="B736" s="247" t="s">
        <v>944</v>
      </c>
      <c r="C736" s="247" t="s">
        <v>945</v>
      </c>
      <c r="D736" s="251" t="s">
        <v>2419</v>
      </c>
      <c r="E736" s="247" t="s">
        <v>1858</v>
      </c>
      <c r="F736" s="248" t="s">
        <v>1890</v>
      </c>
      <c r="G736" s="247">
        <v>88</v>
      </c>
      <c r="H736" s="247" t="s">
        <v>1671</v>
      </c>
      <c r="I736" s="247">
        <v>27948000</v>
      </c>
      <c r="K736" s="248">
        <v>27948000</v>
      </c>
      <c r="L736" s="310" t="s">
        <v>456</v>
      </c>
    </row>
    <row r="737" spans="1:12" ht="12">
      <c r="A737" s="247" t="s">
        <v>777</v>
      </c>
      <c r="B737" s="247" t="s">
        <v>944</v>
      </c>
      <c r="C737" s="247" t="s">
        <v>945</v>
      </c>
      <c r="D737" s="251" t="s">
        <v>2420</v>
      </c>
      <c r="E737" s="247" t="s">
        <v>2416</v>
      </c>
      <c r="F737" s="248" t="s">
        <v>2417</v>
      </c>
      <c r="G737" s="247">
        <v>91</v>
      </c>
      <c r="H737" s="247" t="s">
        <v>1671</v>
      </c>
      <c r="I737" s="247">
        <v>20225036</v>
      </c>
      <c r="K737" s="248">
        <v>20225036</v>
      </c>
      <c r="L737" s="310" t="s">
        <v>456</v>
      </c>
    </row>
    <row r="738" spans="1:12" ht="12">
      <c r="A738" s="247" t="s">
        <v>777</v>
      </c>
      <c r="B738" s="247" t="s">
        <v>944</v>
      </c>
      <c r="C738" s="247" t="s">
        <v>945</v>
      </c>
      <c r="D738" s="251" t="s">
        <v>2421</v>
      </c>
      <c r="E738" s="247" t="s">
        <v>2416</v>
      </c>
      <c r="F738" s="248" t="s">
        <v>2417</v>
      </c>
      <c r="G738" s="247">
        <v>91</v>
      </c>
      <c r="H738" s="247" t="s">
        <v>1671</v>
      </c>
      <c r="I738" s="247">
        <v>21715596</v>
      </c>
      <c r="K738" s="248">
        <v>21715596</v>
      </c>
      <c r="L738" s="310" t="s">
        <v>456</v>
      </c>
    </row>
    <row r="739" spans="1:12" ht="12">
      <c r="A739" s="247" t="s">
        <v>777</v>
      </c>
      <c r="B739" s="247" t="s">
        <v>944</v>
      </c>
      <c r="C739" s="247" t="s">
        <v>945</v>
      </c>
      <c r="D739" s="251" t="s">
        <v>2422</v>
      </c>
      <c r="E739" s="247" t="s">
        <v>2416</v>
      </c>
      <c r="F739" s="248" t="s">
        <v>2417</v>
      </c>
      <c r="G739" s="247">
        <v>91</v>
      </c>
      <c r="H739" s="247" t="s">
        <v>1671</v>
      </c>
      <c r="I739" s="247">
        <v>18604052</v>
      </c>
      <c r="K739" s="248">
        <v>18604052</v>
      </c>
      <c r="L739" s="310" t="s">
        <v>456</v>
      </c>
    </row>
    <row r="740" spans="1:12" ht="12">
      <c r="A740" s="247" t="s">
        <v>777</v>
      </c>
      <c r="B740" s="247" t="s">
        <v>944</v>
      </c>
      <c r="C740" s="247" t="s">
        <v>945</v>
      </c>
      <c r="D740" s="251" t="s">
        <v>2423</v>
      </c>
      <c r="E740" s="247" t="s">
        <v>2004</v>
      </c>
      <c r="F740" s="248" t="s">
        <v>2156</v>
      </c>
      <c r="G740" s="247">
        <v>85</v>
      </c>
      <c r="H740" s="247" t="s">
        <v>1671</v>
      </c>
      <c r="I740" s="247">
        <v>27948000</v>
      </c>
      <c r="K740" s="248">
        <v>27948000</v>
      </c>
      <c r="L740" s="310" t="s">
        <v>456</v>
      </c>
    </row>
    <row r="741" spans="1:12" ht="12">
      <c r="A741" s="247" t="s">
        <v>777</v>
      </c>
      <c r="B741" s="247" t="s">
        <v>944</v>
      </c>
      <c r="C741" s="247" t="s">
        <v>945</v>
      </c>
      <c r="D741" s="251" t="s">
        <v>2424</v>
      </c>
      <c r="E741" s="247" t="s">
        <v>2004</v>
      </c>
      <c r="F741" s="248" t="s">
        <v>2156</v>
      </c>
      <c r="G741" s="247">
        <v>85</v>
      </c>
      <c r="H741" s="247" t="s">
        <v>1671</v>
      </c>
      <c r="I741" s="247">
        <v>35532000</v>
      </c>
      <c r="K741" s="248">
        <v>35532000</v>
      </c>
      <c r="L741" s="310" t="s">
        <v>456</v>
      </c>
    </row>
    <row r="742" spans="1:12" ht="12">
      <c r="A742" s="247" t="s">
        <v>777</v>
      </c>
      <c r="B742" s="247" t="s">
        <v>944</v>
      </c>
      <c r="C742" s="247" t="s">
        <v>945</v>
      </c>
      <c r="D742" s="251" t="s">
        <v>2425</v>
      </c>
      <c r="E742" s="247" t="s">
        <v>1851</v>
      </c>
      <c r="F742" s="248" t="s">
        <v>2426</v>
      </c>
      <c r="G742" s="247">
        <v>84</v>
      </c>
      <c r="H742" s="247" t="s">
        <v>1671</v>
      </c>
      <c r="I742" s="247">
        <v>23290000</v>
      </c>
      <c r="K742" s="248">
        <v>23290000</v>
      </c>
      <c r="L742" s="310" t="s">
        <v>456</v>
      </c>
    </row>
    <row r="743" spans="1:12" ht="12">
      <c r="A743" s="247" t="s">
        <v>777</v>
      </c>
      <c r="B743" s="247" t="s">
        <v>944</v>
      </c>
      <c r="C743" s="247" t="s">
        <v>945</v>
      </c>
      <c r="D743" s="251" t="s">
        <v>2427</v>
      </c>
      <c r="E743" s="247" t="s">
        <v>1851</v>
      </c>
      <c r="F743" s="248" t="s">
        <v>2426</v>
      </c>
      <c r="G743" s="247">
        <v>84</v>
      </c>
      <c r="H743" s="247" t="s">
        <v>1671</v>
      </c>
      <c r="I743" s="247">
        <v>49240000</v>
      </c>
      <c r="K743" s="248">
        <v>49240000</v>
      </c>
      <c r="L743" s="310" t="s">
        <v>456</v>
      </c>
    </row>
    <row r="744" spans="1:12" ht="12">
      <c r="A744" s="247" t="s">
        <v>777</v>
      </c>
      <c r="B744" s="247" t="s">
        <v>944</v>
      </c>
      <c r="C744" s="247" t="s">
        <v>945</v>
      </c>
      <c r="D744" s="251" t="s">
        <v>2428</v>
      </c>
      <c r="E744" s="247" t="s">
        <v>1991</v>
      </c>
      <c r="F744" s="248" t="s">
        <v>1972</v>
      </c>
      <c r="G744" s="247">
        <v>80</v>
      </c>
      <c r="H744" s="247" t="s">
        <v>1671</v>
      </c>
      <c r="I744" s="247">
        <v>23290000</v>
      </c>
      <c r="K744" s="248">
        <v>23290000</v>
      </c>
      <c r="L744" s="310" t="s">
        <v>456</v>
      </c>
    </row>
    <row r="745" spans="1:12" ht="12">
      <c r="A745" s="247" t="s">
        <v>777</v>
      </c>
      <c r="B745" s="247" t="s">
        <v>944</v>
      </c>
      <c r="C745" s="247" t="s">
        <v>945</v>
      </c>
      <c r="D745" s="251" t="s">
        <v>2429</v>
      </c>
      <c r="E745" s="247" t="s">
        <v>1915</v>
      </c>
      <c r="F745" s="248" t="s">
        <v>1714</v>
      </c>
      <c r="G745" s="247">
        <v>79</v>
      </c>
      <c r="H745" s="247" t="s">
        <v>1671</v>
      </c>
      <c r="I745" s="247">
        <v>800000</v>
      </c>
      <c r="K745" s="248">
        <v>800000</v>
      </c>
      <c r="L745" s="310" t="s">
        <v>456</v>
      </c>
    </row>
    <row r="746" spans="1:12" ht="12">
      <c r="A746" s="247" t="s">
        <v>777</v>
      </c>
      <c r="B746" s="247" t="s">
        <v>944</v>
      </c>
      <c r="C746" s="247" t="s">
        <v>945</v>
      </c>
      <c r="D746" s="251" t="s">
        <v>2430</v>
      </c>
      <c r="E746" s="247" t="s">
        <v>1915</v>
      </c>
      <c r="F746" s="248" t="s">
        <v>1714</v>
      </c>
      <c r="G746" s="247">
        <v>79</v>
      </c>
      <c r="H746" s="247" t="s">
        <v>1671</v>
      </c>
      <c r="I746" s="247">
        <v>35532000</v>
      </c>
      <c r="K746" s="248">
        <v>35532000</v>
      </c>
      <c r="L746" s="310" t="s">
        <v>456</v>
      </c>
    </row>
    <row r="747" spans="1:12" ht="12">
      <c r="A747" s="247" t="s">
        <v>777</v>
      </c>
      <c r="B747" s="247" t="s">
        <v>944</v>
      </c>
      <c r="C747" s="247" t="s">
        <v>945</v>
      </c>
      <c r="D747" s="251" t="s">
        <v>2431</v>
      </c>
      <c r="E747" s="247" t="s">
        <v>1915</v>
      </c>
      <c r="F747" s="248" t="s">
        <v>1714</v>
      </c>
      <c r="G747" s="247">
        <v>79</v>
      </c>
      <c r="H747" s="247" t="s">
        <v>1671</v>
      </c>
      <c r="I747" s="247">
        <v>73445000</v>
      </c>
      <c r="K747" s="248">
        <v>73445000</v>
      </c>
      <c r="L747" s="310" t="s">
        <v>456</v>
      </c>
    </row>
    <row r="748" spans="1:12" ht="12">
      <c r="A748" s="247" t="s">
        <v>777</v>
      </c>
      <c r="B748" s="247" t="s">
        <v>944</v>
      </c>
      <c r="C748" s="247" t="s">
        <v>945</v>
      </c>
      <c r="D748" s="251" t="s">
        <v>2432</v>
      </c>
      <c r="E748" s="247" t="s">
        <v>2433</v>
      </c>
      <c r="F748" s="248" t="s">
        <v>1877</v>
      </c>
      <c r="G748" s="247">
        <v>78</v>
      </c>
      <c r="H748" s="247" t="s">
        <v>1671</v>
      </c>
      <c r="I748" s="247">
        <v>27948000</v>
      </c>
      <c r="K748" s="248">
        <v>27948000</v>
      </c>
      <c r="L748" s="310" t="s">
        <v>456</v>
      </c>
    </row>
    <row r="749" spans="1:12" ht="12">
      <c r="A749" s="247" t="s">
        <v>777</v>
      </c>
      <c r="B749" s="247" t="s">
        <v>944</v>
      </c>
      <c r="C749" s="247" t="s">
        <v>945</v>
      </c>
      <c r="D749" s="251" t="s">
        <v>2434</v>
      </c>
      <c r="E749" s="247" t="s">
        <v>1676</v>
      </c>
      <c r="F749" s="248" t="s">
        <v>1677</v>
      </c>
      <c r="G749" s="247">
        <v>77</v>
      </c>
      <c r="H749" s="247" t="s">
        <v>1671</v>
      </c>
      <c r="I749" s="247">
        <v>1176000</v>
      </c>
      <c r="K749" s="248">
        <v>1176000</v>
      </c>
      <c r="L749" s="310" t="s">
        <v>456</v>
      </c>
    </row>
    <row r="750" spans="1:12" ht="12">
      <c r="A750" s="247" t="s">
        <v>777</v>
      </c>
      <c r="B750" s="247" t="s">
        <v>944</v>
      </c>
      <c r="C750" s="247" t="s">
        <v>945</v>
      </c>
      <c r="D750" s="251" t="s">
        <v>2435</v>
      </c>
      <c r="E750" s="247" t="s">
        <v>1679</v>
      </c>
      <c r="F750" s="248" t="s">
        <v>1680</v>
      </c>
      <c r="G750" s="247">
        <v>74</v>
      </c>
      <c r="H750" s="247" t="s">
        <v>1671</v>
      </c>
      <c r="I750" s="247">
        <v>46580000</v>
      </c>
      <c r="K750" s="248">
        <v>46580000</v>
      </c>
      <c r="L750" s="310" t="s">
        <v>456</v>
      </c>
    </row>
    <row r="751" spans="1:12" ht="12">
      <c r="A751" s="247" t="s">
        <v>777</v>
      </c>
      <c r="B751" s="247" t="s">
        <v>944</v>
      </c>
      <c r="C751" s="247" t="s">
        <v>945</v>
      </c>
      <c r="D751" s="251" t="s">
        <v>2436</v>
      </c>
      <c r="E751" s="247" t="s">
        <v>1682</v>
      </c>
      <c r="F751" s="248" t="s">
        <v>1683</v>
      </c>
      <c r="G751" s="247">
        <v>73</v>
      </c>
      <c r="H751" s="247" t="s">
        <v>1671</v>
      </c>
      <c r="I751" s="247">
        <v>23290000</v>
      </c>
      <c r="K751" s="248">
        <v>23290000</v>
      </c>
      <c r="L751" s="310" t="s">
        <v>456</v>
      </c>
    </row>
    <row r="752" spans="1:12" ht="12">
      <c r="A752" s="247" t="s">
        <v>777</v>
      </c>
      <c r="B752" s="247" t="s">
        <v>944</v>
      </c>
      <c r="C752" s="247" t="s">
        <v>945</v>
      </c>
      <c r="D752" s="251" t="s">
        <v>2437</v>
      </c>
      <c r="E752" s="247" t="s">
        <v>1685</v>
      </c>
      <c r="F752" s="248" t="s">
        <v>1686</v>
      </c>
      <c r="G752" s="247">
        <v>72</v>
      </c>
      <c r="H752" s="247" t="s">
        <v>1671</v>
      </c>
      <c r="I752" s="247">
        <v>25950000</v>
      </c>
      <c r="K752" s="248">
        <v>25950000</v>
      </c>
      <c r="L752" s="310" t="s">
        <v>456</v>
      </c>
    </row>
    <row r="753" spans="1:12" ht="12">
      <c r="A753" s="247" t="s">
        <v>777</v>
      </c>
      <c r="B753" s="247" t="s">
        <v>944</v>
      </c>
      <c r="C753" s="247" t="s">
        <v>945</v>
      </c>
      <c r="D753" s="251" t="s">
        <v>2438</v>
      </c>
      <c r="E753" s="247" t="s">
        <v>1732</v>
      </c>
      <c r="F753" s="248" t="s">
        <v>1733</v>
      </c>
      <c r="G753" s="247">
        <v>71</v>
      </c>
      <c r="H753" s="247" t="s">
        <v>1671</v>
      </c>
      <c r="I753" s="247">
        <v>1800000</v>
      </c>
      <c r="K753" s="248">
        <v>1800000</v>
      </c>
      <c r="L753" s="310" t="s">
        <v>456</v>
      </c>
    </row>
    <row r="754" spans="1:12" ht="12">
      <c r="A754" s="247" t="s">
        <v>777</v>
      </c>
      <c r="B754" s="247" t="s">
        <v>944</v>
      </c>
      <c r="C754" s="247" t="s">
        <v>945</v>
      </c>
      <c r="D754" s="251" t="s">
        <v>2439</v>
      </c>
      <c r="E754" s="247" t="s">
        <v>1732</v>
      </c>
      <c r="F754" s="248" t="s">
        <v>1733</v>
      </c>
      <c r="G754" s="247">
        <v>71</v>
      </c>
      <c r="H754" s="247" t="s">
        <v>1757</v>
      </c>
      <c r="J754" s="247">
        <v>2100</v>
      </c>
      <c r="K754" s="248">
        <v>13960002</v>
      </c>
      <c r="L754" s="310" t="s">
        <v>456</v>
      </c>
    </row>
    <row r="755" spans="1:12" ht="12">
      <c r="A755" s="247" t="s">
        <v>777</v>
      </c>
      <c r="B755" s="247" t="s">
        <v>944</v>
      </c>
      <c r="C755" s="247" t="s">
        <v>945</v>
      </c>
      <c r="D755" s="251" t="s">
        <v>2440</v>
      </c>
      <c r="E755" s="247" t="s">
        <v>1688</v>
      </c>
      <c r="F755" s="248" t="s">
        <v>1689</v>
      </c>
      <c r="G755" s="247">
        <v>70</v>
      </c>
      <c r="H755" s="247" t="s">
        <v>1671</v>
      </c>
      <c r="I755" s="247">
        <v>27948000</v>
      </c>
      <c r="K755" s="248">
        <v>27948000</v>
      </c>
      <c r="L755" s="310" t="s">
        <v>456</v>
      </c>
    </row>
    <row r="756" spans="1:12" ht="12">
      <c r="A756" s="247" t="s">
        <v>777</v>
      </c>
      <c r="B756" s="247" t="s">
        <v>944</v>
      </c>
      <c r="C756" s="247" t="s">
        <v>945</v>
      </c>
      <c r="D756" s="251" t="s">
        <v>2441</v>
      </c>
      <c r="E756" s="247" t="s">
        <v>1688</v>
      </c>
      <c r="F756" s="248" t="s">
        <v>1689</v>
      </c>
      <c r="G756" s="247">
        <v>70</v>
      </c>
      <c r="H756" s="247" t="s">
        <v>1671</v>
      </c>
      <c r="I756" s="247">
        <v>29017800</v>
      </c>
      <c r="K756" s="248">
        <v>29017800</v>
      </c>
      <c r="L756" s="310" t="s">
        <v>456</v>
      </c>
    </row>
    <row r="757" spans="1:12" ht="12">
      <c r="A757" s="247" t="s">
        <v>777</v>
      </c>
      <c r="B757" s="247" t="s">
        <v>944</v>
      </c>
      <c r="C757" s="247" t="s">
        <v>945</v>
      </c>
      <c r="D757" s="251" t="s">
        <v>2442</v>
      </c>
      <c r="E757" s="247" t="s">
        <v>1959</v>
      </c>
      <c r="F757" s="248" t="s">
        <v>1707</v>
      </c>
      <c r="G757" s="247">
        <v>86</v>
      </c>
      <c r="H757" s="247" t="s">
        <v>1671</v>
      </c>
      <c r="I757" s="247">
        <v>19386596</v>
      </c>
      <c r="K757" s="248">
        <v>19386596</v>
      </c>
      <c r="L757" s="310" t="s">
        <v>456</v>
      </c>
    </row>
    <row r="758" spans="1:12" ht="12">
      <c r="A758" s="247" t="s">
        <v>777</v>
      </c>
      <c r="B758" s="247" t="s">
        <v>944</v>
      </c>
      <c r="C758" s="247" t="s">
        <v>945</v>
      </c>
      <c r="D758" s="251" t="s">
        <v>2443</v>
      </c>
      <c r="E758" s="247" t="s">
        <v>1959</v>
      </c>
      <c r="F758" s="248" t="s">
        <v>1803</v>
      </c>
      <c r="G758" s="247">
        <v>81</v>
      </c>
      <c r="H758" s="247" t="s">
        <v>1671</v>
      </c>
      <c r="I758" s="247">
        <v>20131876</v>
      </c>
      <c r="K758" s="248">
        <v>20131876</v>
      </c>
      <c r="L758" s="310" t="s">
        <v>456</v>
      </c>
    </row>
    <row r="759" spans="1:12" ht="12">
      <c r="A759" s="247" t="s">
        <v>777</v>
      </c>
      <c r="B759" s="247" t="s">
        <v>944</v>
      </c>
      <c r="C759" s="247" t="s">
        <v>945</v>
      </c>
      <c r="D759" s="251" t="s">
        <v>2444</v>
      </c>
      <c r="E759" s="247" t="s">
        <v>1959</v>
      </c>
      <c r="F759" s="248" t="s">
        <v>1680</v>
      </c>
      <c r="G759" s="247">
        <v>74</v>
      </c>
      <c r="H759" s="247" t="s">
        <v>1671</v>
      </c>
      <c r="I759" s="247">
        <v>16792090</v>
      </c>
      <c r="K759" s="248">
        <v>16792090</v>
      </c>
      <c r="L759" s="310" t="s">
        <v>456</v>
      </c>
    </row>
    <row r="760" spans="1:12" ht="12">
      <c r="A760" s="247" t="s">
        <v>777</v>
      </c>
      <c r="B760" s="247" t="s">
        <v>944</v>
      </c>
      <c r="C760" s="247" t="s">
        <v>945</v>
      </c>
      <c r="D760" s="251" t="s">
        <v>2445</v>
      </c>
      <c r="E760" s="247" t="s">
        <v>1959</v>
      </c>
      <c r="F760" s="248" t="s">
        <v>1686</v>
      </c>
      <c r="G760" s="247">
        <v>72</v>
      </c>
      <c r="H760" s="247" t="s">
        <v>1671</v>
      </c>
      <c r="I760" s="247">
        <v>17276522</v>
      </c>
      <c r="K760" s="248">
        <v>17276522</v>
      </c>
      <c r="L760" s="310" t="s">
        <v>456</v>
      </c>
    </row>
    <row r="761" spans="1:12" ht="12">
      <c r="A761" s="247" t="s">
        <v>777</v>
      </c>
      <c r="B761" s="247" t="s">
        <v>944</v>
      </c>
      <c r="C761" s="247" t="s">
        <v>945</v>
      </c>
      <c r="D761" s="251" t="s">
        <v>2446</v>
      </c>
      <c r="E761" s="247" t="s">
        <v>1959</v>
      </c>
      <c r="F761" s="248" t="s">
        <v>1988</v>
      </c>
      <c r="G761" s="247">
        <v>67</v>
      </c>
      <c r="H761" s="247" t="s">
        <v>1671</v>
      </c>
      <c r="I761" s="247">
        <v>79765000</v>
      </c>
      <c r="K761" s="248">
        <v>79765000</v>
      </c>
      <c r="L761" s="310" t="s">
        <v>456</v>
      </c>
    </row>
    <row r="762" spans="1:12" ht="12">
      <c r="A762" s="247" t="s">
        <v>777</v>
      </c>
      <c r="B762" s="247" t="s">
        <v>944</v>
      </c>
      <c r="C762" s="247" t="s">
        <v>945</v>
      </c>
      <c r="D762" s="251" t="s">
        <v>2447</v>
      </c>
      <c r="E762" s="247" t="s">
        <v>1691</v>
      </c>
      <c r="F762" s="248" t="s">
        <v>1692</v>
      </c>
      <c r="G762" s="247">
        <v>66</v>
      </c>
      <c r="H762" s="247" t="s">
        <v>1671</v>
      </c>
      <c r="I762" s="247">
        <v>7616000</v>
      </c>
      <c r="K762" s="248">
        <v>7616000</v>
      </c>
      <c r="L762" s="310" t="s">
        <v>456</v>
      </c>
    </row>
    <row r="763" spans="1:12" ht="12">
      <c r="A763" s="247" t="s">
        <v>777</v>
      </c>
      <c r="B763" s="247" t="s">
        <v>944</v>
      </c>
      <c r="C763" s="247" t="s">
        <v>945</v>
      </c>
      <c r="D763" s="251" t="s">
        <v>2448</v>
      </c>
      <c r="E763" s="247" t="s">
        <v>1691</v>
      </c>
      <c r="F763" s="248" t="s">
        <v>1692</v>
      </c>
      <c r="G763" s="247">
        <v>66</v>
      </c>
      <c r="H763" s="247" t="s">
        <v>1671</v>
      </c>
      <c r="I763" s="247">
        <v>22824200</v>
      </c>
      <c r="K763" s="248">
        <v>22824200</v>
      </c>
      <c r="L763" s="310" t="s">
        <v>456</v>
      </c>
    </row>
    <row r="764" spans="1:12" ht="12">
      <c r="A764" s="247" t="s">
        <v>777</v>
      </c>
      <c r="B764" s="247" t="s">
        <v>944</v>
      </c>
      <c r="C764" s="247" t="s">
        <v>945</v>
      </c>
      <c r="D764" s="251" t="s">
        <v>2449</v>
      </c>
      <c r="E764" s="247" t="s">
        <v>1994</v>
      </c>
      <c r="F764" s="248" t="s">
        <v>1689</v>
      </c>
      <c r="G764" s="247">
        <v>70</v>
      </c>
      <c r="H764" s="247" t="s">
        <v>1671</v>
      </c>
      <c r="I764" s="247">
        <v>16764142</v>
      </c>
      <c r="K764" s="248">
        <v>16764142</v>
      </c>
      <c r="L764" s="310" t="s">
        <v>456</v>
      </c>
    </row>
    <row r="765" spans="1:12" ht="12">
      <c r="A765" s="247" t="s">
        <v>777</v>
      </c>
      <c r="B765" s="247" t="s">
        <v>944</v>
      </c>
      <c r="C765" s="247" t="s">
        <v>945</v>
      </c>
      <c r="D765" s="251" t="s">
        <v>2450</v>
      </c>
      <c r="E765" s="247" t="s">
        <v>1994</v>
      </c>
      <c r="F765" s="248" t="s">
        <v>1988</v>
      </c>
      <c r="G765" s="247">
        <v>67</v>
      </c>
      <c r="H765" s="247" t="s">
        <v>1671</v>
      </c>
      <c r="I765" s="247">
        <v>18357178</v>
      </c>
      <c r="K765" s="248">
        <v>18357178</v>
      </c>
      <c r="L765" s="310" t="s">
        <v>456</v>
      </c>
    </row>
    <row r="766" spans="1:12" ht="12">
      <c r="A766" s="247" t="s">
        <v>777</v>
      </c>
      <c r="B766" s="247" t="s">
        <v>944</v>
      </c>
      <c r="C766" s="247" t="s">
        <v>945</v>
      </c>
      <c r="D766" s="251" t="s">
        <v>2451</v>
      </c>
      <c r="E766" s="247" t="s">
        <v>1994</v>
      </c>
      <c r="F766" s="248" t="s">
        <v>1827</v>
      </c>
      <c r="G766" s="247">
        <v>65</v>
      </c>
      <c r="H766" s="247" t="s">
        <v>1671</v>
      </c>
      <c r="I766" s="247">
        <v>27948000</v>
      </c>
      <c r="K766" s="248">
        <v>27948000</v>
      </c>
      <c r="L766" s="310" t="s">
        <v>456</v>
      </c>
    </row>
    <row r="767" spans="1:12" ht="12">
      <c r="A767" s="247" t="s">
        <v>777</v>
      </c>
      <c r="B767" s="247" t="s">
        <v>944</v>
      </c>
      <c r="C767" s="247" t="s">
        <v>945</v>
      </c>
      <c r="D767" s="251" t="s">
        <v>2452</v>
      </c>
      <c r="E767" s="247" t="s">
        <v>1694</v>
      </c>
      <c r="F767" s="248" t="s">
        <v>1695</v>
      </c>
      <c r="G767" s="247">
        <v>64</v>
      </c>
      <c r="H767" s="247" t="s">
        <v>1671</v>
      </c>
      <c r="I767" s="247">
        <v>19097800</v>
      </c>
      <c r="K767" s="248">
        <v>19097800</v>
      </c>
      <c r="L767" s="310" t="s">
        <v>456</v>
      </c>
    </row>
    <row r="768" spans="1:12" ht="12">
      <c r="A768" s="247" t="s">
        <v>777</v>
      </c>
      <c r="B768" s="247" t="s">
        <v>944</v>
      </c>
      <c r="C768" s="247" t="s">
        <v>945</v>
      </c>
      <c r="D768" s="251" t="s">
        <v>2453</v>
      </c>
      <c r="E768" s="247" t="s">
        <v>1697</v>
      </c>
      <c r="F768" s="248" t="s">
        <v>1827</v>
      </c>
      <c r="G768" s="247">
        <v>65</v>
      </c>
      <c r="H768" s="247" t="s">
        <v>1671</v>
      </c>
      <c r="I768" s="247">
        <v>18366494</v>
      </c>
      <c r="K768" s="248">
        <v>18366494</v>
      </c>
      <c r="L768" s="310" t="s">
        <v>456</v>
      </c>
    </row>
    <row r="769" spans="1:12" ht="12">
      <c r="A769" s="247" t="s">
        <v>777</v>
      </c>
      <c r="B769" s="247" t="s">
        <v>944</v>
      </c>
      <c r="C769" s="247" t="s">
        <v>945</v>
      </c>
      <c r="D769" s="251" t="s">
        <v>2454</v>
      </c>
      <c r="E769" s="247" t="s">
        <v>1697</v>
      </c>
      <c r="F769" s="248" t="s">
        <v>1698</v>
      </c>
      <c r="G769" s="247">
        <v>63</v>
      </c>
      <c r="H769" s="247" t="s">
        <v>1671</v>
      </c>
      <c r="I769" s="247">
        <v>17979880</v>
      </c>
      <c r="K769" s="248">
        <v>17979880</v>
      </c>
      <c r="L769" s="310" t="s">
        <v>456</v>
      </c>
    </row>
    <row r="770" spans="1:12" ht="12">
      <c r="A770" s="247" t="s">
        <v>777</v>
      </c>
      <c r="B770" s="247" t="s">
        <v>944</v>
      </c>
      <c r="C770" s="247" t="s">
        <v>945</v>
      </c>
      <c r="D770" s="251" t="s">
        <v>2455</v>
      </c>
      <c r="E770" s="247" t="s">
        <v>1697</v>
      </c>
      <c r="F770" s="248" t="s">
        <v>1698</v>
      </c>
      <c r="G770" s="247">
        <v>63</v>
      </c>
      <c r="H770" s="247" t="s">
        <v>1671</v>
      </c>
      <c r="I770" s="247">
        <v>23290000</v>
      </c>
      <c r="K770" s="248">
        <v>23290000</v>
      </c>
      <c r="L770" s="310" t="s">
        <v>456</v>
      </c>
    </row>
    <row r="771" spans="1:12" ht="12">
      <c r="A771" s="247" t="s">
        <v>777</v>
      </c>
      <c r="B771" s="247" t="s">
        <v>944</v>
      </c>
      <c r="C771" s="247" t="s">
        <v>945</v>
      </c>
      <c r="D771" s="251" t="s">
        <v>2456</v>
      </c>
      <c r="E771" s="247" t="s">
        <v>1697</v>
      </c>
      <c r="F771" s="248" t="s">
        <v>1698</v>
      </c>
      <c r="G771" s="247">
        <v>63</v>
      </c>
      <c r="H771" s="247" t="s">
        <v>1671</v>
      </c>
      <c r="I771" s="247">
        <v>35532000</v>
      </c>
      <c r="K771" s="248">
        <v>35532000</v>
      </c>
      <c r="L771" s="310" t="s">
        <v>456</v>
      </c>
    </row>
    <row r="772" spans="1:12" ht="12">
      <c r="A772" s="247" t="s">
        <v>777</v>
      </c>
      <c r="B772" s="247" t="s">
        <v>944</v>
      </c>
      <c r="C772" s="247" t="s">
        <v>945</v>
      </c>
      <c r="D772" s="251" t="s">
        <v>2457</v>
      </c>
      <c r="E772" s="247" t="s">
        <v>1703</v>
      </c>
      <c r="F772" s="248" t="s">
        <v>1704</v>
      </c>
      <c r="G772" s="247">
        <v>59</v>
      </c>
      <c r="H772" s="247" t="s">
        <v>1671</v>
      </c>
      <c r="I772" s="247">
        <v>2475000</v>
      </c>
      <c r="K772" s="248">
        <v>2475000</v>
      </c>
      <c r="L772" s="310" t="s">
        <v>456</v>
      </c>
    </row>
    <row r="773" spans="1:12" ht="12">
      <c r="A773" s="247" t="s">
        <v>777</v>
      </c>
      <c r="B773" s="247" t="s">
        <v>944</v>
      </c>
      <c r="C773" s="247" t="s">
        <v>945</v>
      </c>
      <c r="D773" s="251" t="s">
        <v>2458</v>
      </c>
      <c r="E773" s="247" t="s">
        <v>1890</v>
      </c>
      <c r="F773" s="248" t="s">
        <v>1879</v>
      </c>
      <c r="G773" s="247">
        <v>58</v>
      </c>
      <c r="H773" s="247" t="s">
        <v>1671</v>
      </c>
      <c r="I773" s="247">
        <v>23290000</v>
      </c>
      <c r="K773" s="248">
        <v>23290000</v>
      </c>
      <c r="L773" s="310" t="s">
        <v>456</v>
      </c>
    </row>
    <row r="774" spans="1:12" ht="12">
      <c r="A774" s="247" t="s">
        <v>777</v>
      </c>
      <c r="B774" s="247" t="s">
        <v>944</v>
      </c>
      <c r="C774" s="247" t="s">
        <v>945</v>
      </c>
      <c r="D774" s="251" t="s">
        <v>2459</v>
      </c>
      <c r="E774" s="247" t="s">
        <v>1917</v>
      </c>
      <c r="F774" s="248" t="s">
        <v>2009</v>
      </c>
      <c r="G774" s="247">
        <v>57</v>
      </c>
      <c r="H774" s="247" t="s">
        <v>1671</v>
      </c>
      <c r="I774" s="247">
        <v>23290000</v>
      </c>
      <c r="K774" s="248">
        <v>23290000</v>
      </c>
      <c r="L774" s="310" t="s">
        <v>456</v>
      </c>
    </row>
    <row r="775" spans="1:12" ht="12">
      <c r="A775" s="247" t="s">
        <v>777</v>
      </c>
      <c r="B775" s="247" t="s">
        <v>944</v>
      </c>
      <c r="C775" s="247" t="s">
        <v>945</v>
      </c>
      <c r="D775" s="251" t="s">
        <v>2460</v>
      </c>
      <c r="E775" s="247" t="s">
        <v>1917</v>
      </c>
      <c r="F775" s="248" t="s">
        <v>2009</v>
      </c>
      <c r="G775" s="247">
        <v>57</v>
      </c>
      <c r="H775" s="247" t="s">
        <v>1671</v>
      </c>
      <c r="I775" s="247">
        <v>23290000</v>
      </c>
      <c r="K775" s="248">
        <v>23290000</v>
      </c>
      <c r="L775" s="310" t="s">
        <v>456</v>
      </c>
    </row>
    <row r="776" spans="1:12" ht="12">
      <c r="A776" s="247" t="s">
        <v>777</v>
      </c>
      <c r="B776" s="247" t="s">
        <v>944</v>
      </c>
      <c r="C776" s="247" t="s">
        <v>945</v>
      </c>
      <c r="D776" s="251" t="s">
        <v>2461</v>
      </c>
      <c r="E776" s="247" t="s">
        <v>1707</v>
      </c>
      <c r="F776" s="248" t="s">
        <v>1708</v>
      </c>
      <c r="G776" s="247">
        <v>56</v>
      </c>
      <c r="H776" s="247" t="s">
        <v>1671</v>
      </c>
      <c r="I776" s="247">
        <v>57558000</v>
      </c>
      <c r="K776" s="248">
        <v>57558000</v>
      </c>
      <c r="L776" s="310" t="s">
        <v>456</v>
      </c>
    </row>
    <row r="777" spans="1:12" ht="12">
      <c r="A777" s="247" t="s">
        <v>777</v>
      </c>
      <c r="B777" s="247" t="s">
        <v>944</v>
      </c>
      <c r="C777" s="247" t="s">
        <v>945</v>
      </c>
      <c r="D777" s="251" t="s">
        <v>2462</v>
      </c>
      <c r="E777" s="247" t="s">
        <v>1707</v>
      </c>
      <c r="F777" s="248" t="s">
        <v>1708</v>
      </c>
      <c r="G777" s="247">
        <v>56</v>
      </c>
      <c r="H777" s="247" t="s">
        <v>1671</v>
      </c>
      <c r="I777" s="247">
        <v>24696000</v>
      </c>
      <c r="K777" s="248">
        <v>24696000</v>
      </c>
      <c r="L777" s="310" t="s">
        <v>456</v>
      </c>
    </row>
    <row r="778" spans="1:12" ht="12">
      <c r="A778" s="247" t="s">
        <v>777</v>
      </c>
      <c r="B778" s="247" t="s">
        <v>944</v>
      </c>
      <c r="C778" s="247" t="s">
        <v>945</v>
      </c>
      <c r="D778" s="251" t="s">
        <v>2463</v>
      </c>
      <c r="E778" s="247" t="s">
        <v>1876</v>
      </c>
      <c r="F778" s="248" t="s">
        <v>1880</v>
      </c>
      <c r="G778" s="247">
        <v>53</v>
      </c>
      <c r="H778" s="247" t="s">
        <v>1671</v>
      </c>
      <c r="I778" s="247">
        <v>23290000</v>
      </c>
      <c r="K778" s="248">
        <v>23290000</v>
      </c>
      <c r="L778" s="310" t="s">
        <v>456</v>
      </c>
    </row>
    <row r="779" spans="1:12" ht="12">
      <c r="A779" s="247" t="s">
        <v>777</v>
      </c>
      <c r="B779" s="247" t="s">
        <v>944</v>
      </c>
      <c r="C779" s="247" t="s">
        <v>945</v>
      </c>
      <c r="D779" s="251" t="s">
        <v>2464</v>
      </c>
      <c r="E779" s="247" t="s">
        <v>1711</v>
      </c>
      <c r="F779" s="248" t="s">
        <v>1712</v>
      </c>
      <c r="G779" s="247">
        <v>52</v>
      </c>
      <c r="H779" s="247" t="s">
        <v>1671</v>
      </c>
      <c r="I779" s="247">
        <v>23290000</v>
      </c>
      <c r="K779" s="248">
        <v>23290000</v>
      </c>
      <c r="L779" s="310" t="s">
        <v>456</v>
      </c>
    </row>
    <row r="780" spans="1:12" ht="12">
      <c r="A780" s="247" t="s">
        <v>777</v>
      </c>
      <c r="B780" s="247" t="s">
        <v>944</v>
      </c>
      <c r="C780" s="247" t="s">
        <v>945</v>
      </c>
      <c r="D780" s="251" t="s">
        <v>2465</v>
      </c>
      <c r="E780" s="247" t="s">
        <v>1711</v>
      </c>
      <c r="F780" s="248" t="s">
        <v>1712</v>
      </c>
      <c r="G780" s="247">
        <v>52</v>
      </c>
      <c r="H780" s="247" t="s">
        <v>1671</v>
      </c>
      <c r="I780" s="247">
        <v>22824200</v>
      </c>
      <c r="K780" s="248">
        <v>22824200</v>
      </c>
      <c r="L780" s="310" t="s">
        <v>456</v>
      </c>
    </row>
    <row r="781" spans="1:12" ht="12">
      <c r="A781" s="247" t="s">
        <v>777</v>
      </c>
      <c r="B781" s="247" t="s">
        <v>944</v>
      </c>
      <c r="C781" s="247" t="s">
        <v>945</v>
      </c>
      <c r="D781" s="251" t="s">
        <v>2466</v>
      </c>
      <c r="E781" s="247" t="s">
        <v>1803</v>
      </c>
      <c r="F781" s="248" t="s">
        <v>1804</v>
      </c>
      <c r="G781" s="247">
        <v>51</v>
      </c>
      <c r="H781" s="247" t="s">
        <v>1671</v>
      </c>
      <c r="I781" s="247">
        <v>26865000</v>
      </c>
      <c r="K781" s="248">
        <v>26865000</v>
      </c>
      <c r="L781" s="310" t="s">
        <v>456</v>
      </c>
    </row>
    <row r="782" spans="1:12" ht="12">
      <c r="A782" s="247" t="s">
        <v>777</v>
      </c>
      <c r="B782" s="247" t="s">
        <v>944</v>
      </c>
      <c r="C782" s="247" t="s">
        <v>945</v>
      </c>
      <c r="D782" s="251" t="s">
        <v>2467</v>
      </c>
      <c r="E782" s="247" t="s">
        <v>1803</v>
      </c>
      <c r="F782" s="248" t="s">
        <v>1804</v>
      </c>
      <c r="G782" s="247">
        <v>51</v>
      </c>
      <c r="H782" s="247" t="s">
        <v>1671</v>
      </c>
      <c r="I782" s="247">
        <v>22824200</v>
      </c>
      <c r="K782" s="248">
        <v>22824200</v>
      </c>
      <c r="L782" s="310" t="s">
        <v>456</v>
      </c>
    </row>
    <row r="783" spans="1:12" ht="12">
      <c r="A783" s="247" t="s">
        <v>777</v>
      </c>
      <c r="B783" s="247" t="s">
        <v>944</v>
      </c>
      <c r="C783" s="247" t="s">
        <v>945</v>
      </c>
      <c r="D783" s="251" t="s">
        <v>2468</v>
      </c>
      <c r="E783" s="247" t="s">
        <v>1714</v>
      </c>
      <c r="F783" s="248" t="s">
        <v>1715</v>
      </c>
      <c r="G783" s="247">
        <v>49</v>
      </c>
      <c r="H783" s="247" t="s">
        <v>1671</v>
      </c>
      <c r="I783" s="247">
        <v>55385000</v>
      </c>
      <c r="K783" s="248">
        <v>55385000</v>
      </c>
      <c r="L783" s="310" t="s">
        <v>456</v>
      </c>
    </row>
    <row r="784" spans="1:12" ht="12">
      <c r="A784" s="247" t="s">
        <v>777</v>
      </c>
      <c r="B784" s="247" t="s">
        <v>944</v>
      </c>
      <c r="C784" s="247" t="s">
        <v>945</v>
      </c>
      <c r="D784" s="251" t="s">
        <v>2469</v>
      </c>
      <c r="E784" s="247" t="s">
        <v>1714</v>
      </c>
      <c r="F784" s="248" t="s">
        <v>1715</v>
      </c>
      <c r="G784" s="247">
        <v>49</v>
      </c>
      <c r="H784" s="247" t="s">
        <v>1671</v>
      </c>
      <c r="I784" s="247">
        <v>26610000</v>
      </c>
      <c r="K784" s="248">
        <v>26610000</v>
      </c>
      <c r="L784" s="310" t="s">
        <v>456</v>
      </c>
    </row>
    <row r="785" spans="1:12" ht="12">
      <c r="A785" s="247" t="s">
        <v>777</v>
      </c>
      <c r="B785" s="247" t="s">
        <v>944</v>
      </c>
      <c r="C785" s="247" t="s">
        <v>945</v>
      </c>
      <c r="D785" s="251" t="s">
        <v>2470</v>
      </c>
      <c r="E785" s="247" t="s">
        <v>1714</v>
      </c>
      <c r="F785" s="248" t="s">
        <v>1715</v>
      </c>
      <c r="G785" s="247">
        <v>49</v>
      </c>
      <c r="H785" s="247" t="s">
        <v>1671</v>
      </c>
      <c r="I785" s="247">
        <v>22175000</v>
      </c>
      <c r="K785" s="248">
        <v>22175000</v>
      </c>
      <c r="L785" s="310" t="s">
        <v>456</v>
      </c>
    </row>
    <row r="786" spans="1:12" ht="12">
      <c r="A786" s="247" t="s">
        <v>777</v>
      </c>
      <c r="B786" s="247" t="s">
        <v>944</v>
      </c>
      <c r="C786" s="247" t="s">
        <v>945</v>
      </c>
      <c r="D786" s="251" t="s">
        <v>2471</v>
      </c>
      <c r="E786" s="247" t="s">
        <v>2000</v>
      </c>
      <c r="F786" s="248" t="s">
        <v>2109</v>
      </c>
      <c r="G786" s="247">
        <v>46</v>
      </c>
      <c r="H786" s="247" t="s">
        <v>1671</v>
      </c>
      <c r="I786" s="247">
        <v>22175000</v>
      </c>
      <c r="K786" s="248">
        <v>22175000</v>
      </c>
      <c r="L786" s="310" t="s">
        <v>456</v>
      </c>
    </row>
    <row r="787" spans="1:12" ht="12">
      <c r="A787" s="247" t="s">
        <v>777</v>
      </c>
      <c r="B787" s="247" t="s">
        <v>944</v>
      </c>
      <c r="C787" s="247" t="s">
        <v>945</v>
      </c>
      <c r="D787" s="251" t="s">
        <v>2472</v>
      </c>
      <c r="E787" s="247" t="s">
        <v>2000</v>
      </c>
      <c r="F787" s="248" t="s">
        <v>2109</v>
      </c>
      <c r="G787" s="247">
        <v>46</v>
      </c>
      <c r="H787" s="247" t="s">
        <v>1671</v>
      </c>
      <c r="I787" s="247">
        <v>20720700</v>
      </c>
      <c r="K787" s="248">
        <v>20720700</v>
      </c>
      <c r="L787" s="310" t="s">
        <v>456</v>
      </c>
    </row>
    <row r="788" spans="1:12" ht="12">
      <c r="A788" s="247" t="s">
        <v>777</v>
      </c>
      <c r="B788" s="247" t="s">
        <v>944</v>
      </c>
      <c r="C788" s="247" t="s">
        <v>945</v>
      </c>
      <c r="D788" s="251" t="s">
        <v>2473</v>
      </c>
      <c r="E788" s="247" t="s">
        <v>1717</v>
      </c>
      <c r="F788" s="248" t="s">
        <v>1718</v>
      </c>
      <c r="G788" s="247">
        <v>45</v>
      </c>
      <c r="H788" s="247" t="s">
        <v>1671</v>
      </c>
      <c r="I788" s="247">
        <v>2352000</v>
      </c>
      <c r="K788" s="248">
        <v>2352000</v>
      </c>
      <c r="L788" s="310" t="s">
        <v>456</v>
      </c>
    </row>
    <row r="789" spans="1:12" ht="12">
      <c r="A789" s="247" t="s">
        <v>777</v>
      </c>
      <c r="B789" s="247" t="s">
        <v>944</v>
      </c>
      <c r="C789" s="247" t="s">
        <v>945</v>
      </c>
      <c r="D789" s="251" t="s">
        <v>2474</v>
      </c>
      <c r="E789" s="247" t="s">
        <v>1680</v>
      </c>
      <c r="F789" s="248" t="s">
        <v>1748</v>
      </c>
      <c r="G789" s="247">
        <v>44</v>
      </c>
      <c r="H789" s="247" t="s">
        <v>1671</v>
      </c>
      <c r="I789" s="247">
        <v>25800000</v>
      </c>
      <c r="K789" s="248">
        <v>25800000</v>
      </c>
      <c r="L789" s="310" t="s">
        <v>456</v>
      </c>
    </row>
    <row r="790" spans="1:12" ht="12">
      <c r="A790" s="247" t="s">
        <v>777</v>
      </c>
      <c r="B790" s="247" t="s">
        <v>944</v>
      </c>
      <c r="C790" s="247" t="s">
        <v>945</v>
      </c>
      <c r="D790" s="251" t="s">
        <v>2475</v>
      </c>
      <c r="E790" s="247" t="s">
        <v>1686</v>
      </c>
      <c r="F790" s="248" t="s">
        <v>1745</v>
      </c>
      <c r="G790" s="247">
        <v>42</v>
      </c>
      <c r="H790" s="247" t="s">
        <v>1671</v>
      </c>
      <c r="I790" s="247">
        <v>119160000</v>
      </c>
      <c r="K790" s="248">
        <v>119160000</v>
      </c>
      <c r="L790" s="310" t="s">
        <v>456</v>
      </c>
    </row>
    <row r="791" spans="1:12" ht="12">
      <c r="A791" s="247" t="s">
        <v>777</v>
      </c>
      <c r="B791" s="247" t="s">
        <v>944</v>
      </c>
      <c r="C791" s="247" t="s">
        <v>945</v>
      </c>
      <c r="D791" s="251" t="s">
        <v>2476</v>
      </c>
      <c r="E791" s="247" t="s">
        <v>1686</v>
      </c>
      <c r="F791" s="248" t="s">
        <v>1745</v>
      </c>
      <c r="G791" s="247">
        <v>42</v>
      </c>
      <c r="H791" s="247" t="s">
        <v>1757</v>
      </c>
      <c r="J791" s="247">
        <v>2100</v>
      </c>
      <c r="K791" s="248">
        <v>13960002</v>
      </c>
      <c r="L791" s="310" t="s">
        <v>456</v>
      </c>
    </row>
    <row r="792" spans="1:12" ht="12">
      <c r="A792" s="247" t="s">
        <v>777</v>
      </c>
      <c r="B792" s="247" t="s">
        <v>944</v>
      </c>
      <c r="C792" s="247" t="s">
        <v>945</v>
      </c>
      <c r="D792" s="251" t="s">
        <v>2477</v>
      </c>
      <c r="E792" s="247" t="s">
        <v>1720</v>
      </c>
      <c r="F792" s="248" t="s">
        <v>1721</v>
      </c>
      <c r="G792" s="247">
        <v>38</v>
      </c>
      <c r="H792" s="247" t="s">
        <v>1671</v>
      </c>
      <c r="I792" s="247">
        <v>37280000</v>
      </c>
      <c r="K792" s="248">
        <v>37280000</v>
      </c>
      <c r="L792" s="310" t="s">
        <v>456</v>
      </c>
    </row>
    <row r="793" spans="1:12" ht="12">
      <c r="A793" s="247" t="s">
        <v>777</v>
      </c>
      <c r="B793" s="247" t="s">
        <v>944</v>
      </c>
      <c r="C793" s="247" t="s">
        <v>945</v>
      </c>
      <c r="D793" s="251" t="s">
        <v>2478</v>
      </c>
      <c r="E793" s="247" t="s">
        <v>1720</v>
      </c>
      <c r="F793" s="248" t="s">
        <v>1721</v>
      </c>
      <c r="G793" s="247">
        <v>38</v>
      </c>
      <c r="H793" s="247" t="s">
        <v>1671</v>
      </c>
      <c r="I793" s="247">
        <v>1693894</v>
      </c>
      <c r="K793" s="248">
        <v>1693894</v>
      </c>
      <c r="L793" s="310" t="s">
        <v>456</v>
      </c>
    </row>
    <row r="794" spans="1:12" ht="12">
      <c r="A794" s="247" t="s">
        <v>777</v>
      </c>
      <c r="B794" s="247" t="s">
        <v>944</v>
      </c>
      <c r="C794" s="247" t="s">
        <v>945</v>
      </c>
      <c r="D794" s="251" t="s">
        <v>2479</v>
      </c>
      <c r="E794" s="247" t="s">
        <v>1988</v>
      </c>
      <c r="F794" s="248" t="s">
        <v>1843</v>
      </c>
      <c r="G794" s="247">
        <v>37</v>
      </c>
      <c r="H794" s="247" t="s">
        <v>1671</v>
      </c>
      <c r="I794" s="247">
        <v>22175000</v>
      </c>
      <c r="K794" s="248">
        <v>22175000</v>
      </c>
      <c r="L794" s="310" t="s">
        <v>456</v>
      </c>
    </row>
    <row r="795" spans="1:12" ht="12">
      <c r="A795" s="247" t="s">
        <v>777</v>
      </c>
      <c r="B795" s="247" t="s">
        <v>944</v>
      </c>
      <c r="C795" s="247" t="s">
        <v>945</v>
      </c>
      <c r="D795" s="251" t="s">
        <v>2480</v>
      </c>
      <c r="E795" s="247" t="s">
        <v>1692</v>
      </c>
      <c r="F795" s="248" t="s">
        <v>1701</v>
      </c>
      <c r="G795" s="247">
        <v>60</v>
      </c>
      <c r="H795" s="247" t="s">
        <v>1671</v>
      </c>
      <c r="I795" s="247">
        <v>21915890</v>
      </c>
      <c r="K795" s="248">
        <v>21915890</v>
      </c>
      <c r="L795" s="310" t="s">
        <v>456</v>
      </c>
    </row>
    <row r="796" spans="1:12" ht="12">
      <c r="A796" s="247" t="s">
        <v>777</v>
      </c>
      <c r="B796" s="247" t="s">
        <v>944</v>
      </c>
      <c r="C796" s="247" t="s">
        <v>945</v>
      </c>
      <c r="D796" s="251" t="s">
        <v>2481</v>
      </c>
      <c r="E796" s="247" t="s">
        <v>1692</v>
      </c>
      <c r="F796" s="248" t="s">
        <v>1712</v>
      </c>
      <c r="G796" s="247">
        <v>52</v>
      </c>
      <c r="H796" s="247" t="s">
        <v>1671</v>
      </c>
      <c r="I796" s="247">
        <v>15459902</v>
      </c>
      <c r="K796" s="248">
        <v>15459902</v>
      </c>
      <c r="L796" s="310" t="s">
        <v>456</v>
      </c>
    </row>
    <row r="797" spans="1:12" ht="12">
      <c r="A797" s="247" t="s">
        <v>777</v>
      </c>
      <c r="B797" s="247" t="s">
        <v>944</v>
      </c>
      <c r="C797" s="247" t="s">
        <v>945</v>
      </c>
      <c r="D797" s="251" t="s">
        <v>2482</v>
      </c>
      <c r="E797" s="247" t="s">
        <v>1692</v>
      </c>
      <c r="F797" s="248" t="s">
        <v>1745</v>
      </c>
      <c r="G797" s="247">
        <v>42</v>
      </c>
      <c r="H797" s="247" t="s">
        <v>1671</v>
      </c>
      <c r="I797" s="247">
        <v>15322925</v>
      </c>
      <c r="K797" s="248">
        <v>15322925</v>
      </c>
      <c r="L797" s="310" t="s">
        <v>456</v>
      </c>
    </row>
    <row r="798" spans="1:12" ht="12">
      <c r="A798" s="247" t="s">
        <v>777</v>
      </c>
      <c r="B798" s="247" t="s">
        <v>944</v>
      </c>
      <c r="C798" s="247" t="s">
        <v>945</v>
      </c>
      <c r="D798" s="251" t="s">
        <v>2483</v>
      </c>
      <c r="E798" s="247" t="s">
        <v>1827</v>
      </c>
      <c r="F798" s="248" t="s">
        <v>1828</v>
      </c>
      <c r="G798" s="247">
        <v>35</v>
      </c>
      <c r="H798" s="247" t="s">
        <v>1671</v>
      </c>
      <c r="I798" s="247">
        <v>28775000</v>
      </c>
      <c r="K798" s="248">
        <v>28775000</v>
      </c>
      <c r="L798" s="310" t="s">
        <v>456</v>
      </c>
    </row>
    <row r="799" spans="1:12" ht="12">
      <c r="A799" s="247" t="s">
        <v>777</v>
      </c>
      <c r="B799" s="247" t="s">
        <v>944</v>
      </c>
      <c r="C799" s="247" t="s">
        <v>945</v>
      </c>
      <c r="D799" s="251" t="s">
        <v>2484</v>
      </c>
      <c r="E799" s="247" t="s">
        <v>2485</v>
      </c>
      <c r="F799" s="248" t="s">
        <v>1726</v>
      </c>
      <c r="G799" s="247">
        <v>32</v>
      </c>
      <c r="H799" s="247" t="s">
        <v>1671</v>
      </c>
      <c r="I799" s="247">
        <v>22175000</v>
      </c>
      <c r="K799" s="248">
        <v>22175000</v>
      </c>
      <c r="L799" s="310" t="s">
        <v>456</v>
      </c>
    </row>
    <row r="800" spans="1:12" ht="12">
      <c r="A800" s="247" t="s">
        <v>777</v>
      </c>
      <c r="B800" s="247" t="s">
        <v>944</v>
      </c>
      <c r="C800" s="247" t="s">
        <v>945</v>
      </c>
      <c r="D800" s="251" t="s">
        <v>2486</v>
      </c>
      <c r="E800" s="247" t="s">
        <v>2485</v>
      </c>
      <c r="F800" s="248" t="s">
        <v>1726</v>
      </c>
      <c r="G800" s="247">
        <v>32</v>
      </c>
      <c r="H800" s="247" t="s">
        <v>1671</v>
      </c>
      <c r="I800" s="247">
        <v>3808000</v>
      </c>
      <c r="K800" s="248">
        <v>3808000</v>
      </c>
      <c r="L800" s="310" t="s">
        <v>456</v>
      </c>
    </row>
    <row r="801" spans="1:12" ht="12">
      <c r="A801" s="247" t="s">
        <v>777</v>
      </c>
      <c r="B801" s="247" t="s">
        <v>944</v>
      </c>
      <c r="C801" s="247" t="s">
        <v>945</v>
      </c>
      <c r="D801" s="251" t="s">
        <v>2487</v>
      </c>
      <c r="E801" s="247" t="s">
        <v>2485</v>
      </c>
      <c r="F801" s="248" t="s">
        <v>1726</v>
      </c>
      <c r="G801" s="247">
        <v>32</v>
      </c>
      <c r="H801" s="247" t="s">
        <v>1671</v>
      </c>
      <c r="I801" s="247">
        <v>4600000</v>
      </c>
      <c r="K801" s="248">
        <v>4600000</v>
      </c>
      <c r="L801" s="310" t="s">
        <v>456</v>
      </c>
    </row>
    <row r="802" spans="1:12" ht="12">
      <c r="A802" s="247" t="s">
        <v>777</v>
      </c>
      <c r="B802" s="247" t="s">
        <v>944</v>
      </c>
      <c r="C802" s="247" t="s">
        <v>945</v>
      </c>
      <c r="D802" s="251" t="s">
        <v>2488</v>
      </c>
      <c r="E802" s="247" t="s">
        <v>1865</v>
      </c>
      <c r="F802" s="248" t="s">
        <v>1775</v>
      </c>
      <c r="G802" s="247">
        <v>31</v>
      </c>
      <c r="H802" s="247" t="s">
        <v>1671</v>
      </c>
      <c r="I802" s="247">
        <v>26610000</v>
      </c>
      <c r="K802" s="248">
        <v>26610000</v>
      </c>
      <c r="L802" s="310" t="s">
        <v>456</v>
      </c>
    </row>
    <row r="803" spans="1:12" ht="12">
      <c r="A803" s="247" t="s">
        <v>777</v>
      </c>
      <c r="B803" s="247" t="s">
        <v>944</v>
      </c>
      <c r="C803" s="247" t="s">
        <v>945</v>
      </c>
      <c r="D803" s="251" t="s">
        <v>2489</v>
      </c>
      <c r="E803" s="247" t="s">
        <v>1704</v>
      </c>
      <c r="F803" s="248" t="s">
        <v>1976</v>
      </c>
      <c r="G803" s="247">
        <v>29</v>
      </c>
      <c r="H803" s="247" t="s">
        <v>1671</v>
      </c>
      <c r="I803" s="247">
        <v>22370000</v>
      </c>
      <c r="K803" s="248">
        <v>22370000</v>
      </c>
      <c r="L803" s="310" t="s">
        <v>456</v>
      </c>
    </row>
    <row r="804" spans="1:12" ht="12">
      <c r="A804" s="247" t="s">
        <v>777</v>
      </c>
      <c r="B804" s="247" t="s">
        <v>944</v>
      </c>
      <c r="C804" s="247" t="s">
        <v>945</v>
      </c>
      <c r="D804" s="251" t="s">
        <v>2490</v>
      </c>
      <c r="E804" s="247" t="s">
        <v>1879</v>
      </c>
      <c r="F804" s="248" t="s">
        <v>2289</v>
      </c>
      <c r="G804" s="247">
        <v>28</v>
      </c>
      <c r="H804" s="247" t="s">
        <v>1671</v>
      </c>
      <c r="I804" s="247">
        <v>2572500</v>
      </c>
      <c r="K804" s="248">
        <v>2572500</v>
      </c>
      <c r="L804" s="310" t="s">
        <v>456</v>
      </c>
    </row>
    <row r="805" spans="1:12" ht="12">
      <c r="A805" s="247" t="s">
        <v>777</v>
      </c>
      <c r="B805" s="247" t="s">
        <v>944</v>
      </c>
      <c r="C805" s="247" t="s">
        <v>945</v>
      </c>
      <c r="D805" s="251" t="s">
        <v>2491</v>
      </c>
      <c r="E805" s="247" t="s">
        <v>1879</v>
      </c>
      <c r="F805" s="248" t="s">
        <v>2289</v>
      </c>
      <c r="G805" s="247">
        <v>28</v>
      </c>
      <c r="H805" s="247" t="s">
        <v>1671</v>
      </c>
      <c r="I805" s="247">
        <v>8000400</v>
      </c>
      <c r="K805" s="248">
        <v>8000400</v>
      </c>
      <c r="L805" s="310" t="s">
        <v>456</v>
      </c>
    </row>
    <row r="806" spans="1:12" ht="12">
      <c r="A806" s="247" t="s">
        <v>777</v>
      </c>
      <c r="B806" s="247" t="s">
        <v>944</v>
      </c>
      <c r="C806" s="247" t="s">
        <v>945</v>
      </c>
      <c r="D806" s="251" t="s">
        <v>2492</v>
      </c>
      <c r="E806" s="247" t="s">
        <v>1882</v>
      </c>
      <c r="F806" s="248" t="s">
        <v>1778</v>
      </c>
      <c r="G806" s="247">
        <v>25</v>
      </c>
      <c r="H806" s="247" t="s">
        <v>1671</v>
      </c>
      <c r="I806" s="247">
        <v>50950000</v>
      </c>
      <c r="K806" s="248">
        <v>50950000</v>
      </c>
      <c r="L806" s="310" t="s">
        <v>456</v>
      </c>
    </row>
    <row r="807" spans="1:12" ht="12">
      <c r="A807" s="247" t="s">
        <v>777</v>
      </c>
      <c r="B807" s="247" t="s">
        <v>944</v>
      </c>
      <c r="C807" s="247" t="s">
        <v>945</v>
      </c>
      <c r="D807" s="251" t="s">
        <v>2493</v>
      </c>
      <c r="E807" s="247" t="s">
        <v>1931</v>
      </c>
      <c r="F807" s="248" t="s">
        <v>1781</v>
      </c>
      <c r="G807" s="247">
        <v>24</v>
      </c>
      <c r="H807" s="247" t="s">
        <v>1671</v>
      </c>
      <c r="I807" s="247">
        <v>22175000</v>
      </c>
      <c r="K807" s="248">
        <v>22175000</v>
      </c>
      <c r="L807" s="310" t="s">
        <v>456</v>
      </c>
    </row>
    <row r="808" spans="1:12" ht="12">
      <c r="A808" s="247" t="s">
        <v>777</v>
      </c>
      <c r="B808" s="247" t="s">
        <v>944</v>
      </c>
      <c r="C808" s="247" t="s">
        <v>945</v>
      </c>
      <c r="D808" s="251" t="s">
        <v>2494</v>
      </c>
      <c r="E808" s="247" t="s">
        <v>1880</v>
      </c>
      <c r="F808" s="248" t="s">
        <v>1669</v>
      </c>
      <c r="G808" s="247">
        <v>23</v>
      </c>
      <c r="H808" s="247" t="s">
        <v>1671</v>
      </c>
      <c r="I808" s="247">
        <v>52385000</v>
      </c>
      <c r="K808" s="248">
        <v>52385000</v>
      </c>
      <c r="L808" s="310" t="s">
        <v>456</v>
      </c>
    </row>
    <row r="809" spans="1:12" ht="12">
      <c r="A809" s="247" t="s">
        <v>777</v>
      </c>
      <c r="B809" s="247" t="s">
        <v>944</v>
      </c>
      <c r="C809" s="247" t="s">
        <v>945</v>
      </c>
      <c r="D809" s="251" t="s">
        <v>2495</v>
      </c>
      <c r="E809" s="247" t="s">
        <v>1885</v>
      </c>
      <c r="F809" s="248" t="s">
        <v>2097</v>
      </c>
      <c r="G809" s="247">
        <v>17</v>
      </c>
      <c r="H809" s="247" t="s">
        <v>1671</v>
      </c>
      <c r="I809" s="247">
        <v>47459000</v>
      </c>
      <c r="K809" s="248">
        <v>47459000</v>
      </c>
      <c r="L809" s="310" t="s">
        <v>456</v>
      </c>
    </row>
    <row r="810" spans="1:12" ht="12">
      <c r="A810" s="247" t="s">
        <v>777</v>
      </c>
      <c r="B810" s="247" t="s">
        <v>944</v>
      </c>
      <c r="C810" s="247" t="s">
        <v>945</v>
      </c>
      <c r="D810" s="251" t="s">
        <v>2496</v>
      </c>
      <c r="E810" s="247" t="s">
        <v>1885</v>
      </c>
      <c r="F810" s="248" t="s">
        <v>2097</v>
      </c>
      <c r="G810" s="247">
        <v>17</v>
      </c>
      <c r="H810" s="247" t="s">
        <v>1671</v>
      </c>
      <c r="I810" s="247">
        <v>300000</v>
      </c>
      <c r="K810" s="248">
        <v>300000</v>
      </c>
      <c r="L810" s="310" t="s">
        <v>456</v>
      </c>
    </row>
    <row r="811" spans="1:12" ht="12">
      <c r="A811" s="247" t="s">
        <v>777</v>
      </c>
      <c r="B811" s="247" t="s">
        <v>944</v>
      </c>
      <c r="C811" s="247" t="s">
        <v>945</v>
      </c>
      <c r="D811" s="251" t="s">
        <v>2497</v>
      </c>
      <c r="E811" s="247" t="s">
        <v>1718</v>
      </c>
      <c r="F811" s="248" t="s">
        <v>1762</v>
      </c>
      <c r="G811" s="247">
        <v>15</v>
      </c>
      <c r="H811" s="247" t="s">
        <v>1671</v>
      </c>
      <c r="I811" s="247">
        <v>28775000</v>
      </c>
      <c r="K811" s="248">
        <v>28775000</v>
      </c>
      <c r="L811" s="310" t="s">
        <v>456</v>
      </c>
    </row>
    <row r="812" spans="1:12" ht="12">
      <c r="A812" s="247" t="s">
        <v>777</v>
      </c>
      <c r="B812" s="247" t="s">
        <v>944</v>
      </c>
      <c r="C812" s="247" t="s">
        <v>945</v>
      </c>
      <c r="D812" s="251" t="s">
        <v>2498</v>
      </c>
      <c r="E812" s="247" t="s">
        <v>1748</v>
      </c>
      <c r="F812" s="248" t="s">
        <v>1749</v>
      </c>
      <c r="G812" s="247">
        <v>14</v>
      </c>
      <c r="H812" s="247" t="s">
        <v>1757</v>
      </c>
      <c r="J812" s="247">
        <v>2100</v>
      </c>
      <c r="K812" s="248">
        <v>13960002</v>
      </c>
      <c r="L812" s="310" t="s">
        <v>456</v>
      </c>
    </row>
    <row r="813" spans="1:12" ht="12">
      <c r="A813" s="247" t="s">
        <v>777</v>
      </c>
      <c r="B813" s="247" t="s">
        <v>944</v>
      </c>
      <c r="C813" s="247" t="s">
        <v>945</v>
      </c>
      <c r="D813" s="251" t="s">
        <v>2499</v>
      </c>
      <c r="E813" s="247" t="s">
        <v>1748</v>
      </c>
      <c r="F813" s="248" t="s">
        <v>1749</v>
      </c>
      <c r="G813" s="247">
        <v>14</v>
      </c>
      <c r="H813" s="247" t="s">
        <v>1671</v>
      </c>
      <c r="I813" s="247">
        <v>3808000</v>
      </c>
      <c r="K813" s="248">
        <v>3808000</v>
      </c>
      <c r="L813" s="310" t="s">
        <v>456</v>
      </c>
    </row>
    <row r="814" spans="1:12" ht="12">
      <c r="A814" s="247" t="s">
        <v>777</v>
      </c>
      <c r="B814" s="247" t="s">
        <v>944</v>
      </c>
      <c r="C814" s="247" t="s">
        <v>945</v>
      </c>
      <c r="D814" s="251" t="s">
        <v>2500</v>
      </c>
      <c r="E814" s="247" t="s">
        <v>1939</v>
      </c>
      <c r="F814" s="248" t="s">
        <v>1792</v>
      </c>
      <c r="G814" s="247">
        <v>11</v>
      </c>
      <c r="H814" s="247" t="s">
        <v>1671</v>
      </c>
      <c r="I814" s="247">
        <v>44350000</v>
      </c>
      <c r="K814" s="248">
        <v>44350000</v>
      </c>
      <c r="L814" s="310" t="s">
        <v>456</v>
      </c>
    </row>
    <row r="815" spans="1:12" ht="12">
      <c r="A815" s="247" t="s">
        <v>777</v>
      </c>
      <c r="B815" s="247" t="s">
        <v>944</v>
      </c>
      <c r="C815" s="247" t="s">
        <v>945</v>
      </c>
      <c r="D815" s="251" t="s">
        <v>2501</v>
      </c>
      <c r="E815" s="247" t="s">
        <v>1939</v>
      </c>
      <c r="F815" s="248" t="s">
        <v>1792</v>
      </c>
      <c r="G815" s="247">
        <v>11</v>
      </c>
      <c r="H815" s="247" t="s">
        <v>1671</v>
      </c>
      <c r="I815" s="247">
        <v>22370000</v>
      </c>
      <c r="K815" s="248">
        <v>22370000</v>
      </c>
      <c r="L815" s="310" t="s">
        <v>456</v>
      </c>
    </row>
    <row r="816" spans="1:12" ht="12">
      <c r="A816" s="247" t="s">
        <v>777</v>
      </c>
      <c r="B816" s="247" t="s">
        <v>944</v>
      </c>
      <c r="C816" s="247" t="s">
        <v>945</v>
      </c>
      <c r="D816" s="251" t="s">
        <v>2502</v>
      </c>
      <c r="E816" s="247" t="s">
        <v>1723</v>
      </c>
      <c r="F816" s="248" t="s">
        <v>1724</v>
      </c>
      <c r="G816" s="247">
        <v>10</v>
      </c>
      <c r="H816" s="247" t="s">
        <v>1671</v>
      </c>
      <c r="I816" s="247">
        <v>2034488</v>
      </c>
      <c r="K816" s="248">
        <v>2034488</v>
      </c>
      <c r="L816" s="310" t="s">
        <v>456</v>
      </c>
    </row>
    <row r="817" spans="1:12" ht="12">
      <c r="A817" s="247" t="s">
        <v>777</v>
      </c>
      <c r="B817" s="247" t="s">
        <v>944</v>
      </c>
      <c r="C817" s="247" t="s">
        <v>945</v>
      </c>
      <c r="D817" s="251" t="s">
        <v>2503</v>
      </c>
      <c r="E817" s="247" t="s">
        <v>1982</v>
      </c>
      <c r="F817" s="248" t="s">
        <v>1673</v>
      </c>
      <c r="G817" s="247">
        <v>9</v>
      </c>
      <c r="H817" s="247" t="s">
        <v>1671</v>
      </c>
      <c r="I817" s="247">
        <v>50686000</v>
      </c>
      <c r="K817" s="248">
        <v>50686000</v>
      </c>
      <c r="L817" s="310" t="s">
        <v>456</v>
      </c>
    </row>
    <row r="818" spans="1:12" ht="12">
      <c r="A818" s="247" t="s">
        <v>777</v>
      </c>
      <c r="B818" s="247" t="s">
        <v>944</v>
      </c>
      <c r="C818" s="247" t="s">
        <v>945</v>
      </c>
      <c r="D818" s="251" t="s">
        <v>2504</v>
      </c>
      <c r="E818" s="247" t="s">
        <v>1721</v>
      </c>
      <c r="F818" s="248" t="s">
        <v>2305</v>
      </c>
      <c r="G818" s="247">
        <v>8</v>
      </c>
      <c r="H818" s="247" t="s">
        <v>1671</v>
      </c>
      <c r="I818" s="247">
        <v>150000</v>
      </c>
      <c r="K818" s="248">
        <v>150000</v>
      </c>
      <c r="L818" s="310" t="s">
        <v>456</v>
      </c>
    </row>
    <row r="819" spans="1:12" ht="12">
      <c r="A819" s="247" t="s">
        <v>777</v>
      </c>
      <c r="B819" s="247" t="s">
        <v>944</v>
      </c>
      <c r="C819" s="247" t="s">
        <v>945</v>
      </c>
      <c r="D819" s="251" t="s">
        <v>2505</v>
      </c>
      <c r="E819" s="247" t="s">
        <v>1843</v>
      </c>
      <c r="F819" s="248" t="s">
        <v>2289</v>
      </c>
      <c r="G819" s="247">
        <v>28</v>
      </c>
      <c r="H819" s="247" t="s">
        <v>1671</v>
      </c>
      <c r="I819" s="247">
        <v>15198745</v>
      </c>
      <c r="K819" s="248">
        <v>15198745</v>
      </c>
      <c r="L819" s="310" t="s">
        <v>456</v>
      </c>
    </row>
    <row r="820" spans="1:12" ht="12">
      <c r="A820" s="247" t="s">
        <v>777</v>
      </c>
      <c r="B820" s="247" t="s">
        <v>944</v>
      </c>
      <c r="C820" s="247" t="s">
        <v>945</v>
      </c>
      <c r="D820" s="251" t="s">
        <v>2506</v>
      </c>
      <c r="E820" s="247" t="s">
        <v>1843</v>
      </c>
      <c r="F820" s="248" t="s">
        <v>1762</v>
      </c>
      <c r="G820" s="247">
        <v>15</v>
      </c>
      <c r="H820" s="247" t="s">
        <v>1671</v>
      </c>
      <c r="I820" s="247">
        <v>15540240</v>
      </c>
      <c r="K820" s="248">
        <v>15540240</v>
      </c>
      <c r="L820" s="310" t="s">
        <v>456</v>
      </c>
    </row>
    <row r="821" spans="1:12" ht="12">
      <c r="A821" s="247" t="s">
        <v>777</v>
      </c>
      <c r="B821" s="247" t="s">
        <v>944</v>
      </c>
      <c r="C821" s="247" t="s">
        <v>945</v>
      </c>
      <c r="D821" s="251" t="s">
        <v>2507</v>
      </c>
      <c r="E821" s="247" t="s">
        <v>1843</v>
      </c>
      <c r="F821" s="248" t="s">
        <v>1792</v>
      </c>
      <c r="G821" s="247">
        <v>11</v>
      </c>
      <c r="H821" s="247" t="s">
        <v>1671</v>
      </c>
      <c r="I821" s="247">
        <v>19101545</v>
      </c>
      <c r="K821" s="248">
        <v>19101545</v>
      </c>
      <c r="L821" s="310" t="s">
        <v>456</v>
      </c>
    </row>
    <row r="822" spans="1:12" ht="12">
      <c r="A822" s="247" t="s">
        <v>777</v>
      </c>
      <c r="B822" s="247" t="s">
        <v>944</v>
      </c>
      <c r="C822" s="247" t="s">
        <v>945</v>
      </c>
      <c r="D822" s="251" t="s">
        <v>2508</v>
      </c>
      <c r="E822" s="247" t="s">
        <v>2035</v>
      </c>
      <c r="F822" s="248" t="s">
        <v>1908</v>
      </c>
      <c r="G822" s="247">
        <v>4</v>
      </c>
      <c r="H822" s="247" t="s">
        <v>1671</v>
      </c>
      <c r="I822" s="247">
        <v>26610000</v>
      </c>
      <c r="K822" s="248">
        <v>26610000</v>
      </c>
      <c r="L822" s="310" t="s">
        <v>456</v>
      </c>
    </row>
    <row r="823" spans="1:12" ht="12">
      <c r="A823" s="247" t="s">
        <v>777</v>
      </c>
      <c r="B823" s="247" t="s">
        <v>944</v>
      </c>
      <c r="C823" s="247" t="s">
        <v>945</v>
      </c>
      <c r="D823" s="251" t="s">
        <v>2509</v>
      </c>
      <c r="E823" s="247" t="s">
        <v>2083</v>
      </c>
      <c r="F823" s="248" t="s">
        <v>1764</v>
      </c>
      <c r="G823" s="247">
        <v>3</v>
      </c>
      <c r="H823" s="247" t="s">
        <v>1671</v>
      </c>
      <c r="I823" s="247">
        <v>22370000</v>
      </c>
      <c r="K823" s="248">
        <v>22370000</v>
      </c>
      <c r="L823" s="310" t="s">
        <v>456</v>
      </c>
    </row>
    <row r="824" spans="1:12" ht="12">
      <c r="A824" s="247" t="s">
        <v>777</v>
      </c>
      <c r="B824" s="247" t="s">
        <v>944</v>
      </c>
      <c r="C824" s="247" t="s">
        <v>945</v>
      </c>
      <c r="D824" s="251" t="s">
        <v>2510</v>
      </c>
      <c r="E824" s="247" t="s">
        <v>1726</v>
      </c>
      <c r="F824" s="248" t="s">
        <v>1727</v>
      </c>
      <c r="G824" s="247">
        <v>2</v>
      </c>
      <c r="H824" s="247" t="s">
        <v>1671</v>
      </c>
      <c r="I824" s="247">
        <v>22175000</v>
      </c>
      <c r="K824" s="248">
        <v>22175000</v>
      </c>
      <c r="L824" s="310" t="s">
        <v>456</v>
      </c>
    </row>
    <row r="825" spans="1:12" ht="12">
      <c r="A825" s="247" t="s">
        <v>777</v>
      </c>
      <c r="B825" s="247" t="s">
        <v>944</v>
      </c>
      <c r="C825" s="247" t="s">
        <v>945</v>
      </c>
      <c r="D825" s="251" t="s">
        <v>2511</v>
      </c>
      <c r="E825" s="247" t="s">
        <v>1726</v>
      </c>
      <c r="F825" s="248" t="s">
        <v>1727</v>
      </c>
      <c r="G825" s="247">
        <v>2</v>
      </c>
      <c r="H825" s="247" t="s">
        <v>1671</v>
      </c>
      <c r="I825" s="247">
        <v>285000</v>
      </c>
      <c r="K825" s="248">
        <v>285000</v>
      </c>
      <c r="L825" s="310" t="s">
        <v>456</v>
      </c>
    </row>
    <row r="826" spans="1:12" ht="12">
      <c r="A826" s="247" t="s">
        <v>777</v>
      </c>
      <c r="B826" s="247" t="s">
        <v>944</v>
      </c>
      <c r="C826" s="247" t="s">
        <v>945</v>
      </c>
      <c r="D826" s="251" t="s">
        <v>2512</v>
      </c>
      <c r="E826" s="247" t="s">
        <v>1726</v>
      </c>
      <c r="F826" s="248" t="s">
        <v>1727</v>
      </c>
      <c r="G826" s="247">
        <v>2</v>
      </c>
      <c r="H826" s="247" t="s">
        <v>1671</v>
      </c>
      <c r="I826" s="247">
        <v>22175000</v>
      </c>
      <c r="K826" s="248">
        <v>22175000</v>
      </c>
      <c r="L826" s="310" t="s">
        <v>456</v>
      </c>
    </row>
    <row r="827" spans="1:12" ht="12">
      <c r="A827" s="247" t="s">
        <v>777</v>
      </c>
      <c r="B827" s="247" t="s">
        <v>944</v>
      </c>
      <c r="C827" s="247" t="s">
        <v>945</v>
      </c>
      <c r="D827" s="251" t="s">
        <v>2513</v>
      </c>
      <c r="E827" s="247" t="s">
        <v>1775</v>
      </c>
      <c r="F827" s="248" t="s">
        <v>1908</v>
      </c>
      <c r="G827" s="247">
        <v>4</v>
      </c>
      <c r="H827" s="247" t="s">
        <v>1671</v>
      </c>
      <c r="I827" s="247">
        <v>17061445</v>
      </c>
      <c r="K827" s="248">
        <v>17061445</v>
      </c>
      <c r="L827" s="310" t="s">
        <v>456</v>
      </c>
    </row>
    <row r="828" spans="1:12" ht="12">
      <c r="A828" s="247" t="s">
        <v>777</v>
      </c>
      <c r="B828" s="247" t="s">
        <v>944</v>
      </c>
      <c r="C828" s="247" t="s">
        <v>945</v>
      </c>
      <c r="D828" s="251" t="s">
        <v>2514</v>
      </c>
      <c r="E828" s="247" t="s">
        <v>1726</v>
      </c>
      <c r="F828" s="248" t="s">
        <v>1727</v>
      </c>
      <c r="G828" s="247">
        <v>2</v>
      </c>
      <c r="H828" s="247" t="s">
        <v>1671</v>
      </c>
      <c r="I828" s="247">
        <v>1886630</v>
      </c>
      <c r="K828" s="248">
        <v>1886630</v>
      </c>
      <c r="L828" s="310" t="s">
        <v>456</v>
      </c>
    </row>
    <row r="829" spans="1:12" ht="12">
      <c r="A829" s="247" t="s">
        <v>777</v>
      </c>
      <c r="B829" s="247" t="s">
        <v>944</v>
      </c>
      <c r="C829" s="247" t="s">
        <v>945</v>
      </c>
      <c r="D829" s="251" t="s">
        <v>2515</v>
      </c>
      <c r="E829" s="247" t="s">
        <v>1726</v>
      </c>
      <c r="F829" s="248" t="s">
        <v>1727</v>
      </c>
      <c r="G829" s="247">
        <v>2</v>
      </c>
      <c r="H829" s="247" t="s">
        <v>1671</v>
      </c>
      <c r="I829" s="247">
        <v>5188000</v>
      </c>
      <c r="K829" s="248">
        <v>5188000</v>
      </c>
      <c r="L829" s="310" t="s">
        <v>456</v>
      </c>
    </row>
    <row r="830" spans="1:12" ht="12">
      <c r="A830" s="247" t="s">
        <v>777</v>
      </c>
      <c r="B830" s="247" t="s">
        <v>944</v>
      </c>
      <c r="C830" s="247" t="s">
        <v>945</v>
      </c>
      <c r="D830" s="251" t="s">
        <v>2516</v>
      </c>
      <c r="E830" s="247" t="s">
        <v>1860</v>
      </c>
      <c r="F830" s="248" t="s">
        <v>1767</v>
      </c>
      <c r="G830" s="247">
        <v>-3</v>
      </c>
      <c r="H830" s="247" t="s">
        <v>1671</v>
      </c>
      <c r="I830" s="247">
        <v>81185000</v>
      </c>
      <c r="K830" s="248">
        <v>81185000</v>
      </c>
      <c r="L830" s="310" t="s">
        <v>456</v>
      </c>
    </row>
    <row r="831" spans="1:12" ht="12">
      <c r="A831" s="247" t="s">
        <v>777</v>
      </c>
      <c r="B831" s="247" t="s">
        <v>944</v>
      </c>
      <c r="C831" s="247" t="s">
        <v>945</v>
      </c>
      <c r="D831" s="251" t="s">
        <v>2517</v>
      </c>
      <c r="E831" s="247" t="s">
        <v>1860</v>
      </c>
      <c r="F831" s="248" t="s">
        <v>1767</v>
      </c>
      <c r="G831" s="247">
        <v>-3</v>
      </c>
      <c r="H831" s="247" t="s">
        <v>1671</v>
      </c>
      <c r="I831" s="247">
        <v>25175000</v>
      </c>
      <c r="K831" s="248">
        <v>25175000</v>
      </c>
      <c r="L831" s="310" t="s">
        <v>456</v>
      </c>
    </row>
    <row r="832" spans="1:12" ht="12">
      <c r="A832" s="247" t="s">
        <v>777</v>
      </c>
      <c r="B832" s="247" t="s">
        <v>944</v>
      </c>
      <c r="C832" s="247" t="s">
        <v>945</v>
      </c>
      <c r="D832" s="251" t="s">
        <v>2518</v>
      </c>
      <c r="E832" s="247" t="s">
        <v>1896</v>
      </c>
      <c r="F832" s="248" t="s">
        <v>1897</v>
      </c>
      <c r="G832" s="247">
        <v>-4</v>
      </c>
      <c r="H832" s="247" t="s">
        <v>1671</v>
      </c>
      <c r="I832" s="247">
        <v>3450000</v>
      </c>
      <c r="K832" s="248">
        <v>3450000</v>
      </c>
      <c r="L832" s="310" t="s">
        <v>456</v>
      </c>
    </row>
    <row r="833" spans="1:12" ht="12">
      <c r="A833" s="247" t="s">
        <v>777</v>
      </c>
      <c r="B833" s="247" t="s">
        <v>944</v>
      </c>
      <c r="C833" s="247" t="s">
        <v>945</v>
      </c>
      <c r="D833" s="251" t="s">
        <v>2519</v>
      </c>
      <c r="E833" s="247" t="s">
        <v>1669</v>
      </c>
      <c r="F833" s="248" t="s">
        <v>1670</v>
      </c>
      <c r="G833" s="247">
        <v>-7</v>
      </c>
      <c r="H833" s="247" t="s">
        <v>1671</v>
      </c>
      <c r="I833" s="247">
        <v>22175000</v>
      </c>
      <c r="K833" s="248">
        <v>22175000</v>
      </c>
      <c r="L833" s="310" t="s">
        <v>456</v>
      </c>
    </row>
    <row r="834" spans="1:12" ht="12">
      <c r="A834" s="247" t="s">
        <v>777</v>
      </c>
      <c r="B834" s="247" t="s">
        <v>944</v>
      </c>
      <c r="C834" s="247" t="s">
        <v>945</v>
      </c>
      <c r="D834" s="251" t="s">
        <v>2520</v>
      </c>
      <c r="E834" s="247" t="s">
        <v>1669</v>
      </c>
      <c r="F834" s="248" t="s">
        <v>1670</v>
      </c>
      <c r="G834" s="247">
        <v>-7</v>
      </c>
      <c r="H834" s="247" t="s">
        <v>1671</v>
      </c>
      <c r="I834" s="247">
        <v>22370000</v>
      </c>
      <c r="K834" s="248">
        <v>22370000</v>
      </c>
      <c r="L834" s="310" t="s">
        <v>456</v>
      </c>
    </row>
    <row r="835" spans="1:12" ht="12">
      <c r="A835" s="247" t="s">
        <v>777</v>
      </c>
      <c r="B835" s="247" t="s">
        <v>944</v>
      </c>
      <c r="C835" s="247" t="s">
        <v>945</v>
      </c>
      <c r="D835" s="251" t="s">
        <v>2521</v>
      </c>
      <c r="E835" s="247" t="s">
        <v>1669</v>
      </c>
      <c r="F835" s="248" t="s">
        <v>1670</v>
      </c>
      <c r="G835" s="247">
        <v>-7</v>
      </c>
      <c r="H835" s="247" t="s">
        <v>1671</v>
      </c>
      <c r="I835" s="247">
        <v>17740000</v>
      </c>
      <c r="K835" s="248">
        <v>17740000</v>
      </c>
      <c r="L835" s="310" t="s">
        <v>456</v>
      </c>
    </row>
    <row r="836" spans="1:12" ht="12">
      <c r="A836" s="247" t="s">
        <v>777</v>
      </c>
      <c r="B836" s="247" t="s">
        <v>944</v>
      </c>
      <c r="C836" s="247" t="s">
        <v>945</v>
      </c>
      <c r="D836" s="251" t="s">
        <v>2522</v>
      </c>
      <c r="E836" s="247" t="s">
        <v>1669</v>
      </c>
      <c r="F836" s="248" t="s">
        <v>1670</v>
      </c>
      <c r="G836" s="247">
        <v>-7</v>
      </c>
      <c r="H836" s="247" t="s">
        <v>1671</v>
      </c>
      <c r="I836" s="247">
        <v>267680</v>
      </c>
      <c r="K836" s="248">
        <v>267680</v>
      </c>
      <c r="L836" s="310" t="s">
        <v>456</v>
      </c>
    </row>
    <row r="837" spans="1:12" ht="12">
      <c r="A837" s="247" t="s">
        <v>777</v>
      </c>
      <c r="B837" s="247" t="s">
        <v>944</v>
      </c>
      <c r="C837" s="247" t="s">
        <v>945</v>
      </c>
      <c r="D837" s="251" t="s">
        <v>2523</v>
      </c>
      <c r="E837" s="247" t="s">
        <v>1784</v>
      </c>
      <c r="F837" s="248" t="s">
        <v>1785</v>
      </c>
      <c r="G837" s="247">
        <v>-11</v>
      </c>
      <c r="H837" s="247" t="s">
        <v>1671</v>
      </c>
      <c r="I837" s="247">
        <v>78880000</v>
      </c>
      <c r="K837" s="248">
        <v>78880000</v>
      </c>
      <c r="L837" s="310" t="s">
        <v>456</v>
      </c>
    </row>
    <row r="838" spans="1:12" ht="12">
      <c r="A838" s="247" t="s">
        <v>777</v>
      </c>
      <c r="B838" s="247" t="s">
        <v>944</v>
      </c>
      <c r="C838" s="247" t="s">
        <v>945</v>
      </c>
      <c r="D838" s="251" t="s">
        <v>2524</v>
      </c>
      <c r="E838" s="247" t="s">
        <v>1753</v>
      </c>
      <c r="F838" s="248" t="s">
        <v>1754</v>
      </c>
      <c r="G838" s="247">
        <v>-12</v>
      </c>
      <c r="H838" s="247" t="s">
        <v>1671</v>
      </c>
      <c r="I838" s="247">
        <v>26610000</v>
      </c>
      <c r="K838" s="248">
        <v>26610000</v>
      </c>
      <c r="L838" s="310" t="s">
        <v>456</v>
      </c>
    </row>
    <row r="839" spans="1:12" ht="12">
      <c r="A839" s="247" t="s">
        <v>777</v>
      </c>
      <c r="B839" s="247" t="s">
        <v>944</v>
      </c>
      <c r="C839" s="247" t="s">
        <v>945</v>
      </c>
      <c r="D839" s="251" t="s">
        <v>2525</v>
      </c>
      <c r="E839" s="247" t="s">
        <v>1753</v>
      </c>
      <c r="F839" s="248" t="s">
        <v>1754</v>
      </c>
      <c r="G839" s="247">
        <v>-12</v>
      </c>
      <c r="H839" s="247" t="s">
        <v>1757</v>
      </c>
      <c r="J839" s="247">
        <v>2100</v>
      </c>
      <c r="K839" s="248">
        <v>13960002</v>
      </c>
      <c r="L839" s="310" t="s">
        <v>456</v>
      </c>
    </row>
    <row r="840" spans="1:12" ht="12">
      <c r="A840" s="247" t="s">
        <v>777</v>
      </c>
      <c r="B840" s="247" t="s">
        <v>944</v>
      </c>
      <c r="C840" s="247" t="s">
        <v>945</v>
      </c>
      <c r="D840" s="251" t="s">
        <v>2526</v>
      </c>
      <c r="E840" s="247" t="s">
        <v>1868</v>
      </c>
      <c r="F840" s="248" t="s">
        <v>1767</v>
      </c>
      <c r="G840" s="247">
        <v>-3</v>
      </c>
      <c r="H840" s="247" t="s">
        <v>1671</v>
      </c>
      <c r="I840" s="247">
        <v>16520375</v>
      </c>
      <c r="K840" s="248">
        <v>16520375</v>
      </c>
      <c r="L840" s="310" t="s">
        <v>456</v>
      </c>
    </row>
    <row r="841" spans="1:12" ht="12">
      <c r="A841" s="247" t="s">
        <v>777</v>
      </c>
      <c r="B841" s="247" t="s">
        <v>944</v>
      </c>
      <c r="C841" s="247" t="s">
        <v>945</v>
      </c>
      <c r="D841" s="251" t="s">
        <v>2527</v>
      </c>
      <c r="E841" s="247" t="s">
        <v>1868</v>
      </c>
      <c r="F841" s="248" t="s">
        <v>1670</v>
      </c>
      <c r="G841" s="247">
        <v>-7</v>
      </c>
      <c r="H841" s="247" t="s">
        <v>1671</v>
      </c>
      <c r="I841" s="247">
        <v>17354155</v>
      </c>
      <c r="K841" s="248">
        <v>17354155</v>
      </c>
      <c r="L841" s="310" t="s">
        <v>456</v>
      </c>
    </row>
    <row r="842" spans="1:12" ht="12">
      <c r="A842" s="247" t="s">
        <v>777</v>
      </c>
      <c r="B842" s="247" t="s">
        <v>944</v>
      </c>
      <c r="C842" s="247" t="s">
        <v>945</v>
      </c>
      <c r="D842" s="251" t="s">
        <v>2528</v>
      </c>
      <c r="E842" s="247" t="s">
        <v>1868</v>
      </c>
      <c r="F842" s="248" t="s">
        <v>1779</v>
      </c>
      <c r="G842" s="247">
        <v>-5</v>
      </c>
      <c r="H842" s="247" t="s">
        <v>1671</v>
      </c>
      <c r="I842" s="247">
        <v>16631250</v>
      </c>
      <c r="K842" s="248">
        <v>16631250</v>
      </c>
      <c r="L842" s="310" t="s">
        <v>456</v>
      </c>
    </row>
    <row r="843" spans="1:12" ht="12">
      <c r="A843" s="247" t="s">
        <v>777</v>
      </c>
      <c r="B843" s="247" t="s">
        <v>944</v>
      </c>
      <c r="C843" s="247" t="s">
        <v>945</v>
      </c>
      <c r="D843" s="251" t="s">
        <v>2529</v>
      </c>
      <c r="E843" s="247" t="s">
        <v>1868</v>
      </c>
      <c r="F843" s="248" t="s">
        <v>1899</v>
      </c>
      <c r="G843" s="247">
        <v>-10</v>
      </c>
      <c r="H843" s="247" t="s">
        <v>1671</v>
      </c>
      <c r="I843" s="247">
        <v>13664235</v>
      </c>
      <c r="K843" s="248">
        <v>13664235</v>
      </c>
      <c r="L843" s="310" t="s">
        <v>456</v>
      </c>
    </row>
    <row r="844" spans="1:12" ht="12">
      <c r="A844" s="247" t="s">
        <v>777</v>
      </c>
      <c r="B844" s="247" t="s">
        <v>944</v>
      </c>
      <c r="C844" s="247" t="s">
        <v>945</v>
      </c>
      <c r="D844" s="251" t="s">
        <v>2530</v>
      </c>
      <c r="E844" s="247" t="s">
        <v>1868</v>
      </c>
      <c r="F844" s="248" t="s">
        <v>1754</v>
      </c>
      <c r="G844" s="247">
        <v>-12</v>
      </c>
      <c r="H844" s="247" t="s">
        <v>1671</v>
      </c>
      <c r="I844" s="247">
        <v>16591335</v>
      </c>
      <c r="K844" s="248">
        <v>16591335</v>
      </c>
      <c r="L844" s="310" t="s">
        <v>456</v>
      </c>
    </row>
    <row r="845" spans="1:12" ht="12">
      <c r="A845" s="247" t="s">
        <v>777</v>
      </c>
      <c r="B845" s="247" t="s">
        <v>944</v>
      </c>
      <c r="C845" s="247" t="s">
        <v>945</v>
      </c>
      <c r="D845" s="251" t="s">
        <v>2531</v>
      </c>
      <c r="E845" s="247" t="s">
        <v>1868</v>
      </c>
      <c r="F845" s="248" t="s">
        <v>1832</v>
      </c>
      <c r="G845" s="247">
        <v>-17</v>
      </c>
      <c r="H845" s="247" t="s">
        <v>1671</v>
      </c>
      <c r="I845" s="247">
        <v>14418185</v>
      </c>
      <c r="K845" s="248">
        <v>14418185</v>
      </c>
      <c r="L845" s="310" t="s">
        <v>456</v>
      </c>
    </row>
    <row r="846" spans="1:12" ht="12">
      <c r="A846" s="247" t="s">
        <v>777</v>
      </c>
      <c r="B846" s="247" t="s">
        <v>944</v>
      </c>
      <c r="C846" s="247" t="s">
        <v>945</v>
      </c>
      <c r="D846" s="251" t="s">
        <v>2532</v>
      </c>
      <c r="E846" s="247" t="s">
        <v>1868</v>
      </c>
      <c r="F846" s="248" t="s">
        <v>1903</v>
      </c>
      <c r="G846" s="247">
        <v>-18</v>
      </c>
      <c r="H846" s="247" t="s">
        <v>1671</v>
      </c>
      <c r="I846" s="247">
        <v>1425000</v>
      </c>
      <c r="K846" s="248">
        <v>1425000</v>
      </c>
      <c r="L846" s="310" t="s">
        <v>456</v>
      </c>
    </row>
    <row r="847" spans="1:12" ht="12">
      <c r="A847" s="247" t="s">
        <v>777</v>
      </c>
      <c r="B847" s="247" t="s">
        <v>944</v>
      </c>
      <c r="C847" s="247" t="s">
        <v>945</v>
      </c>
      <c r="D847" s="251" t="s">
        <v>2533</v>
      </c>
      <c r="E847" s="247" t="s">
        <v>1792</v>
      </c>
      <c r="F847" s="248" t="s">
        <v>1793</v>
      </c>
      <c r="G847" s="247">
        <v>-19</v>
      </c>
      <c r="H847" s="247" t="s">
        <v>1671</v>
      </c>
      <c r="I847" s="247">
        <v>28740400</v>
      </c>
      <c r="K847" s="248">
        <v>28740400</v>
      </c>
      <c r="L847" s="310" t="s">
        <v>456</v>
      </c>
    </row>
    <row r="848" spans="1:12" ht="12">
      <c r="A848" s="247" t="s">
        <v>777</v>
      </c>
      <c r="B848" s="247" t="s">
        <v>944</v>
      </c>
      <c r="C848" s="247" t="s">
        <v>945</v>
      </c>
      <c r="D848" s="251" t="s">
        <v>2534</v>
      </c>
      <c r="E848" s="247" t="s">
        <v>1792</v>
      </c>
      <c r="F848" s="248" t="s">
        <v>1793</v>
      </c>
      <c r="G848" s="247">
        <v>-19</v>
      </c>
      <c r="H848" s="247" t="s">
        <v>1671</v>
      </c>
      <c r="I848" s="247">
        <v>42030000</v>
      </c>
      <c r="K848" s="248">
        <v>42030000</v>
      </c>
      <c r="L848" s="310" t="s">
        <v>456</v>
      </c>
    </row>
    <row r="849" spans="1:12" ht="12">
      <c r="A849" s="247" t="s">
        <v>777</v>
      </c>
      <c r="B849" s="247" t="s">
        <v>944</v>
      </c>
      <c r="C849" s="247" t="s">
        <v>945</v>
      </c>
      <c r="D849" s="251" t="s">
        <v>2535</v>
      </c>
      <c r="E849" s="247" t="s">
        <v>1724</v>
      </c>
      <c r="F849" s="248" t="s">
        <v>1906</v>
      </c>
      <c r="G849" s="247">
        <v>-20</v>
      </c>
      <c r="H849" s="247" t="s">
        <v>1671</v>
      </c>
      <c r="I849" s="247">
        <v>21210000</v>
      </c>
      <c r="K849" s="248">
        <v>21210000</v>
      </c>
      <c r="L849" s="310" t="s">
        <v>456</v>
      </c>
    </row>
    <row r="850" spans="1:12" ht="12">
      <c r="A850" s="247" t="s">
        <v>777</v>
      </c>
      <c r="B850" s="247" t="s">
        <v>944</v>
      </c>
      <c r="C850" s="247" t="s">
        <v>945</v>
      </c>
      <c r="D850" s="251" t="s">
        <v>2536</v>
      </c>
      <c r="E850" s="247" t="s">
        <v>1724</v>
      </c>
      <c r="F850" s="248" t="s">
        <v>1906</v>
      </c>
      <c r="G850" s="247">
        <v>-20</v>
      </c>
      <c r="H850" s="247" t="s">
        <v>1671</v>
      </c>
      <c r="I850" s="247">
        <v>20249345</v>
      </c>
      <c r="K850" s="248">
        <v>20249345</v>
      </c>
      <c r="L850" s="310" t="s">
        <v>456</v>
      </c>
    </row>
    <row r="851" spans="1:12" ht="12">
      <c r="A851" s="247" t="s">
        <v>777</v>
      </c>
      <c r="B851" s="247" t="s">
        <v>944</v>
      </c>
      <c r="C851" s="247" t="s">
        <v>945</v>
      </c>
      <c r="D851" s="251" t="s">
        <v>2537</v>
      </c>
      <c r="E851" s="247" t="s">
        <v>1673</v>
      </c>
      <c r="F851" s="248" t="s">
        <v>1674</v>
      </c>
      <c r="G851" s="247">
        <v>-21</v>
      </c>
      <c r="H851" s="247" t="s">
        <v>1671</v>
      </c>
      <c r="I851" s="247">
        <v>21015000</v>
      </c>
      <c r="K851" s="248">
        <v>21015000</v>
      </c>
      <c r="L851" s="310" t="s">
        <v>456</v>
      </c>
    </row>
    <row r="852" spans="1:12" ht="12">
      <c r="A852" s="247" t="s">
        <v>777</v>
      </c>
      <c r="B852" s="247" t="s">
        <v>944</v>
      </c>
      <c r="C852" s="247" t="s">
        <v>945</v>
      </c>
      <c r="D852" s="251" t="s">
        <v>2538</v>
      </c>
      <c r="E852" s="247" t="s">
        <v>1806</v>
      </c>
      <c r="F852" s="248" t="s">
        <v>1807</v>
      </c>
      <c r="G852" s="247">
        <v>-24</v>
      </c>
      <c r="H852" s="247" t="s">
        <v>1671</v>
      </c>
      <c r="I852" s="247">
        <v>81240000</v>
      </c>
      <c r="K852" s="248">
        <v>81240000</v>
      </c>
      <c r="L852" s="310" t="s">
        <v>456</v>
      </c>
    </row>
    <row r="853" spans="1:12" ht="12">
      <c r="A853" s="247" t="s">
        <v>777</v>
      </c>
      <c r="B853" s="247" t="s">
        <v>944</v>
      </c>
      <c r="C853" s="247" t="s">
        <v>945</v>
      </c>
      <c r="D853" s="251" t="s">
        <v>2539</v>
      </c>
      <c r="E853" s="247" t="s">
        <v>1797</v>
      </c>
      <c r="F853" s="248" t="s">
        <v>1793</v>
      </c>
      <c r="G853" s="247">
        <v>-19</v>
      </c>
      <c r="H853" s="247" t="s">
        <v>1671</v>
      </c>
      <c r="I853" s="247">
        <v>12987270</v>
      </c>
      <c r="K853" s="248">
        <v>12987270</v>
      </c>
      <c r="L853" s="310" t="s">
        <v>456</v>
      </c>
    </row>
    <row r="854" spans="1:12" ht="12">
      <c r="A854" s="247" t="s">
        <v>777</v>
      </c>
      <c r="B854" s="247" t="s">
        <v>944</v>
      </c>
      <c r="C854" s="247" t="s">
        <v>945</v>
      </c>
      <c r="D854" s="251" t="s">
        <v>2540</v>
      </c>
      <c r="E854" s="247" t="s">
        <v>1797</v>
      </c>
      <c r="F854" s="248" t="s">
        <v>1674</v>
      </c>
      <c r="G854" s="247">
        <v>-21</v>
      </c>
      <c r="H854" s="247" t="s">
        <v>1671</v>
      </c>
      <c r="I854" s="247">
        <v>14298606</v>
      </c>
      <c r="K854" s="248">
        <v>14298606</v>
      </c>
      <c r="L854" s="310" t="s">
        <v>456</v>
      </c>
    </row>
    <row r="855" spans="1:12" ht="12">
      <c r="A855" s="247" t="s">
        <v>777</v>
      </c>
      <c r="B855" s="247" t="s">
        <v>944</v>
      </c>
      <c r="C855" s="247" t="s">
        <v>945</v>
      </c>
      <c r="D855" s="251" t="s">
        <v>2541</v>
      </c>
      <c r="E855" s="247" t="s">
        <v>1908</v>
      </c>
      <c r="F855" s="248" t="s">
        <v>1909</v>
      </c>
      <c r="G855" s="247">
        <v>-26</v>
      </c>
      <c r="H855" s="247" t="s">
        <v>1671</v>
      </c>
      <c r="I855" s="247">
        <v>21015000</v>
      </c>
      <c r="K855" s="248">
        <v>21015000</v>
      </c>
      <c r="L855" s="310" t="s">
        <v>456</v>
      </c>
    </row>
    <row r="856" spans="1:12" ht="12">
      <c r="A856" s="247" t="s">
        <v>777</v>
      </c>
      <c r="B856" s="247" t="s">
        <v>944</v>
      </c>
      <c r="C856" s="247" t="s">
        <v>945</v>
      </c>
      <c r="D856" s="251" t="s">
        <v>2542</v>
      </c>
      <c r="E856" s="247" t="s">
        <v>1764</v>
      </c>
      <c r="F856" s="248" t="s">
        <v>1807</v>
      </c>
      <c r="G856" s="247">
        <v>-24</v>
      </c>
      <c r="H856" s="247" t="s">
        <v>1671</v>
      </c>
      <c r="I856" s="247">
        <v>17690427</v>
      </c>
      <c r="K856" s="248">
        <v>17690427</v>
      </c>
      <c r="L856" s="310" t="s">
        <v>456</v>
      </c>
    </row>
    <row r="857" spans="1:12" ht="12">
      <c r="A857" s="247" t="s">
        <v>777</v>
      </c>
      <c r="B857" s="247" t="s">
        <v>944</v>
      </c>
      <c r="C857" s="247" t="s">
        <v>945</v>
      </c>
      <c r="D857" s="251" t="s">
        <v>2543</v>
      </c>
      <c r="E857" s="247" t="s">
        <v>1764</v>
      </c>
      <c r="F857" s="248" t="s">
        <v>1909</v>
      </c>
      <c r="G857" s="247">
        <v>-26</v>
      </c>
      <c r="H857" s="247" t="s">
        <v>1671</v>
      </c>
      <c r="I857" s="247">
        <v>15063552</v>
      </c>
      <c r="K857" s="248">
        <v>15063552</v>
      </c>
      <c r="L857" s="310" t="s">
        <v>456</v>
      </c>
    </row>
    <row r="858" spans="1:12" ht="12">
      <c r="A858" s="247" t="s">
        <v>777</v>
      </c>
      <c r="B858" s="247" t="s">
        <v>944</v>
      </c>
      <c r="C858" s="247" t="s">
        <v>945</v>
      </c>
      <c r="D858" s="251" t="s">
        <v>2544</v>
      </c>
      <c r="E858" s="247" t="s">
        <v>1727</v>
      </c>
      <c r="F858" s="248" t="s">
        <v>1800</v>
      </c>
      <c r="G858" s="247">
        <v>-28</v>
      </c>
      <c r="H858" s="247" t="s">
        <v>1671</v>
      </c>
      <c r="I858" s="247">
        <v>42030000</v>
      </c>
      <c r="K858" s="248">
        <v>42030000</v>
      </c>
      <c r="L858" s="310" t="s">
        <v>456</v>
      </c>
    </row>
    <row r="859" spans="1:12" ht="12">
      <c r="A859" s="247" t="s">
        <v>777</v>
      </c>
      <c r="B859" s="247" t="s">
        <v>1168</v>
      </c>
      <c r="C859" s="247" t="s">
        <v>945</v>
      </c>
      <c r="D859" s="251" t="s">
        <v>2545</v>
      </c>
      <c r="E859" s="247" t="s">
        <v>1717</v>
      </c>
      <c r="F859" s="248" t="s">
        <v>1718</v>
      </c>
      <c r="G859" s="247">
        <v>45</v>
      </c>
      <c r="H859" s="247" t="s">
        <v>1671</v>
      </c>
      <c r="I859" s="247">
        <v>24195612</v>
      </c>
      <c r="K859" s="248">
        <v>24195612</v>
      </c>
      <c r="L859" s="310" t="s">
        <v>456</v>
      </c>
    </row>
    <row r="860" spans="1:12" ht="12">
      <c r="A860" s="247" t="s">
        <v>777</v>
      </c>
      <c r="B860" s="247" t="s">
        <v>1168</v>
      </c>
      <c r="C860" s="247" t="s">
        <v>945</v>
      </c>
      <c r="D860" s="251" t="s">
        <v>2546</v>
      </c>
      <c r="E860" s="247" t="s">
        <v>1686</v>
      </c>
      <c r="F860" s="248" t="s">
        <v>1745</v>
      </c>
      <c r="G860" s="247">
        <v>42</v>
      </c>
      <c r="H860" s="247" t="s">
        <v>1671</v>
      </c>
      <c r="I860" s="247">
        <v>8400000</v>
      </c>
      <c r="K860" s="248">
        <v>8400000</v>
      </c>
      <c r="L860" s="310" t="s">
        <v>456</v>
      </c>
    </row>
    <row r="861" spans="1:12" ht="12">
      <c r="A861" s="247" t="s">
        <v>777</v>
      </c>
      <c r="B861" s="247" t="s">
        <v>1168</v>
      </c>
      <c r="C861" s="247" t="s">
        <v>945</v>
      </c>
      <c r="D861" s="251" t="s">
        <v>2547</v>
      </c>
      <c r="E861" s="247" t="s">
        <v>1720</v>
      </c>
      <c r="F861" s="248" t="s">
        <v>1721</v>
      </c>
      <c r="G861" s="247">
        <v>38</v>
      </c>
      <c r="H861" s="247" t="s">
        <v>1671</v>
      </c>
      <c r="I861" s="247">
        <v>628655</v>
      </c>
      <c r="K861" s="248">
        <v>628655</v>
      </c>
      <c r="L861" s="310" t="s">
        <v>456</v>
      </c>
    </row>
    <row r="862" spans="1:12" ht="12">
      <c r="A862" s="247" t="s">
        <v>777</v>
      </c>
      <c r="B862" s="247" t="s">
        <v>1168</v>
      </c>
      <c r="C862" s="247" t="s">
        <v>945</v>
      </c>
      <c r="D862" s="251" t="s">
        <v>2548</v>
      </c>
      <c r="E862" s="247" t="s">
        <v>1879</v>
      </c>
      <c r="F862" s="248" t="s">
        <v>2289</v>
      </c>
      <c r="G862" s="247">
        <v>28</v>
      </c>
      <c r="H862" s="247" t="s">
        <v>1671</v>
      </c>
      <c r="I862" s="247">
        <v>77193500</v>
      </c>
      <c r="K862" s="248">
        <v>77193500</v>
      </c>
      <c r="L862" s="310" t="s">
        <v>456</v>
      </c>
    </row>
    <row r="863" spans="1:12" ht="12">
      <c r="A863" s="247" t="s">
        <v>777</v>
      </c>
      <c r="B863" s="247" t="s">
        <v>1168</v>
      </c>
      <c r="C863" s="247" t="s">
        <v>945</v>
      </c>
      <c r="D863" s="251" t="s">
        <v>2549</v>
      </c>
      <c r="E863" s="247" t="s">
        <v>1748</v>
      </c>
      <c r="F863" s="248" t="s">
        <v>1749</v>
      </c>
      <c r="G863" s="247">
        <v>14</v>
      </c>
      <c r="H863" s="247" t="s">
        <v>1671</v>
      </c>
      <c r="I863" s="247">
        <v>8400000</v>
      </c>
      <c r="K863" s="248">
        <v>8400000</v>
      </c>
      <c r="L863" s="310" t="s">
        <v>456</v>
      </c>
    </row>
    <row r="864" spans="1:12" ht="12">
      <c r="A864" s="247" t="s">
        <v>777</v>
      </c>
      <c r="B864" s="247" t="s">
        <v>1168</v>
      </c>
      <c r="C864" s="247" t="s">
        <v>945</v>
      </c>
      <c r="D864" s="251" t="s">
        <v>2550</v>
      </c>
      <c r="E864" s="247" t="s">
        <v>1723</v>
      </c>
      <c r="F864" s="248" t="s">
        <v>1724</v>
      </c>
      <c r="G864" s="247">
        <v>10</v>
      </c>
      <c r="H864" s="247" t="s">
        <v>1671</v>
      </c>
      <c r="I864" s="247">
        <v>722173</v>
      </c>
      <c r="K864" s="248">
        <v>722173</v>
      </c>
      <c r="L864" s="310" t="s">
        <v>456</v>
      </c>
    </row>
    <row r="865" spans="1:12" ht="12">
      <c r="A865" s="247" t="s">
        <v>777</v>
      </c>
      <c r="B865" s="247" t="s">
        <v>1168</v>
      </c>
      <c r="C865" s="247" t="s">
        <v>945</v>
      </c>
      <c r="D865" s="251" t="s">
        <v>2551</v>
      </c>
      <c r="E865" s="247" t="s">
        <v>1721</v>
      </c>
      <c r="F865" s="248" t="s">
        <v>2305</v>
      </c>
      <c r="G865" s="247">
        <v>8</v>
      </c>
      <c r="H865" s="247" t="s">
        <v>1671</v>
      </c>
      <c r="I865" s="247">
        <v>22175000</v>
      </c>
      <c r="K865" s="248">
        <v>22175000</v>
      </c>
      <c r="L865" s="310" t="s">
        <v>456</v>
      </c>
    </row>
    <row r="866" spans="1:12" ht="12">
      <c r="A866" s="247" t="s">
        <v>777</v>
      </c>
      <c r="B866" s="247" t="s">
        <v>1168</v>
      </c>
      <c r="C866" s="247" t="s">
        <v>945</v>
      </c>
      <c r="D866" s="251" t="s">
        <v>2552</v>
      </c>
      <c r="E866" s="247" t="s">
        <v>2035</v>
      </c>
      <c r="F866" s="248" t="s">
        <v>1908</v>
      </c>
      <c r="G866" s="247">
        <v>4</v>
      </c>
      <c r="H866" s="247" t="s">
        <v>1671</v>
      </c>
      <c r="I866" s="247">
        <v>73245000</v>
      </c>
      <c r="K866" s="248">
        <v>73245000</v>
      </c>
      <c r="L866" s="310" t="s">
        <v>456</v>
      </c>
    </row>
    <row r="867" spans="1:12" ht="12">
      <c r="A867" s="247" t="s">
        <v>777</v>
      </c>
      <c r="B867" s="247" t="s">
        <v>1168</v>
      </c>
      <c r="C867" s="247" t="s">
        <v>945</v>
      </c>
      <c r="D867" s="251" t="s">
        <v>2553</v>
      </c>
      <c r="E867" s="247" t="s">
        <v>1726</v>
      </c>
      <c r="F867" s="248" t="s">
        <v>1727</v>
      </c>
      <c r="G867" s="247">
        <v>2</v>
      </c>
      <c r="H867" s="247" t="s">
        <v>1671</v>
      </c>
      <c r="I867" s="247">
        <v>636698</v>
      </c>
      <c r="K867" s="248">
        <v>636698</v>
      </c>
      <c r="L867" s="310" t="s">
        <v>456</v>
      </c>
    </row>
    <row r="868" spans="1:12" ht="12">
      <c r="A868" s="247" t="s">
        <v>777</v>
      </c>
      <c r="B868" s="247" t="s">
        <v>1168</v>
      </c>
      <c r="C868" s="247" t="s">
        <v>945</v>
      </c>
      <c r="D868" s="251" t="s">
        <v>2554</v>
      </c>
      <c r="E868" s="247" t="s">
        <v>1778</v>
      </c>
      <c r="F868" s="248" t="s">
        <v>1779</v>
      </c>
      <c r="G868" s="247">
        <v>-5</v>
      </c>
      <c r="H868" s="247" t="s">
        <v>1671</v>
      </c>
      <c r="I868" s="247">
        <v>22175000</v>
      </c>
      <c r="K868" s="248">
        <v>22175000</v>
      </c>
      <c r="L868" s="310" t="s">
        <v>456</v>
      </c>
    </row>
    <row r="869" spans="1:12" ht="12">
      <c r="A869" s="247" t="s">
        <v>777</v>
      </c>
      <c r="B869" s="247" t="s">
        <v>1168</v>
      </c>
      <c r="C869" s="247" t="s">
        <v>945</v>
      </c>
      <c r="D869" s="251" t="s">
        <v>2555</v>
      </c>
      <c r="E869" s="247" t="s">
        <v>1781</v>
      </c>
      <c r="F869" s="248" t="s">
        <v>1782</v>
      </c>
      <c r="G869" s="247">
        <v>-6</v>
      </c>
      <c r="H869" s="247" t="s">
        <v>1671</v>
      </c>
      <c r="I869" s="247">
        <v>22175000</v>
      </c>
      <c r="K869" s="248">
        <v>22175000</v>
      </c>
      <c r="L869" s="310" t="s">
        <v>456</v>
      </c>
    </row>
    <row r="870" spans="1:12" ht="12">
      <c r="A870" s="247" t="s">
        <v>777</v>
      </c>
      <c r="B870" s="247" t="s">
        <v>1168</v>
      </c>
      <c r="C870" s="247" t="s">
        <v>945</v>
      </c>
      <c r="D870" s="251" t="s">
        <v>2556</v>
      </c>
      <c r="E870" s="247" t="s">
        <v>1784</v>
      </c>
      <c r="F870" s="248" t="s">
        <v>1785</v>
      </c>
      <c r="G870" s="247">
        <v>-11</v>
      </c>
      <c r="H870" s="247" t="s">
        <v>1671</v>
      </c>
      <c r="I870" s="247">
        <v>28775000</v>
      </c>
      <c r="K870" s="248">
        <v>28775000</v>
      </c>
      <c r="L870" s="310" t="s">
        <v>456</v>
      </c>
    </row>
    <row r="871" spans="1:12" ht="12">
      <c r="A871" s="247" t="s">
        <v>777</v>
      </c>
      <c r="B871" s="247" t="s">
        <v>1168</v>
      </c>
      <c r="C871" s="247" t="s">
        <v>945</v>
      </c>
      <c r="D871" s="251" t="s">
        <v>2557</v>
      </c>
      <c r="E871" s="247" t="s">
        <v>1753</v>
      </c>
      <c r="F871" s="248" t="s">
        <v>1754</v>
      </c>
      <c r="G871" s="247">
        <v>-12</v>
      </c>
      <c r="H871" s="247" t="s">
        <v>1671</v>
      </c>
      <c r="I871" s="247">
        <v>8400000</v>
      </c>
      <c r="K871" s="248">
        <v>8400000</v>
      </c>
      <c r="L871" s="310" t="s">
        <v>456</v>
      </c>
    </row>
    <row r="872" spans="1:12" ht="12">
      <c r="A872" s="247" t="s">
        <v>777</v>
      </c>
      <c r="B872" s="247" t="s">
        <v>1168</v>
      </c>
      <c r="C872" s="247" t="s">
        <v>945</v>
      </c>
      <c r="D872" s="251" t="s">
        <v>2558</v>
      </c>
      <c r="E872" s="247" t="s">
        <v>1792</v>
      </c>
      <c r="F872" s="248" t="s">
        <v>1793</v>
      </c>
      <c r="G872" s="247">
        <v>-19</v>
      </c>
      <c r="H872" s="247" t="s">
        <v>1671</v>
      </c>
      <c r="I872" s="247">
        <v>42030000</v>
      </c>
      <c r="K872" s="248">
        <v>42030000</v>
      </c>
      <c r="L872" s="310" t="s">
        <v>456</v>
      </c>
    </row>
    <row r="873" spans="1:12" ht="12">
      <c r="A873" s="247" t="s">
        <v>777</v>
      </c>
      <c r="B873" s="247" t="s">
        <v>1168</v>
      </c>
      <c r="C873" s="247" t="s">
        <v>945</v>
      </c>
      <c r="D873" s="251" t="s">
        <v>2559</v>
      </c>
      <c r="E873" s="247" t="s">
        <v>1908</v>
      </c>
      <c r="F873" s="248" t="s">
        <v>1909</v>
      </c>
      <c r="G873" s="247">
        <v>-26</v>
      </c>
      <c r="H873" s="247" t="s">
        <v>1671</v>
      </c>
      <c r="I873" s="247">
        <v>48675000</v>
      </c>
      <c r="K873" s="248">
        <v>48675000</v>
      </c>
      <c r="L873" s="310" t="s">
        <v>456</v>
      </c>
    </row>
    <row r="874" spans="1:12" ht="12">
      <c r="A874" s="247" t="s">
        <v>777</v>
      </c>
      <c r="B874" s="247" t="s">
        <v>1169</v>
      </c>
      <c r="C874" s="247" t="s">
        <v>945</v>
      </c>
      <c r="D874" s="251" t="s">
        <v>2560</v>
      </c>
      <c r="E874" s="247" t="s">
        <v>1732</v>
      </c>
      <c r="F874" s="248" t="s">
        <v>1733</v>
      </c>
      <c r="G874" s="247">
        <v>71</v>
      </c>
      <c r="H874" s="247" t="s">
        <v>1757</v>
      </c>
      <c r="J874" s="247">
        <v>2500</v>
      </c>
      <c r="K874" s="248">
        <v>16619050</v>
      </c>
      <c r="L874" s="310" t="s">
        <v>456</v>
      </c>
    </row>
    <row r="875" spans="1:12" ht="12">
      <c r="A875" s="247" t="s">
        <v>777</v>
      </c>
      <c r="B875" s="247" t="s">
        <v>1169</v>
      </c>
      <c r="C875" s="247" t="s">
        <v>945</v>
      </c>
      <c r="D875" s="251" t="s">
        <v>2561</v>
      </c>
      <c r="E875" s="247" t="s">
        <v>1697</v>
      </c>
      <c r="F875" s="248" t="s">
        <v>1698</v>
      </c>
      <c r="G875" s="247">
        <v>63</v>
      </c>
      <c r="H875" s="247" t="s">
        <v>1671</v>
      </c>
      <c r="I875" s="247">
        <v>39649351</v>
      </c>
      <c r="K875" s="248">
        <v>39649351</v>
      </c>
      <c r="L875" s="310" t="s">
        <v>456</v>
      </c>
    </row>
    <row r="876" spans="1:12" ht="12">
      <c r="A876" s="247" t="s">
        <v>777</v>
      </c>
      <c r="B876" s="247" t="s">
        <v>1169</v>
      </c>
      <c r="C876" s="247" t="s">
        <v>945</v>
      </c>
      <c r="D876" s="251" t="s">
        <v>2562</v>
      </c>
      <c r="E876" s="247" t="s">
        <v>1703</v>
      </c>
      <c r="F876" s="248" t="s">
        <v>1704</v>
      </c>
      <c r="G876" s="247">
        <v>59</v>
      </c>
      <c r="H876" s="247" t="s">
        <v>1671</v>
      </c>
      <c r="I876" s="247">
        <v>106753000</v>
      </c>
      <c r="K876" s="248">
        <v>106753000</v>
      </c>
      <c r="L876" s="310" t="s">
        <v>456</v>
      </c>
    </row>
    <row r="877" spans="1:12" ht="12">
      <c r="A877" s="247" t="s">
        <v>777</v>
      </c>
      <c r="B877" s="247" t="s">
        <v>1169</v>
      </c>
      <c r="C877" s="247" t="s">
        <v>945</v>
      </c>
      <c r="D877" s="251" t="s">
        <v>2563</v>
      </c>
      <c r="E877" s="247" t="s">
        <v>1890</v>
      </c>
      <c r="F877" s="248" t="s">
        <v>1879</v>
      </c>
      <c r="G877" s="247">
        <v>58</v>
      </c>
      <c r="H877" s="247" t="s">
        <v>1671</v>
      </c>
      <c r="I877" s="247">
        <v>69870000</v>
      </c>
      <c r="K877" s="248">
        <v>69870000</v>
      </c>
      <c r="L877" s="310" t="s">
        <v>456</v>
      </c>
    </row>
    <row r="878" spans="1:12" ht="12">
      <c r="A878" s="247" t="s">
        <v>777</v>
      </c>
      <c r="B878" s="247" t="s">
        <v>1169</v>
      </c>
      <c r="C878" s="247" t="s">
        <v>945</v>
      </c>
      <c r="D878" s="251" t="s">
        <v>2564</v>
      </c>
      <c r="E878" s="247" t="s">
        <v>1917</v>
      </c>
      <c r="F878" s="248" t="s">
        <v>2009</v>
      </c>
      <c r="G878" s="247">
        <v>57</v>
      </c>
      <c r="H878" s="247" t="s">
        <v>1671</v>
      </c>
      <c r="I878" s="247">
        <v>27948000</v>
      </c>
      <c r="K878" s="248">
        <v>27948000</v>
      </c>
      <c r="L878" s="310" t="s">
        <v>456</v>
      </c>
    </row>
    <row r="879" spans="1:12" ht="12">
      <c r="A879" s="247" t="s">
        <v>777</v>
      </c>
      <c r="B879" s="247" t="s">
        <v>1169</v>
      </c>
      <c r="C879" s="247" t="s">
        <v>945</v>
      </c>
      <c r="D879" s="251" t="s">
        <v>2565</v>
      </c>
      <c r="E879" s="247" t="s">
        <v>1707</v>
      </c>
      <c r="F879" s="248" t="s">
        <v>1708</v>
      </c>
      <c r="G879" s="247">
        <v>56</v>
      </c>
      <c r="H879" s="247" t="s">
        <v>1671</v>
      </c>
      <c r="I879" s="247">
        <v>46580000</v>
      </c>
      <c r="K879" s="248">
        <v>46580000</v>
      </c>
      <c r="L879" s="310" t="s">
        <v>456</v>
      </c>
    </row>
    <row r="880" spans="1:12" ht="12">
      <c r="A880" s="247" t="s">
        <v>777</v>
      </c>
      <c r="B880" s="247" t="s">
        <v>1169</v>
      </c>
      <c r="C880" s="247" t="s">
        <v>945</v>
      </c>
      <c r="D880" s="251" t="s">
        <v>2566</v>
      </c>
      <c r="E880" s="247" t="s">
        <v>1876</v>
      </c>
      <c r="F880" s="248" t="s">
        <v>1880</v>
      </c>
      <c r="G880" s="247">
        <v>53</v>
      </c>
      <c r="H880" s="247" t="s">
        <v>1671</v>
      </c>
      <c r="I880" s="247">
        <v>46580000</v>
      </c>
      <c r="K880" s="248">
        <v>46580000</v>
      </c>
      <c r="L880" s="310" t="s">
        <v>456</v>
      </c>
    </row>
    <row r="881" spans="1:12" ht="12">
      <c r="A881" s="247" t="s">
        <v>777</v>
      </c>
      <c r="B881" s="247" t="s">
        <v>1169</v>
      </c>
      <c r="C881" s="247" t="s">
        <v>945</v>
      </c>
      <c r="D881" s="251" t="s">
        <v>2567</v>
      </c>
      <c r="E881" s="247" t="s">
        <v>1714</v>
      </c>
      <c r="F881" s="248" t="s">
        <v>1715</v>
      </c>
      <c r="G881" s="247">
        <v>49</v>
      </c>
      <c r="H881" s="247" t="s">
        <v>1671</v>
      </c>
      <c r="I881" s="247">
        <v>26610000</v>
      </c>
      <c r="K881" s="248">
        <v>26610000</v>
      </c>
      <c r="L881" s="310" t="s">
        <v>456</v>
      </c>
    </row>
    <row r="882" spans="1:12" ht="12">
      <c r="A882" s="247" t="s">
        <v>777</v>
      </c>
      <c r="B882" s="247" t="s">
        <v>1169</v>
      </c>
      <c r="C882" s="247" t="s">
        <v>945</v>
      </c>
      <c r="D882" s="251" t="s">
        <v>2568</v>
      </c>
      <c r="E882" s="247" t="s">
        <v>2000</v>
      </c>
      <c r="F882" s="248" t="s">
        <v>2109</v>
      </c>
      <c r="G882" s="247">
        <v>46</v>
      </c>
      <c r="H882" s="247" t="s">
        <v>1671</v>
      </c>
      <c r="I882" s="247">
        <v>22175000</v>
      </c>
      <c r="K882" s="248">
        <v>22175000</v>
      </c>
      <c r="L882" s="310" t="s">
        <v>456</v>
      </c>
    </row>
    <row r="883" spans="1:12" ht="12">
      <c r="A883" s="247" t="s">
        <v>777</v>
      </c>
      <c r="B883" s="247" t="s">
        <v>1169</v>
      </c>
      <c r="C883" s="247" t="s">
        <v>945</v>
      </c>
      <c r="D883" s="251" t="s">
        <v>2569</v>
      </c>
      <c r="E883" s="247" t="s">
        <v>1680</v>
      </c>
      <c r="F883" s="248" t="s">
        <v>1748</v>
      </c>
      <c r="G883" s="247">
        <v>44</v>
      </c>
      <c r="H883" s="247" t="s">
        <v>1671</v>
      </c>
      <c r="I883" s="247">
        <v>21731500</v>
      </c>
      <c r="K883" s="248">
        <v>21731500</v>
      </c>
      <c r="L883" s="310" t="s">
        <v>456</v>
      </c>
    </row>
    <row r="884" spans="1:12" ht="12">
      <c r="A884" s="247" t="s">
        <v>777</v>
      </c>
      <c r="B884" s="247" t="s">
        <v>1169</v>
      </c>
      <c r="C884" s="247" t="s">
        <v>945</v>
      </c>
      <c r="D884" s="251" t="s">
        <v>2570</v>
      </c>
      <c r="E884" s="247" t="s">
        <v>1686</v>
      </c>
      <c r="F884" s="248" t="s">
        <v>1745</v>
      </c>
      <c r="G884" s="247">
        <v>42</v>
      </c>
      <c r="H884" s="247" t="s">
        <v>1671</v>
      </c>
      <c r="I884" s="247">
        <v>16627175</v>
      </c>
      <c r="K884" s="248">
        <v>16627175</v>
      </c>
      <c r="L884" s="310" t="s">
        <v>456</v>
      </c>
    </row>
    <row r="885" spans="1:12" ht="12">
      <c r="A885" s="247" t="s">
        <v>777</v>
      </c>
      <c r="B885" s="247" t="s">
        <v>1169</v>
      </c>
      <c r="C885" s="247" t="s">
        <v>945</v>
      </c>
      <c r="D885" s="251" t="s">
        <v>2571</v>
      </c>
      <c r="E885" s="247" t="s">
        <v>1686</v>
      </c>
      <c r="F885" s="248" t="s">
        <v>1745</v>
      </c>
      <c r="G885" s="247">
        <v>42</v>
      </c>
      <c r="H885" s="247" t="s">
        <v>1671</v>
      </c>
      <c r="I885" s="247">
        <v>886552</v>
      </c>
      <c r="K885" s="248">
        <v>886552</v>
      </c>
      <c r="L885" s="310" t="s">
        <v>456</v>
      </c>
    </row>
    <row r="886" spans="1:12" ht="12">
      <c r="A886" s="247" t="s">
        <v>777</v>
      </c>
      <c r="B886" s="247" t="s">
        <v>1169</v>
      </c>
      <c r="C886" s="247" t="s">
        <v>945</v>
      </c>
      <c r="D886" s="251" t="s">
        <v>2572</v>
      </c>
      <c r="E886" s="247" t="s">
        <v>1988</v>
      </c>
      <c r="F886" s="248" t="s">
        <v>1843</v>
      </c>
      <c r="G886" s="247">
        <v>37</v>
      </c>
      <c r="H886" s="247" t="s">
        <v>1671</v>
      </c>
      <c r="I886" s="247">
        <v>50950000</v>
      </c>
      <c r="K886" s="248">
        <v>50950000</v>
      </c>
      <c r="L886" s="310" t="s">
        <v>456</v>
      </c>
    </row>
    <row r="887" spans="1:12" ht="12">
      <c r="A887" s="247" t="s">
        <v>777</v>
      </c>
      <c r="B887" s="247" t="s">
        <v>1169</v>
      </c>
      <c r="C887" s="247" t="s">
        <v>945</v>
      </c>
      <c r="D887" s="251" t="s">
        <v>2573</v>
      </c>
      <c r="E887" s="247" t="s">
        <v>1882</v>
      </c>
      <c r="F887" s="248" t="s">
        <v>1778</v>
      </c>
      <c r="G887" s="247">
        <v>25</v>
      </c>
      <c r="H887" s="247" t="s">
        <v>1671</v>
      </c>
      <c r="I887" s="247">
        <v>22175000</v>
      </c>
      <c r="K887" s="248">
        <v>22175000</v>
      </c>
      <c r="L887" s="310" t="s">
        <v>456</v>
      </c>
    </row>
    <row r="888" spans="1:12" ht="12">
      <c r="A888" s="247" t="s">
        <v>777</v>
      </c>
      <c r="B888" s="247" t="s">
        <v>1169</v>
      </c>
      <c r="C888" s="247" t="s">
        <v>945</v>
      </c>
      <c r="D888" s="251" t="s">
        <v>2574</v>
      </c>
      <c r="E888" s="247" t="s">
        <v>1748</v>
      </c>
      <c r="F888" s="248" t="s">
        <v>1749</v>
      </c>
      <c r="G888" s="247">
        <v>14</v>
      </c>
      <c r="H888" s="247" t="s">
        <v>1757</v>
      </c>
      <c r="J888" s="247">
        <v>2500</v>
      </c>
      <c r="K888" s="248">
        <v>16619050</v>
      </c>
      <c r="L888" s="310" t="s">
        <v>456</v>
      </c>
    </row>
    <row r="889" spans="1:12" ht="12">
      <c r="A889" s="247" t="s">
        <v>777</v>
      </c>
      <c r="B889" s="247" t="s">
        <v>1169</v>
      </c>
      <c r="C889" s="247" t="s">
        <v>945</v>
      </c>
      <c r="D889" s="251" t="s">
        <v>2575</v>
      </c>
      <c r="E889" s="247" t="s">
        <v>1939</v>
      </c>
      <c r="F889" s="248" t="s">
        <v>1792</v>
      </c>
      <c r="G889" s="247">
        <v>11</v>
      </c>
      <c r="H889" s="247" t="s">
        <v>1671</v>
      </c>
      <c r="I889" s="247">
        <v>44350000</v>
      </c>
      <c r="K889" s="248">
        <v>44350000</v>
      </c>
      <c r="L889" s="310" t="s">
        <v>456</v>
      </c>
    </row>
    <row r="890" spans="1:12" ht="12">
      <c r="A890" s="247" t="s">
        <v>777</v>
      </c>
      <c r="B890" s="247" t="s">
        <v>1169</v>
      </c>
      <c r="C890" s="247" t="s">
        <v>945</v>
      </c>
      <c r="D890" s="251" t="s">
        <v>2576</v>
      </c>
      <c r="E890" s="247" t="s">
        <v>1939</v>
      </c>
      <c r="F890" s="248" t="s">
        <v>1792</v>
      </c>
      <c r="G890" s="247">
        <v>11</v>
      </c>
      <c r="H890" s="247" t="s">
        <v>1671</v>
      </c>
      <c r="I890" s="247">
        <v>815080</v>
      </c>
      <c r="K890" s="248">
        <v>815080</v>
      </c>
      <c r="L890" s="310" t="s">
        <v>456</v>
      </c>
    </row>
    <row r="891" spans="1:12" ht="12">
      <c r="A891" s="247" t="s">
        <v>777</v>
      </c>
      <c r="B891" s="247" t="s">
        <v>1169</v>
      </c>
      <c r="C891" s="247" t="s">
        <v>945</v>
      </c>
      <c r="D891" s="251" t="s">
        <v>2577</v>
      </c>
      <c r="E891" s="247" t="s">
        <v>2083</v>
      </c>
      <c r="F891" s="248" t="s">
        <v>1764</v>
      </c>
      <c r="G891" s="247">
        <v>3</v>
      </c>
      <c r="H891" s="247" t="s">
        <v>1671</v>
      </c>
      <c r="I891" s="247">
        <v>77560000</v>
      </c>
      <c r="K891" s="248">
        <v>77560000</v>
      </c>
      <c r="L891" s="310" t="s">
        <v>456</v>
      </c>
    </row>
    <row r="892" spans="1:12" ht="12">
      <c r="A892" s="247" t="s">
        <v>777</v>
      </c>
      <c r="B892" s="247" t="s">
        <v>1169</v>
      </c>
      <c r="C892" s="247" t="s">
        <v>945</v>
      </c>
      <c r="D892" s="251" t="s">
        <v>2578</v>
      </c>
      <c r="E892" s="247" t="s">
        <v>1726</v>
      </c>
      <c r="F892" s="248" t="s">
        <v>1727</v>
      </c>
      <c r="G892" s="247">
        <v>2</v>
      </c>
      <c r="H892" s="247" t="s">
        <v>1671</v>
      </c>
      <c r="I892" s="247">
        <v>849170</v>
      </c>
      <c r="K892" s="248">
        <v>849170</v>
      </c>
      <c r="L892" s="310" t="s">
        <v>456</v>
      </c>
    </row>
    <row r="893" spans="1:12" ht="12">
      <c r="A893" s="247" t="s">
        <v>777</v>
      </c>
      <c r="B893" s="247" t="s">
        <v>1169</v>
      </c>
      <c r="C893" s="247" t="s">
        <v>945</v>
      </c>
      <c r="D893" s="251" t="s">
        <v>2579</v>
      </c>
      <c r="E893" s="247" t="s">
        <v>1669</v>
      </c>
      <c r="F893" s="248" t="s">
        <v>1670</v>
      </c>
      <c r="G893" s="247">
        <v>-7</v>
      </c>
      <c r="H893" s="247" t="s">
        <v>1671</v>
      </c>
      <c r="I893" s="247">
        <v>77560000</v>
      </c>
      <c r="K893" s="248">
        <v>77560000</v>
      </c>
      <c r="L893" s="310" t="s">
        <v>456</v>
      </c>
    </row>
    <row r="894" spans="1:12" ht="12">
      <c r="A894" s="247" t="s">
        <v>777</v>
      </c>
      <c r="B894" s="247" t="s">
        <v>1169</v>
      </c>
      <c r="C894" s="247" t="s">
        <v>945</v>
      </c>
      <c r="D894" s="251" t="s">
        <v>2580</v>
      </c>
      <c r="E894" s="247" t="s">
        <v>1753</v>
      </c>
      <c r="F894" s="248" t="s">
        <v>1754</v>
      </c>
      <c r="G894" s="247">
        <v>-12</v>
      </c>
      <c r="H894" s="247" t="s">
        <v>1757</v>
      </c>
      <c r="J894" s="247">
        <v>2500</v>
      </c>
      <c r="K894" s="248">
        <v>16619050</v>
      </c>
      <c r="L894" s="310" t="s">
        <v>456</v>
      </c>
    </row>
    <row r="895" spans="1:12" ht="12">
      <c r="A895" s="247" t="s">
        <v>777</v>
      </c>
      <c r="B895" s="247" t="s">
        <v>1169</v>
      </c>
      <c r="C895" s="247" t="s">
        <v>945</v>
      </c>
      <c r="D895" s="251" t="s">
        <v>2581</v>
      </c>
      <c r="E895" s="247" t="s">
        <v>1806</v>
      </c>
      <c r="F895" s="248" t="s">
        <v>1807</v>
      </c>
      <c r="G895" s="247">
        <v>-24</v>
      </c>
      <c r="H895" s="247" t="s">
        <v>1671</v>
      </c>
      <c r="I895" s="247">
        <v>71610000</v>
      </c>
      <c r="K895" s="248">
        <v>71610000</v>
      </c>
      <c r="L895" s="310" t="s">
        <v>456</v>
      </c>
    </row>
    <row r="896" spans="1:12" ht="12">
      <c r="A896" s="247" t="s">
        <v>777</v>
      </c>
      <c r="B896" s="247" t="s">
        <v>1169</v>
      </c>
      <c r="C896" s="247" t="s">
        <v>945</v>
      </c>
      <c r="D896" s="251" t="s">
        <v>2582</v>
      </c>
      <c r="E896" s="247" t="s">
        <v>1908</v>
      </c>
      <c r="F896" s="248" t="s">
        <v>1909</v>
      </c>
      <c r="G896" s="247">
        <v>-26</v>
      </c>
      <c r="H896" s="247" t="s">
        <v>1671</v>
      </c>
      <c r="I896" s="247">
        <v>19725000</v>
      </c>
      <c r="K896" s="248">
        <v>19725000</v>
      </c>
      <c r="L896" s="310" t="s">
        <v>456</v>
      </c>
    </row>
    <row r="897" spans="1:12" ht="12">
      <c r="A897" s="247" t="s">
        <v>777</v>
      </c>
      <c r="B897" s="247" t="s">
        <v>1170</v>
      </c>
      <c r="C897" s="247" t="s">
        <v>1171</v>
      </c>
      <c r="D897" s="251" t="s">
        <v>2583</v>
      </c>
      <c r="E897" s="247" t="s">
        <v>1673</v>
      </c>
      <c r="F897" s="248" t="s">
        <v>1674</v>
      </c>
      <c r="G897" s="247">
        <v>-21</v>
      </c>
      <c r="H897" s="247" t="s">
        <v>1671</v>
      </c>
      <c r="I897" s="247">
        <v>4915522</v>
      </c>
      <c r="K897" s="248">
        <v>4915522</v>
      </c>
      <c r="L897" s="310" t="s">
        <v>456</v>
      </c>
    </row>
    <row r="898" spans="1:12" ht="12">
      <c r="A898" s="247" t="s">
        <v>777</v>
      </c>
      <c r="B898" s="247" t="s">
        <v>1170</v>
      </c>
      <c r="C898" s="247" t="s">
        <v>1171</v>
      </c>
      <c r="D898" s="251" t="s">
        <v>2584</v>
      </c>
      <c r="E898" s="247" t="s">
        <v>1806</v>
      </c>
      <c r="F898" s="248" t="s">
        <v>1807</v>
      </c>
      <c r="G898" s="247">
        <v>-24</v>
      </c>
      <c r="H898" s="247" t="s">
        <v>1671</v>
      </c>
      <c r="I898" s="247">
        <v>3292933</v>
      </c>
      <c r="K898" s="248">
        <v>3292933</v>
      </c>
      <c r="L898" s="310" t="s">
        <v>456</v>
      </c>
    </row>
    <row r="899" spans="1:12" ht="12">
      <c r="A899" s="247" t="s">
        <v>777</v>
      </c>
      <c r="B899" s="247" t="s">
        <v>1170</v>
      </c>
      <c r="C899" s="247" t="s">
        <v>1171</v>
      </c>
      <c r="D899" s="251" t="s">
        <v>2585</v>
      </c>
      <c r="E899" s="247" t="s">
        <v>1806</v>
      </c>
      <c r="F899" s="248" t="s">
        <v>1807</v>
      </c>
      <c r="G899" s="247">
        <v>-24</v>
      </c>
      <c r="H899" s="247" t="s">
        <v>1671</v>
      </c>
      <c r="I899" s="247">
        <v>20815000</v>
      </c>
      <c r="K899" s="248">
        <v>20815000</v>
      </c>
      <c r="L899" s="310" t="s">
        <v>456</v>
      </c>
    </row>
    <row r="900" spans="1:12" ht="12">
      <c r="A900" s="247" t="s">
        <v>777</v>
      </c>
      <c r="B900" s="247" t="s">
        <v>1170</v>
      </c>
      <c r="C900" s="247" t="s">
        <v>1171</v>
      </c>
      <c r="D900" s="251" t="s">
        <v>2586</v>
      </c>
      <c r="E900" s="247" t="s">
        <v>1908</v>
      </c>
      <c r="F900" s="248" t="s">
        <v>1909</v>
      </c>
      <c r="G900" s="247">
        <v>-26</v>
      </c>
      <c r="H900" s="247" t="s">
        <v>1671</v>
      </c>
      <c r="I900" s="247">
        <v>5894808</v>
      </c>
      <c r="K900" s="248">
        <v>5894808</v>
      </c>
      <c r="L900" s="310" t="s">
        <v>456</v>
      </c>
    </row>
    <row r="901" spans="1:12" ht="12">
      <c r="A901" s="247" t="s">
        <v>777</v>
      </c>
      <c r="B901" s="247" t="s">
        <v>1170</v>
      </c>
      <c r="C901" s="247" t="s">
        <v>1171</v>
      </c>
      <c r="D901" s="251" t="s">
        <v>2587</v>
      </c>
      <c r="E901" s="247" t="s">
        <v>1764</v>
      </c>
      <c r="F901" s="248" t="s">
        <v>1817</v>
      </c>
      <c r="G901" s="247">
        <v>-27</v>
      </c>
      <c r="H901" s="247" t="s">
        <v>1671</v>
      </c>
      <c r="I901" s="247">
        <v>19982400</v>
      </c>
      <c r="K901" s="248">
        <v>19982400</v>
      </c>
      <c r="L901" s="310" t="s">
        <v>456</v>
      </c>
    </row>
    <row r="902" spans="1:12" ht="12">
      <c r="A902" s="247" t="s">
        <v>648</v>
      </c>
      <c r="B902" s="247" t="s">
        <v>1172</v>
      </c>
      <c r="C902" s="247" t="s">
        <v>1173</v>
      </c>
      <c r="D902" s="251" t="s">
        <v>2588</v>
      </c>
      <c r="E902" s="247" t="s">
        <v>1778</v>
      </c>
      <c r="F902" s="248" t="s">
        <v>1779</v>
      </c>
      <c r="G902" s="247">
        <v>-5</v>
      </c>
      <c r="H902" s="247" t="s">
        <v>1671</v>
      </c>
      <c r="I902" s="247">
        <v>22854000</v>
      </c>
      <c r="K902" s="248">
        <v>22854000</v>
      </c>
      <c r="L902" s="310" t="s">
        <v>456</v>
      </c>
    </row>
    <row r="903" spans="1:12" ht="12">
      <c r="A903" s="247" t="s">
        <v>648</v>
      </c>
      <c r="B903" s="247" t="s">
        <v>1172</v>
      </c>
      <c r="C903" s="247" t="s">
        <v>1173</v>
      </c>
      <c r="D903" s="251" t="s">
        <v>2589</v>
      </c>
      <c r="E903" s="247" t="s">
        <v>1673</v>
      </c>
      <c r="F903" s="248" t="s">
        <v>1674</v>
      </c>
      <c r="G903" s="247">
        <v>-21</v>
      </c>
      <c r="H903" s="247" t="s">
        <v>1671</v>
      </c>
      <c r="I903" s="247">
        <v>24978000</v>
      </c>
      <c r="K903" s="248">
        <v>24978000</v>
      </c>
      <c r="L903" s="310" t="s">
        <v>456</v>
      </c>
    </row>
    <row r="904" spans="1:12" ht="12">
      <c r="A904" s="247" t="s">
        <v>777</v>
      </c>
      <c r="B904" s="247" t="s">
        <v>1174</v>
      </c>
      <c r="C904" s="247" t="s">
        <v>1175</v>
      </c>
      <c r="D904" s="251" t="s">
        <v>1176</v>
      </c>
      <c r="E904" s="247" t="s">
        <v>1023</v>
      </c>
      <c r="F904" s="248" t="s">
        <v>789</v>
      </c>
      <c r="G904" s="247">
        <v>228</v>
      </c>
      <c r="H904" s="247" t="s">
        <v>1671</v>
      </c>
      <c r="I904" s="247">
        <v>19562000</v>
      </c>
      <c r="K904" s="248">
        <v>19562000</v>
      </c>
      <c r="L904" s="310" t="s">
        <v>456</v>
      </c>
    </row>
    <row r="905" spans="1:12" ht="12">
      <c r="A905" s="247" t="s">
        <v>777</v>
      </c>
      <c r="B905" s="247" t="s">
        <v>1174</v>
      </c>
      <c r="C905" s="247" t="s">
        <v>1175</v>
      </c>
      <c r="D905" s="251" t="s">
        <v>1177</v>
      </c>
      <c r="E905" s="247" t="s">
        <v>904</v>
      </c>
      <c r="F905" s="248" t="s">
        <v>2341</v>
      </c>
      <c r="G905" s="247">
        <v>210</v>
      </c>
      <c r="H905" s="247" t="s">
        <v>1671</v>
      </c>
      <c r="I905" s="247">
        <v>19562000</v>
      </c>
      <c r="K905" s="248">
        <v>19562000</v>
      </c>
      <c r="L905" s="310" t="s">
        <v>456</v>
      </c>
    </row>
    <row r="906" spans="1:12" ht="12">
      <c r="A906" s="247" t="s">
        <v>777</v>
      </c>
      <c r="B906" s="247" t="s">
        <v>1174</v>
      </c>
      <c r="C906" s="247" t="s">
        <v>1175</v>
      </c>
      <c r="D906" s="251" t="s">
        <v>1178</v>
      </c>
      <c r="E906" s="247" t="s">
        <v>537</v>
      </c>
      <c r="F906" s="248" t="s">
        <v>2365</v>
      </c>
      <c r="G906" s="247">
        <v>126</v>
      </c>
      <c r="H906" s="247" t="s">
        <v>1671</v>
      </c>
      <c r="I906" s="247">
        <v>24452500</v>
      </c>
      <c r="K906" s="248">
        <v>24452500</v>
      </c>
      <c r="L906" s="310" t="s">
        <v>456</v>
      </c>
    </row>
    <row r="907" spans="1:12" ht="12">
      <c r="A907" s="247" t="s">
        <v>777</v>
      </c>
      <c r="B907" s="247" t="s">
        <v>1174</v>
      </c>
      <c r="C907" s="247" t="s">
        <v>1175</v>
      </c>
      <c r="D907" s="251" t="s">
        <v>2590</v>
      </c>
      <c r="E907" s="247" t="s">
        <v>1911</v>
      </c>
      <c r="F907" s="248" t="s">
        <v>2375</v>
      </c>
      <c r="G907" s="247">
        <v>113</v>
      </c>
      <c r="H907" s="247" t="s">
        <v>1671</v>
      </c>
      <c r="I907" s="247">
        <v>24452500</v>
      </c>
      <c r="K907" s="248">
        <v>24452500</v>
      </c>
      <c r="L907" s="310" t="s">
        <v>456</v>
      </c>
    </row>
    <row r="908" spans="1:12" ht="12">
      <c r="A908" s="247" t="s">
        <v>777</v>
      </c>
      <c r="B908" s="247" t="s">
        <v>1174</v>
      </c>
      <c r="C908" s="247" t="s">
        <v>1175</v>
      </c>
      <c r="D908" s="251" t="s">
        <v>2591</v>
      </c>
      <c r="E908" s="247" t="s">
        <v>2202</v>
      </c>
      <c r="F908" s="248" t="s">
        <v>1732</v>
      </c>
      <c r="G908" s="247">
        <v>101</v>
      </c>
      <c r="H908" s="247" t="s">
        <v>1671</v>
      </c>
      <c r="I908" s="247">
        <v>24452500</v>
      </c>
      <c r="K908" s="248">
        <v>24452500</v>
      </c>
      <c r="L908" s="310" t="s">
        <v>456</v>
      </c>
    </row>
    <row r="909" spans="1:12" ht="12">
      <c r="A909" s="247" t="s">
        <v>777</v>
      </c>
      <c r="B909" s="247" t="s">
        <v>1174</v>
      </c>
      <c r="C909" s="247" t="s">
        <v>1175</v>
      </c>
      <c r="D909" s="251" t="s">
        <v>2592</v>
      </c>
      <c r="E909" s="247" t="s">
        <v>1858</v>
      </c>
      <c r="F909" s="248" t="s">
        <v>1890</v>
      </c>
      <c r="G909" s="247">
        <v>88</v>
      </c>
      <c r="H909" s="247" t="s">
        <v>1671</v>
      </c>
      <c r="I909" s="247">
        <v>24452500</v>
      </c>
      <c r="K909" s="248">
        <v>24452500</v>
      </c>
      <c r="L909" s="310" t="s">
        <v>456</v>
      </c>
    </row>
    <row r="910" spans="1:12" ht="12">
      <c r="A910" s="247" t="s">
        <v>777</v>
      </c>
      <c r="B910" s="247" t="s">
        <v>1174</v>
      </c>
      <c r="C910" s="247" t="s">
        <v>1175</v>
      </c>
      <c r="D910" s="251" t="s">
        <v>2593</v>
      </c>
      <c r="E910" s="247" t="s">
        <v>1915</v>
      </c>
      <c r="F910" s="248" t="s">
        <v>1714</v>
      </c>
      <c r="G910" s="247">
        <v>79</v>
      </c>
      <c r="H910" s="247" t="s">
        <v>1671</v>
      </c>
      <c r="I910" s="247">
        <v>24452500</v>
      </c>
      <c r="K910" s="248">
        <v>24452500</v>
      </c>
      <c r="L910" s="310" t="s">
        <v>456</v>
      </c>
    </row>
    <row r="911" spans="1:12" ht="12">
      <c r="A911" s="247" t="s">
        <v>777</v>
      </c>
      <c r="B911" s="247" t="s">
        <v>1174</v>
      </c>
      <c r="C911" s="247" t="s">
        <v>1175</v>
      </c>
      <c r="D911" s="251" t="s">
        <v>2594</v>
      </c>
      <c r="E911" s="247" t="s">
        <v>1682</v>
      </c>
      <c r="F911" s="248" t="s">
        <v>1683</v>
      </c>
      <c r="G911" s="247">
        <v>73</v>
      </c>
      <c r="H911" s="247" t="s">
        <v>1671</v>
      </c>
      <c r="I911" s="247">
        <v>24452500</v>
      </c>
      <c r="K911" s="248">
        <v>24452500</v>
      </c>
      <c r="L911" s="310" t="s">
        <v>456</v>
      </c>
    </row>
    <row r="912" spans="1:12" ht="12">
      <c r="A912" s="247" t="s">
        <v>777</v>
      </c>
      <c r="B912" s="247" t="s">
        <v>1174</v>
      </c>
      <c r="C912" s="247" t="s">
        <v>1175</v>
      </c>
      <c r="D912" s="251" t="s">
        <v>2595</v>
      </c>
      <c r="E912" s="247" t="s">
        <v>1694</v>
      </c>
      <c r="F912" s="248" t="s">
        <v>1695</v>
      </c>
      <c r="G912" s="247">
        <v>64</v>
      </c>
      <c r="H912" s="247" t="s">
        <v>1671</v>
      </c>
      <c r="I912" s="247">
        <v>24452500</v>
      </c>
      <c r="K912" s="248">
        <v>24452500</v>
      </c>
      <c r="L912" s="310" t="s">
        <v>456</v>
      </c>
    </row>
    <row r="913" spans="1:12" ht="12">
      <c r="A913" s="247" t="s">
        <v>777</v>
      </c>
      <c r="B913" s="247" t="s">
        <v>1174</v>
      </c>
      <c r="C913" s="247" t="s">
        <v>1175</v>
      </c>
      <c r="D913" s="251" t="s">
        <v>2596</v>
      </c>
      <c r="E913" s="247" t="s">
        <v>1890</v>
      </c>
      <c r="F913" s="248" t="s">
        <v>1879</v>
      </c>
      <c r="G913" s="247">
        <v>58</v>
      </c>
      <c r="H913" s="247" t="s">
        <v>1671</v>
      </c>
      <c r="I913" s="247">
        <v>24452500</v>
      </c>
      <c r="K913" s="248">
        <v>24452500</v>
      </c>
      <c r="L913" s="310" t="s">
        <v>456</v>
      </c>
    </row>
    <row r="914" spans="1:12" ht="12">
      <c r="A914" s="247" t="s">
        <v>777</v>
      </c>
      <c r="B914" s="247" t="s">
        <v>1174</v>
      </c>
      <c r="C914" s="247" t="s">
        <v>1175</v>
      </c>
      <c r="D914" s="251" t="s">
        <v>2597</v>
      </c>
      <c r="E914" s="247" t="s">
        <v>1803</v>
      </c>
      <c r="F914" s="248" t="s">
        <v>1804</v>
      </c>
      <c r="G914" s="247">
        <v>51</v>
      </c>
      <c r="H914" s="247" t="s">
        <v>1671</v>
      </c>
      <c r="I914" s="247">
        <v>24452500</v>
      </c>
      <c r="K914" s="248">
        <v>24452500</v>
      </c>
      <c r="L914" s="310" t="s">
        <v>456</v>
      </c>
    </row>
    <row r="915" spans="1:12" ht="12">
      <c r="A915" s="247" t="s">
        <v>777</v>
      </c>
      <c r="B915" s="247" t="s">
        <v>1174</v>
      </c>
      <c r="C915" s="247" t="s">
        <v>1175</v>
      </c>
      <c r="D915" s="251" t="s">
        <v>2598</v>
      </c>
      <c r="E915" s="247" t="s">
        <v>1717</v>
      </c>
      <c r="F915" s="248" t="s">
        <v>1718</v>
      </c>
      <c r="G915" s="247">
        <v>45</v>
      </c>
      <c r="H915" s="247" t="s">
        <v>1671</v>
      </c>
      <c r="I915" s="247">
        <v>22587500</v>
      </c>
      <c r="K915" s="248">
        <v>22587500</v>
      </c>
      <c r="L915" s="310" t="s">
        <v>456</v>
      </c>
    </row>
    <row r="916" spans="1:12" ht="12">
      <c r="A916" s="247" t="s">
        <v>777</v>
      </c>
      <c r="B916" s="247" t="s">
        <v>1174</v>
      </c>
      <c r="C916" s="247" t="s">
        <v>1175</v>
      </c>
      <c r="D916" s="251" t="s">
        <v>2599</v>
      </c>
      <c r="E916" s="247" t="s">
        <v>1981</v>
      </c>
      <c r="F916" s="248" t="s">
        <v>1982</v>
      </c>
      <c r="G916" s="247">
        <v>39</v>
      </c>
      <c r="H916" s="247" t="s">
        <v>1671</v>
      </c>
      <c r="I916" s="247">
        <v>22587500</v>
      </c>
      <c r="K916" s="248">
        <v>22587500</v>
      </c>
      <c r="L916" s="310" t="s">
        <v>456</v>
      </c>
    </row>
    <row r="917" spans="1:12" ht="12">
      <c r="A917" s="247" t="s">
        <v>777</v>
      </c>
      <c r="B917" s="247" t="s">
        <v>1174</v>
      </c>
      <c r="C917" s="247" t="s">
        <v>1175</v>
      </c>
      <c r="D917" s="251" t="s">
        <v>2600</v>
      </c>
      <c r="E917" s="247" t="s">
        <v>1865</v>
      </c>
      <c r="F917" s="248" t="s">
        <v>1775</v>
      </c>
      <c r="G917" s="247">
        <v>31</v>
      </c>
      <c r="H917" s="247" t="s">
        <v>1671</v>
      </c>
      <c r="I917" s="247">
        <v>22587500</v>
      </c>
      <c r="K917" s="248">
        <v>22587500</v>
      </c>
      <c r="L917" s="310" t="s">
        <v>456</v>
      </c>
    </row>
    <row r="918" spans="1:12" ht="12">
      <c r="A918" s="247" t="s">
        <v>777</v>
      </c>
      <c r="B918" s="247" t="s">
        <v>1174</v>
      </c>
      <c r="C918" s="247" t="s">
        <v>1175</v>
      </c>
      <c r="D918" s="251" t="s">
        <v>2601</v>
      </c>
      <c r="E918" s="247" t="s">
        <v>1718</v>
      </c>
      <c r="F918" s="248" t="s">
        <v>1762</v>
      </c>
      <c r="G918" s="247">
        <v>15</v>
      </c>
      <c r="H918" s="247" t="s">
        <v>1671</v>
      </c>
      <c r="I918" s="247">
        <v>22387500</v>
      </c>
      <c r="K918" s="248">
        <v>22387500</v>
      </c>
      <c r="L918" s="310" t="s">
        <v>456</v>
      </c>
    </row>
    <row r="919" spans="1:12" ht="12">
      <c r="A919" s="247" t="s">
        <v>777</v>
      </c>
      <c r="B919" s="247" t="s">
        <v>1174</v>
      </c>
      <c r="C919" s="247" t="s">
        <v>1175</v>
      </c>
      <c r="D919" s="251" t="s">
        <v>2602</v>
      </c>
      <c r="E919" s="247" t="s">
        <v>1843</v>
      </c>
      <c r="F919" s="248" t="s">
        <v>1844</v>
      </c>
      <c r="G919" s="247">
        <v>7</v>
      </c>
      <c r="H919" s="247" t="s">
        <v>1671</v>
      </c>
      <c r="I919" s="247">
        <v>22387500</v>
      </c>
      <c r="K919" s="248">
        <v>22387500</v>
      </c>
      <c r="L919" s="310" t="s">
        <v>456</v>
      </c>
    </row>
    <row r="920" spans="1:12" ht="12">
      <c r="A920" s="247" t="s">
        <v>777</v>
      </c>
      <c r="B920" s="247" t="s">
        <v>1174</v>
      </c>
      <c r="C920" s="247" t="s">
        <v>1175</v>
      </c>
      <c r="D920" s="251" t="s">
        <v>2603</v>
      </c>
      <c r="E920" s="247" t="s">
        <v>1860</v>
      </c>
      <c r="F920" s="248" t="s">
        <v>1767</v>
      </c>
      <c r="G920" s="247">
        <v>-3</v>
      </c>
      <c r="H920" s="247" t="s">
        <v>1671</v>
      </c>
      <c r="I920" s="247">
        <v>22387500</v>
      </c>
      <c r="K920" s="248">
        <v>22387500</v>
      </c>
      <c r="L920" s="310" t="s">
        <v>456</v>
      </c>
    </row>
    <row r="921" spans="1:12" ht="12">
      <c r="A921" s="247" t="s">
        <v>777</v>
      </c>
      <c r="B921" s="247" t="s">
        <v>1174</v>
      </c>
      <c r="C921" s="247" t="s">
        <v>1175</v>
      </c>
      <c r="D921" s="251" t="s">
        <v>2604</v>
      </c>
      <c r="E921" s="247" t="s">
        <v>1831</v>
      </c>
      <c r="F921" s="248" t="s">
        <v>1832</v>
      </c>
      <c r="G921" s="247">
        <v>-17</v>
      </c>
      <c r="H921" s="247" t="s">
        <v>1671</v>
      </c>
      <c r="I921" s="247">
        <v>22387500</v>
      </c>
      <c r="K921" s="248">
        <v>22387500</v>
      </c>
      <c r="L921" s="310" t="s">
        <v>456</v>
      </c>
    </row>
    <row r="922" spans="1:12" ht="12">
      <c r="A922" s="247" t="s">
        <v>777</v>
      </c>
      <c r="B922" s="247" t="s">
        <v>1174</v>
      </c>
      <c r="C922" s="247" t="s">
        <v>1175</v>
      </c>
      <c r="D922" s="251" t="s">
        <v>2605</v>
      </c>
      <c r="E922" s="247" t="s">
        <v>1792</v>
      </c>
      <c r="F922" s="248" t="s">
        <v>1793</v>
      </c>
      <c r="G922" s="247">
        <v>-19</v>
      </c>
      <c r="H922" s="247" t="s">
        <v>1671</v>
      </c>
      <c r="I922" s="247">
        <v>1665200</v>
      </c>
      <c r="K922" s="248">
        <v>1665200</v>
      </c>
      <c r="L922" s="310" t="s">
        <v>456</v>
      </c>
    </row>
    <row r="923" spans="1:12" ht="12">
      <c r="A923" s="247" t="s">
        <v>777</v>
      </c>
      <c r="B923" s="247" t="s">
        <v>1174</v>
      </c>
      <c r="C923" s="247" t="s">
        <v>1175</v>
      </c>
      <c r="D923" s="251" t="s">
        <v>2606</v>
      </c>
      <c r="E923" s="247" t="s">
        <v>1797</v>
      </c>
      <c r="F923" s="248" t="s">
        <v>1798</v>
      </c>
      <c r="G923" s="247">
        <v>-25</v>
      </c>
      <c r="H923" s="247" t="s">
        <v>1671</v>
      </c>
      <c r="I923" s="247">
        <v>21227500</v>
      </c>
      <c r="K923" s="248">
        <v>21227500</v>
      </c>
      <c r="L923" s="310" t="s">
        <v>456</v>
      </c>
    </row>
    <row r="924" spans="1:12" ht="12">
      <c r="A924" s="247" t="s">
        <v>648</v>
      </c>
      <c r="B924" s="247" t="s">
        <v>2607</v>
      </c>
      <c r="C924" s="247" t="s">
        <v>2608</v>
      </c>
      <c r="D924" s="251" t="s">
        <v>2609</v>
      </c>
      <c r="E924" s="247" t="s">
        <v>1727</v>
      </c>
      <c r="F924" s="248" t="s">
        <v>1800</v>
      </c>
      <c r="G924" s="247">
        <v>-28</v>
      </c>
      <c r="H924" s="247" t="s">
        <v>1671</v>
      </c>
      <c r="I924" s="247">
        <v>37900000</v>
      </c>
      <c r="K924" s="248">
        <v>37900000</v>
      </c>
      <c r="L924" s="310" t="s">
        <v>456</v>
      </c>
    </row>
    <row r="925" spans="1:12" ht="12">
      <c r="A925" s="247" t="s">
        <v>648</v>
      </c>
      <c r="B925" s="247" t="s">
        <v>1179</v>
      </c>
      <c r="C925" s="247" t="s">
        <v>1180</v>
      </c>
      <c r="D925" s="251" t="s">
        <v>2610</v>
      </c>
      <c r="E925" s="247" t="s">
        <v>1880</v>
      </c>
      <c r="F925" s="248" t="s">
        <v>1669</v>
      </c>
      <c r="G925" s="247">
        <v>23</v>
      </c>
      <c r="H925" s="247" t="s">
        <v>1671</v>
      </c>
      <c r="I925" s="247">
        <v>4200000</v>
      </c>
      <c r="K925" s="248">
        <v>4200000</v>
      </c>
      <c r="L925" s="310" t="s">
        <v>456</v>
      </c>
    </row>
    <row r="926" spans="1:12" ht="12">
      <c r="A926" s="247" t="s">
        <v>648</v>
      </c>
      <c r="B926" s="247" t="s">
        <v>1179</v>
      </c>
      <c r="C926" s="247" t="s">
        <v>1180</v>
      </c>
      <c r="D926" s="251" t="s">
        <v>2611</v>
      </c>
      <c r="E926" s="247" t="s">
        <v>1764</v>
      </c>
      <c r="F926" s="248" t="s">
        <v>1817</v>
      </c>
      <c r="G926" s="247">
        <v>-27</v>
      </c>
      <c r="H926" s="247" t="s">
        <v>1671</v>
      </c>
      <c r="I926" s="247">
        <v>132990000</v>
      </c>
      <c r="K926" s="248">
        <v>132990000</v>
      </c>
      <c r="L926" s="310" t="s">
        <v>456</v>
      </c>
    </row>
    <row r="927" spans="1:12" ht="12">
      <c r="A927" s="247" t="s">
        <v>648</v>
      </c>
      <c r="B927" s="247" t="s">
        <v>1181</v>
      </c>
      <c r="C927" s="247" t="s">
        <v>436</v>
      </c>
      <c r="D927" s="251" t="s">
        <v>2612</v>
      </c>
      <c r="E927" s="247" t="s">
        <v>1726</v>
      </c>
      <c r="F927" s="248" t="s">
        <v>1727</v>
      </c>
      <c r="G927" s="247">
        <v>2</v>
      </c>
      <c r="H927" s="247" t="s">
        <v>1671</v>
      </c>
      <c r="I927" s="247">
        <v>109875000</v>
      </c>
      <c r="K927" s="248">
        <v>109875000</v>
      </c>
      <c r="L927" s="310" t="s">
        <v>456</v>
      </c>
    </row>
    <row r="928" spans="1:12" ht="12">
      <c r="A928" s="247" t="s">
        <v>648</v>
      </c>
      <c r="B928" s="247" t="s">
        <v>1181</v>
      </c>
      <c r="C928" s="247" t="s">
        <v>436</v>
      </c>
      <c r="D928" s="251" t="s">
        <v>2613</v>
      </c>
      <c r="E928" s="247" t="s">
        <v>1775</v>
      </c>
      <c r="F928" s="248" t="s">
        <v>1776</v>
      </c>
      <c r="G928" s="247">
        <v>1</v>
      </c>
      <c r="H928" s="247" t="s">
        <v>1671</v>
      </c>
      <c r="I928" s="247">
        <v>109875000</v>
      </c>
      <c r="K928" s="248">
        <v>109875000</v>
      </c>
      <c r="L928" s="310" t="s">
        <v>456</v>
      </c>
    </row>
    <row r="929" spans="1:12" ht="12">
      <c r="A929" s="247" t="s">
        <v>648</v>
      </c>
      <c r="B929" s="247" t="s">
        <v>1181</v>
      </c>
      <c r="C929" s="247" t="s">
        <v>436</v>
      </c>
      <c r="D929" s="251" t="s">
        <v>2614</v>
      </c>
      <c r="E929" s="247" t="s">
        <v>1775</v>
      </c>
      <c r="F929" s="248" t="s">
        <v>1776</v>
      </c>
      <c r="G929" s="247">
        <v>1</v>
      </c>
      <c r="H929" s="247" t="s">
        <v>1671</v>
      </c>
      <c r="I929" s="247">
        <v>68122500</v>
      </c>
      <c r="K929" s="248">
        <v>68122500</v>
      </c>
      <c r="L929" s="310" t="s">
        <v>456</v>
      </c>
    </row>
    <row r="930" spans="1:12" ht="12">
      <c r="A930" s="247" t="s">
        <v>648</v>
      </c>
      <c r="B930" s="247" t="s">
        <v>1181</v>
      </c>
      <c r="C930" s="247" t="s">
        <v>436</v>
      </c>
      <c r="D930" s="251" t="s">
        <v>2615</v>
      </c>
      <c r="E930" s="247" t="s">
        <v>1896</v>
      </c>
      <c r="F930" s="248" t="s">
        <v>1897</v>
      </c>
      <c r="G930" s="247">
        <v>-4</v>
      </c>
      <c r="H930" s="247" t="s">
        <v>1671</v>
      </c>
      <c r="I930" s="247">
        <v>109875000</v>
      </c>
      <c r="K930" s="248">
        <v>109875000</v>
      </c>
      <c r="L930" s="310" t="s">
        <v>456</v>
      </c>
    </row>
    <row r="931" spans="1:12" ht="12">
      <c r="A931" s="247" t="s">
        <v>648</v>
      </c>
      <c r="B931" s="247" t="s">
        <v>1181</v>
      </c>
      <c r="C931" s="247" t="s">
        <v>436</v>
      </c>
      <c r="D931" s="251" t="s">
        <v>2616</v>
      </c>
      <c r="E931" s="247" t="s">
        <v>1781</v>
      </c>
      <c r="F931" s="248" t="s">
        <v>1782</v>
      </c>
      <c r="G931" s="247">
        <v>-6</v>
      </c>
      <c r="H931" s="247" t="s">
        <v>1671</v>
      </c>
      <c r="I931" s="247">
        <v>109875000</v>
      </c>
      <c r="K931" s="248">
        <v>109875000</v>
      </c>
      <c r="L931" s="310" t="s">
        <v>456</v>
      </c>
    </row>
    <row r="932" spans="1:12" ht="12">
      <c r="A932" s="247" t="s">
        <v>648</v>
      </c>
      <c r="B932" s="247" t="s">
        <v>1181</v>
      </c>
      <c r="C932" s="247" t="s">
        <v>436</v>
      </c>
      <c r="D932" s="251" t="s">
        <v>2617</v>
      </c>
      <c r="E932" s="247" t="s">
        <v>1669</v>
      </c>
      <c r="F932" s="248" t="s">
        <v>1670</v>
      </c>
      <c r="G932" s="247">
        <v>-7</v>
      </c>
      <c r="H932" s="247" t="s">
        <v>1671</v>
      </c>
      <c r="I932" s="247">
        <v>68122500</v>
      </c>
      <c r="K932" s="248">
        <v>68122500</v>
      </c>
      <c r="L932" s="310" t="s">
        <v>456</v>
      </c>
    </row>
    <row r="933" spans="1:12" ht="12">
      <c r="A933" s="247" t="s">
        <v>648</v>
      </c>
      <c r="B933" s="247" t="s">
        <v>1181</v>
      </c>
      <c r="C933" s="247" t="s">
        <v>436</v>
      </c>
      <c r="D933" s="251" t="s">
        <v>2618</v>
      </c>
      <c r="E933" s="247" t="s">
        <v>1761</v>
      </c>
      <c r="F933" s="248" t="s">
        <v>1899</v>
      </c>
      <c r="G933" s="247">
        <v>-10</v>
      </c>
      <c r="H933" s="247" t="s">
        <v>1671</v>
      </c>
      <c r="I933" s="247">
        <v>109875000</v>
      </c>
      <c r="K933" s="248">
        <v>109875000</v>
      </c>
      <c r="L933" s="310" t="s">
        <v>456</v>
      </c>
    </row>
    <row r="934" spans="1:12" ht="12">
      <c r="A934" s="247" t="s">
        <v>648</v>
      </c>
      <c r="B934" s="247" t="s">
        <v>1181</v>
      </c>
      <c r="C934" s="247" t="s">
        <v>436</v>
      </c>
      <c r="D934" s="251" t="s">
        <v>2619</v>
      </c>
      <c r="E934" s="247" t="s">
        <v>1831</v>
      </c>
      <c r="F934" s="248" t="s">
        <v>1832</v>
      </c>
      <c r="G934" s="247">
        <v>-17</v>
      </c>
      <c r="H934" s="247" t="s">
        <v>1671</v>
      </c>
      <c r="I934" s="247">
        <v>109875000</v>
      </c>
      <c r="K934" s="248">
        <v>109875000</v>
      </c>
      <c r="L934" s="310" t="s">
        <v>456</v>
      </c>
    </row>
    <row r="935" spans="1:12" ht="12">
      <c r="A935" s="247" t="s">
        <v>648</v>
      </c>
      <c r="B935" s="247" t="s">
        <v>1181</v>
      </c>
      <c r="C935" s="247" t="s">
        <v>436</v>
      </c>
      <c r="D935" s="251" t="s">
        <v>2620</v>
      </c>
      <c r="E935" s="247" t="s">
        <v>1868</v>
      </c>
      <c r="F935" s="248" t="s">
        <v>1903</v>
      </c>
      <c r="G935" s="247">
        <v>-18</v>
      </c>
      <c r="H935" s="247" t="s">
        <v>1671</v>
      </c>
      <c r="I935" s="247">
        <v>68122500</v>
      </c>
      <c r="K935" s="248">
        <v>68122500</v>
      </c>
      <c r="L935" s="310" t="s">
        <v>456</v>
      </c>
    </row>
    <row r="936" spans="1:12" ht="12">
      <c r="A936" s="247" t="s">
        <v>648</v>
      </c>
      <c r="B936" s="247" t="s">
        <v>1181</v>
      </c>
      <c r="C936" s="247" t="s">
        <v>436</v>
      </c>
      <c r="D936" s="251" t="s">
        <v>2621</v>
      </c>
      <c r="E936" s="247" t="s">
        <v>1868</v>
      </c>
      <c r="F936" s="248" t="s">
        <v>1903</v>
      </c>
      <c r="G936" s="247">
        <v>-18</v>
      </c>
      <c r="H936" s="247" t="s">
        <v>1671</v>
      </c>
      <c r="I936" s="247">
        <v>109875000</v>
      </c>
      <c r="K936" s="248">
        <v>109875000</v>
      </c>
      <c r="L936" s="310" t="s">
        <v>456</v>
      </c>
    </row>
    <row r="937" spans="1:12" ht="12">
      <c r="A937" s="247" t="s">
        <v>648</v>
      </c>
      <c r="B937" s="247" t="s">
        <v>1181</v>
      </c>
      <c r="C937" s="247" t="s">
        <v>436</v>
      </c>
      <c r="D937" s="251" t="s">
        <v>2622</v>
      </c>
      <c r="E937" s="247" t="s">
        <v>1792</v>
      </c>
      <c r="F937" s="248" t="s">
        <v>1793</v>
      </c>
      <c r="G937" s="247">
        <v>-19</v>
      </c>
      <c r="H937" s="247" t="s">
        <v>1671</v>
      </c>
      <c r="I937" s="247">
        <v>20815000</v>
      </c>
      <c r="K937" s="248">
        <v>20815000</v>
      </c>
      <c r="L937" s="310" t="s">
        <v>456</v>
      </c>
    </row>
    <row r="938" spans="1:12" ht="12">
      <c r="A938" s="247" t="s">
        <v>648</v>
      </c>
      <c r="B938" s="247" t="s">
        <v>1181</v>
      </c>
      <c r="C938" s="247" t="s">
        <v>436</v>
      </c>
      <c r="D938" s="251" t="s">
        <v>2623</v>
      </c>
      <c r="E938" s="247" t="s">
        <v>1792</v>
      </c>
      <c r="F938" s="248" t="s">
        <v>1793</v>
      </c>
      <c r="G938" s="247">
        <v>-19</v>
      </c>
      <c r="H938" s="247" t="s">
        <v>1671</v>
      </c>
      <c r="I938" s="247">
        <v>64526500</v>
      </c>
      <c r="K938" s="248">
        <v>64526500</v>
      </c>
      <c r="L938" s="310" t="s">
        <v>456</v>
      </c>
    </row>
    <row r="939" spans="1:12" ht="12">
      <c r="A939" s="247" t="s">
        <v>648</v>
      </c>
      <c r="B939" s="247" t="s">
        <v>1181</v>
      </c>
      <c r="C939" s="247" t="s">
        <v>436</v>
      </c>
      <c r="D939" s="251" t="s">
        <v>2624</v>
      </c>
      <c r="E939" s="247" t="s">
        <v>1673</v>
      </c>
      <c r="F939" s="248" t="s">
        <v>1674</v>
      </c>
      <c r="G939" s="247">
        <v>-21</v>
      </c>
      <c r="H939" s="247" t="s">
        <v>1671</v>
      </c>
      <c r="I939" s="247">
        <v>62155000</v>
      </c>
      <c r="K939" s="248">
        <v>62155000</v>
      </c>
      <c r="L939" s="310" t="s">
        <v>456</v>
      </c>
    </row>
    <row r="940" spans="1:12" ht="12">
      <c r="A940" s="247" t="s">
        <v>648</v>
      </c>
      <c r="B940" s="247" t="s">
        <v>1181</v>
      </c>
      <c r="C940" s="247" t="s">
        <v>436</v>
      </c>
      <c r="D940" s="251" t="s">
        <v>2625</v>
      </c>
      <c r="E940" s="247" t="s">
        <v>1673</v>
      </c>
      <c r="F940" s="248" t="s">
        <v>1674</v>
      </c>
      <c r="G940" s="247">
        <v>-21</v>
      </c>
      <c r="H940" s="247" t="s">
        <v>1671</v>
      </c>
      <c r="I940" s="247">
        <v>100250000</v>
      </c>
      <c r="K940" s="248">
        <v>100250000</v>
      </c>
      <c r="L940" s="310" t="s">
        <v>456</v>
      </c>
    </row>
    <row r="941" spans="1:12" ht="12">
      <c r="A941" s="247" t="s">
        <v>648</v>
      </c>
      <c r="B941" s="247" t="s">
        <v>1181</v>
      </c>
      <c r="C941" s="247" t="s">
        <v>436</v>
      </c>
      <c r="D941" s="251" t="s">
        <v>2626</v>
      </c>
      <c r="E941" s="247" t="s">
        <v>1806</v>
      </c>
      <c r="F941" s="248" t="s">
        <v>1807</v>
      </c>
      <c r="G941" s="247">
        <v>-24</v>
      </c>
      <c r="H941" s="247" t="s">
        <v>1671</v>
      </c>
      <c r="I941" s="247">
        <v>20050000</v>
      </c>
      <c r="K941" s="248">
        <v>20050000</v>
      </c>
      <c r="L941" s="310" t="s">
        <v>456</v>
      </c>
    </row>
    <row r="942" spans="1:12" ht="12">
      <c r="A942" s="247" t="s">
        <v>648</v>
      </c>
      <c r="B942" s="247" t="s">
        <v>1181</v>
      </c>
      <c r="C942" s="247" t="s">
        <v>436</v>
      </c>
      <c r="D942" s="251" t="s">
        <v>2627</v>
      </c>
      <c r="E942" s="247" t="s">
        <v>1797</v>
      </c>
      <c r="F942" s="248" t="s">
        <v>1798</v>
      </c>
      <c r="G942" s="247">
        <v>-25</v>
      </c>
      <c r="H942" s="247" t="s">
        <v>1671</v>
      </c>
      <c r="I942" s="247">
        <v>62155000</v>
      </c>
      <c r="K942" s="248">
        <v>62155000</v>
      </c>
      <c r="L942" s="310" t="s">
        <v>456</v>
      </c>
    </row>
    <row r="943" spans="1:12" ht="12">
      <c r="A943" s="247" t="s">
        <v>648</v>
      </c>
      <c r="B943" s="247" t="s">
        <v>1181</v>
      </c>
      <c r="C943" s="247" t="s">
        <v>436</v>
      </c>
      <c r="D943" s="251" t="s">
        <v>2628</v>
      </c>
      <c r="E943" s="247" t="s">
        <v>1797</v>
      </c>
      <c r="F943" s="248" t="s">
        <v>1798</v>
      </c>
      <c r="G943" s="247">
        <v>-25</v>
      </c>
      <c r="H943" s="247" t="s">
        <v>1671</v>
      </c>
      <c r="I943" s="247">
        <v>100250000</v>
      </c>
      <c r="K943" s="248">
        <v>100250000</v>
      </c>
      <c r="L943" s="310" t="s">
        <v>456</v>
      </c>
    </row>
    <row r="944" spans="1:12" ht="12">
      <c r="A944" s="247" t="s">
        <v>648</v>
      </c>
      <c r="B944" s="247" t="s">
        <v>1181</v>
      </c>
      <c r="C944" s="247" t="s">
        <v>436</v>
      </c>
      <c r="D944" s="251" t="s">
        <v>2629</v>
      </c>
      <c r="E944" s="247" t="s">
        <v>1764</v>
      </c>
      <c r="F944" s="248" t="s">
        <v>1817</v>
      </c>
      <c r="G944" s="247">
        <v>-27</v>
      </c>
      <c r="H944" s="247" t="s">
        <v>1671</v>
      </c>
      <c r="I944" s="247">
        <v>100250000</v>
      </c>
      <c r="K944" s="248">
        <v>100250000</v>
      </c>
      <c r="L944" s="310" t="s">
        <v>456</v>
      </c>
    </row>
    <row r="945" spans="1:12" ht="12">
      <c r="A945" s="247" t="s">
        <v>648</v>
      </c>
      <c r="B945" s="247" t="s">
        <v>1181</v>
      </c>
      <c r="C945" s="247" t="s">
        <v>436</v>
      </c>
      <c r="D945" s="251" t="s">
        <v>2630</v>
      </c>
      <c r="E945" s="247" t="s">
        <v>1727</v>
      </c>
      <c r="F945" s="248" t="s">
        <v>1800</v>
      </c>
      <c r="G945" s="247">
        <v>-28</v>
      </c>
      <c r="H945" s="247" t="s">
        <v>1671</v>
      </c>
      <c r="I945" s="247">
        <v>62155000</v>
      </c>
      <c r="K945" s="248">
        <v>62155000</v>
      </c>
      <c r="L945" s="310" t="s">
        <v>456</v>
      </c>
    </row>
    <row r="946" spans="1:12" ht="12">
      <c r="A946" s="247" t="s">
        <v>648</v>
      </c>
      <c r="B946" s="247" t="s">
        <v>1181</v>
      </c>
      <c r="C946" s="247" t="s">
        <v>436</v>
      </c>
      <c r="D946" s="251" t="s">
        <v>2631</v>
      </c>
      <c r="E946" s="247" t="s">
        <v>1727</v>
      </c>
      <c r="F946" s="248" t="s">
        <v>1800</v>
      </c>
      <c r="G946" s="247">
        <v>-28</v>
      </c>
      <c r="H946" s="247" t="s">
        <v>1671</v>
      </c>
      <c r="I946" s="247">
        <v>62155000</v>
      </c>
      <c r="K946" s="248">
        <v>62155000</v>
      </c>
      <c r="L946" s="310" t="s">
        <v>456</v>
      </c>
    </row>
    <row r="947" spans="1:12" ht="12">
      <c r="A947" s="247" t="s">
        <v>648</v>
      </c>
      <c r="B947" s="247" t="s">
        <v>1182</v>
      </c>
      <c r="C947" s="247" t="s">
        <v>1183</v>
      </c>
      <c r="D947" s="251" t="s">
        <v>2632</v>
      </c>
      <c r="E947" s="247" t="s">
        <v>2083</v>
      </c>
      <c r="F947" s="248" t="s">
        <v>1764</v>
      </c>
      <c r="G947" s="247">
        <v>3</v>
      </c>
      <c r="H947" s="247" t="s">
        <v>1671</v>
      </c>
      <c r="I947" s="247">
        <v>45708000</v>
      </c>
      <c r="K947" s="248">
        <v>45708000</v>
      </c>
      <c r="L947" s="310" t="s">
        <v>456</v>
      </c>
    </row>
    <row r="948" spans="1:12" ht="12">
      <c r="A948" s="247" t="s">
        <v>648</v>
      </c>
      <c r="B948" s="247" t="s">
        <v>2633</v>
      </c>
      <c r="C948" s="247" t="s">
        <v>2634</v>
      </c>
      <c r="D948" s="251" t="s">
        <v>2635</v>
      </c>
      <c r="E948" s="247" t="s">
        <v>1792</v>
      </c>
      <c r="F948" s="248" t="s">
        <v>1793</v>
      </c>
      <c r="G948" s="247">
        <v>-19</v>
      </c>
      <c r="H948" s="247" t="s">
        <v>1671</v>
      </c>
      <c r="I948" s="247">
        <v>43780000</v>
      </c>
      <c r="K948" s="248">
        <v>43780000</v>
      </c>
      <c r="L948" s="310" t="s">
        <v>456</v>
      </c>
    </row>
    <row r="949" spans="1:12" ht="12">
      <c r="A949" s="247" t="s">
        <v>648</v>
      </c>
      <c r="B949" s="247" t="s">
        <v>1184</v>
      </c>
      <c r="C949" s="247" t="s">
        <v>1185</v>
      </c>
      <c r="D949" s="251" t="s">
        <v>2636</v>
      </c>
      <c r="E949" s="247" t="s">
        <v>1831</v>
      </c>
      <c r="F949" s="248" t="s">
        <v>1832</v>
      </c>
      <c r="G949" s="247">
        <v>-17</v>
      </c>
      <c r="H949" s="247" t="s">
        <v>1671</v>
      </c>
      <c r="I949" s="247">
        <v>21975000</v>
      </c>
      <c r="K949" s="248">
        <v>21975000</v>
      </c>
      <c r="L949" s="310" t="s">
        <v>456</v>
      </c>
    </row>
    <row r="950" spans="1:12" ht="12">
      <c r="A950" s="247" t="s">
        <v>648</v>
      </c>
      <c r="B950" s="247" t="s">
        <v>1184</v>
      </c>
      <c r="C950" s="247" t="s">
        <v>1185</v>
      </c>
      <c r="D950" s="251" t="s">
        <v>2637</v>
      </c>
      <c r="E950" s="247" t="s">
        <v>1727</v>
      </c>
      <c r="F950" s="248" t="s">
        <v>1800</v>
      </c>
      <c r="G950" s="247">
        <v>-28</v>
      </c>
      <c r="H950" s="247" t="s">
        <v>1671</v>
      </c>
      <c r="I950" s="247">
        <v>20815000</v>
      </c>
      <c r="K950" s="248">
        <v>20815000</v>
      </c>
      <c r="L950" s="310" t="s">
        <v>456</v>
      </c>
    </row>
    <row r="951" spans="1:12" ht="12">
      <c r="A951" s="247" t="s">
        <v>648</v>
      </c>
      <c r="B951" s="247" t="s">
        <v>1184</v>
      </c>
      <c r="C951" s="247" t="s">
        <v>1185</v>
      </c>
      <c r="D951" s="251" t="s">
        <v>2638</v>
      </c>
      <c r="E951" s="247" t="s">
        <v>1727</v>
      </c>
      <c r="F951" s="248" t="s">
        <v>1800</v>
      </c>
      <c r="G951" s="247">
        <v>-28</v>
      </c>
      <c r="H951" s="247" t="s">
        <v>1671</v>
      </c>
      <c r="I951" s="247">
        <v>24978000</v>
      </c>
      <c r="K951" s="248">
        <v>24978000</v>
      </c>
      <c r="L951" s="310" t="s">
        <v>456</v>
      </c>
    </row>
    <row r="952" spans="1:12" ht="12">
      <c r="A952" s="247" t="s">
        <v>777</v>
      </c>
      <c r="B952" s="247" t="s">
        <v>1186</v>
      </c>
      <c r="C952" s="247" t="s">
        <v>945</v>
      </c>
      <c r="D952" s="251" t="s">
        <v>2639</v>
      </c>
      <c r="E952" s="247" t="s">
        <v>1732</v>
      </c>
      <c r="F952" s="248" t="s">
        <v>1733</v>
      </c>
      <c r="G952" s="247">
        <v>71</v>
      </c>
      <c r="H952" s="247" t="s">
        <v>1671</v>
      </c>
      <c r="I952" s="247">
        <v>711321</v>
      </c>
      <c r="K952" s="248">
        <v>711321</v>
      </c>
      <c r="L952" s="310" t="s">
        <v>456</v>
      </c>
    </row>
    <row r="953" spans="1:12" ht="12">
      <c r="A953" s="247" t="s">
        <v>777</v>
      </c>
      <c r="B953" s="247" t="s">
        <v>1186</v>
      </c>
      <c r="C953" s="247" t="s">
        <v>945</v>
      </c>
      <c r="D953" s="251" t="s">
        <v>2640</v>
      </c>
      <c r="E953" s="247" t="s">
        <v>1688</v>
      </c>
      <c r="F953" s="248" t="s">
        <v>1689</v>
      </c>
      <c r="G953" s="247">
        <v>70</v>
      </c>
      <c r="H953" s="247" t="s">
        <v>1671</v>
      </c>
      <c r="I953" s="247">
        <v>8000000</v>
      </c>
      <c r="K953" s="248">
        <v>8000000</v>
      </c>
      <c r="L953" s="310" t="s">
        <v>456</v>
      </c>
    </row>
    <row r="954" spans="1:12" ht="12">
      <c r="A954" s="247" t="s">
        <v>777</v>
      </c>
      <c r="B954" s="247" t="s">
        <v>1186</v>
      </c>
      <c r="C954" s="247" t="s">
        <v>945</v>
      </c>
      <c r="D954" s="251" t="s">
        <v>2641</v>
      </c>
      <c r="E954" s="247" t="s">
        <v>1691</v>
      </c>
      <c r="F954" s="248" t="s">
        <v>1692</v>
      </c>
      <c r="G954" s="247">
        <v>66</v>
      </c>
      <c r="H954" s="247" t="s">
        <v>1671</v>
      </c>
      <c r="I954" s="247">
        <v>3549056</v>
      </c>
      <c r="K954" s="248">
        <v>3549056</v>
      </c>
      <c r="L954" s="310" t="s">
        <v>456</v>
      </c>
    </row>
    <row r="955" spans="1:12" ht="12">
      <c r="A955" s="247" t="s">
        <v>777</v>
      </c>
      <c r="B955" s="247" t="s">
        <v>1186</v>
      </c>
      <c r="C955" s="247" t="s">
        <v>945</v>
      </c>
      <c r="D955" s="251" t="s">
        <v>2642</v>
      </c>
      <c r="E955" s="247" t="s">
        <v>1691</v>
      </c>
      <c r="F955" s="248" t="s">
        <v>1692</v>
      </c>
      <c r="G955" s="247">
        <v>66</v>
      </c>
      <c r="H955" s="247" t="s">
        <v>1671</v>
      </c>
      <c r="I955" s="247">
        <v>50155000</v>
      </c>
      <c r="K955" s="248">
        <v>50155000</v>
      </c>
      <c r="L955" s="310" t="s">
        <v>456</v>
      </c>
    </row>
    <row r="956" spans="1:12" ht="12">
      <c r="A956" s="247" t="s">
        <v>777</v>
      </c>
      <c r="B956" s="247" t="s">
        <v>1186</v>
      </c>
      <c r="C956" s="247" t="s">
        <v>945</v>
      </c>
      <c r="D956" s="251" t="s">
        <v>2643</v>
      </c>
      <c r="E956" s="247" t="s">
        <v>1694</v>
      </c>
      <c r="F956" s="248" t="s">
        <v>1695</v>
      </c>
      <c r="G956" s="247">
        <v>64</v>
      </c>
      <c r="H956" s="247" t="s">
        <v>1671</v>
      </c>
      <c r="I956" s="247">
        <v>5712000</v>
      </c>
      <c r="K956" s="248">
        <v>5712000</v>
      </c>
      <c r="L956" s="310" t="s">
        <v>456</v>
      </c>
    </row>
    <row r="957" spans="1:12" ht="12">
      <c r="A957" s="247" t="s">
        <v>777</v>
      </c>
      <c r="B957" s="247" t="s">
        <v>1186</v>
      </c>
      <c r="C957" s="247" t="s">
        <v>945</v>
      </c>
      <c r="D957" s="251" t="s">
        <v>2644</v>
      </c>
      <c r="E957" s="247" t="s">
        <v>1703</v>
      </c>
      <c r="F957" s="248" t="s">
        <v>1704</v>
      </c>
      <c r="G957" s="247">
        <v>59</v>
      </c>
      <c r="H957" s="247" t="s">
        <v>1671</v>
      </c>
      <c r="I957" s="247">
        <v>48280000</v>
      </c>
      <c r="K957" s="248">
        <v>48280000</v>
      </c>
      <c r="L957" s="310" t="s">
        <v>456</v>
      </c>
    </row>
    <row r="958" spans="1:12" ht="12">
      <c r="A958" s="247" t="s">
        <v>777</v>
      </c>
      <c r="B958" s="247" t="s">
        <v>1186</v>
      </c>
      <c r="C958" s="247" t="s">
        <v>945</v>
      </c>
      <c r="D958" s="251" t="s">
        <v>2645</v>
      </c>
      <c r="E958" s="247" t="s">
        <v>1876</v>
      </c>
      <c r="F958" s="248" t="s">
        <v>1880</v>
      </c>
      <c r="G958" s="247">
        <v>53</v>
      </c>
      <c r="H958" s="247" t="s">
        <v>1671</v>
      </c>
      <c r="I958" s="247">
        <v>78850000</v>
      </c>
      <c r="K958" s="248">
        <v>78850000</v>
      </c>
      <c r="L958" s="310" t="s">
        <v>456</v>
      </c>
    </row>
    <row r="959" spans="1:12" ht="12">
      <c r="A959" s="247" t="s">
        <v>777</v>
      </c>
      <c r="B959" s="247" t="s">
        <v>1186</v>
      </c>
      <c r="C959" s="247" t="s">
        <v>945</v>
      </c>
      <c r="D959" s="251" t="s">
        <v>2646</v>
      </c>
      <c r="E959" s="247" t="s">
        <v>1714</v>
      </c>
      <c r="F959" s="248" t="s">
        <v>1715</v>
      </c>
      <c r="G959" s="247">
        <v>49</v>
      </c>
      <c r="H959" s="247" t="s">
        <v>1671</v>
      </c>
      <c r="I959" s="247">
        <v>44350000</v>
      </c>
      <c r="K959" s="248">
        <v>44350000</v>
      </c>
      <c r="L959" s="310" t="s">
        <v>456</v>
      </c>
    </row>
    <row r="960" spans="1:12" ht="12">
      <c r="A960" s="247" t="s">
        <v>777</v>
      </c>
      <c r="B960" s="247" t="s">
        <v>1186</v>
      </c>
      <c r="C960" s="247" t="s">
        <v>945</v>
      </c>
      <c r="D960" s="251" t="s">
        <v>2647</v>
      </c>
      <c r="E960" s="247" t="s">
        <v>2000</v>
      </c>
      <c r="F960" s="248" t="s">
        <v>2109</v>
      </c>
      <c r="G960" s="247">
        <v>46</v>
      </c>
      <c r="H960" s="247" t="s">
        <v>1671</v>
      </c>
      <c r="I960" s="247">
        <v>3808000</v>
      </c>
      <c r="K960" s="248">
        <v>3808000</v>
      </c>
      <c r="L960" s="310" t="s">
        <v>456</v>
      </c>
    </row>
    <row r="961" spans="1:12" ht="12">
      <c r="A961" s="247" t="s">
        <v>777</v>
      </c>
      <c r="B961" s="247" t="s">
        <v>1186</v>
      </c>
      <c r="C961" s="247" t="s">
        <v>945</v>
      </c>
      <c r="D961" s="251" t="s">
        <v>2648</v>
      </c>
      <c r="E961" s="247" t="s">
        <v>2000</v>
      </c>
      <c r="F961" s="248" t="s">
        <v>2109</v>
      </c>
      <c r="G961" s="247">
        <v>46</v>
      </c>
      <c r="H961" s="247" t="s">
        <v>1671</v>
      </c>
      <c r="I961" s="247">
        <v>3808000</v>
      </c>
      <c r="K961" s="248">
        <v>3808000</v>
      </c>
      <c r="L961" s="310" t="s">
        <v>456</v>
      </c>
    </row>
    <row r="962" spans="1:12" ht="12">
      <c r="A962" s="247" t="s">
        <v>777</v>
      </c>
      <c r="B962" s="247" t="s">
        <v>1186</v>
      </c>
      <c r="C962" s="247" t="s">
        <v>945</v>
      </c>
      <c r="D962" s="251" t="s">
        <v>2649</v>
      </c>
      <c r="E962" s="247" t="s">
        <v>1686</v>
      </c>
      <c r="F962" s="248" t="s">
        <v>1745</v>
      </c>
      <c r="G962" s="247">
        <v>42</v>
      </c>
      <c r="H962" s="247" t="s">
        <v>1671</v>
      </c>
      <c r="I962" s="247">
        <v>8000000</v>
      </c>
      <c r="K962" s="248">
        <v>8000000</v>
      </c>
      <c r="L962" s="310" t="s">
        <v>456</v>
      </c>
    </row>
    <row r="963" spans="1:12" ht="12">
      <c r="A963" s="247" t="s">
        <v>777</v>
      </c>
      <c r="B963" s="247" t="s">
        <v>1186</v>
      </c>
      <c r="C963" s="247" t="s">
        <v>945</v>
      </c>
      <c r="D963" s="251" t="s">
        <v>2650</v>
      </c>
      <c r="E963" s="247" t="s">
        <v>1720</v>
      </c>
      <c r="F963" s="248" t="s">
        <v>1721</v>
      </c>
      <c r="G963" s="247">
        <v>38</v>
      </c>
      <c r="H963" s="247" t="s">
        <v>1671</v>
      </c>
      <c r="I963" s="247">
        <v>1193450</v>
      </c>
      <c r="K963" s="248">
        <v>1193450</v>
      </c>
      <c r="L963" s="310" t="s">
        <v>456</v>
      </c>
    </row>
    <row r="964" spans="1:12" ht="12">
      <c r="A964" s="247" t="s">
        <v>777</v>
      </c>
      <c r="B964" s="247" t="s">
        <v>1186</v>
      </c>
      <c r="C964" s="247" t="s">
        <v>945</v>
      </c>
      <c r="D964" s="251" t="s">
        <v>2651</v>
      </c>
      <c r="E964" s="247" t="s">
        <v>1988</v>
      </c>
      <c r="F964" s="248" t="s">
        <v>1843</v>
      </c>
      <c r="G964" s="247">
        <v>37</v>
      </c>
      <c r="H964" s="247" t="s">
        <v>1671</v>
      </c>
      <c r="I964" s="247">
        <v>25175000</v>
      </c>
      <c r="K964" s="248">
        <v>25175000</v>
      </c>
      <c r="L964" s="310" t="s">
        <v>456</v>
      </c>
    </row>
    <row r="965" spans="1:12" ht="12">
      <c r="A965" s="247" t="s">
        <v>777</v>
      </c>
      <c r="B965" s="247" t="s">
        <v>1186</v>
      </c>
      <c r="C965" s="247" t="s">
        <v>945</v>
      </c>
      <c r="D965" s="251" t="s">
        <v>2652</v>
      </c>
      <c r="E965" s="247" t="s">
        <v>1803</v>
      </c>
      <c r="F965" s="248" t="s">
        <v>1804</v>
      </c>
      <c r="G965" s="247">
        <v>51</v>
      </c>
      <c r="H965" s="247" t="s">
        <v>1671</v>
      </c>
      <c r="I965" s="247">
        <v>17009850</v>
      </c>
      <c r="K965" s="248">
        <v>17009850</v>
      </c>
      <c r="L965" s="310" t="s">
        <v>456</v>
      </c>
    </row>
    <row r="966" spans="1:12" ht="12">
      <c r="A966" s="247" t="s">
        <v>777</v>
      </c>
      <c r="B966" s="247" t="s">
        <v>1186</v>
      </c>
      <c r="C966" s="247" t="s">
        <v>945</v>
      </c>
      <c r="D966" s="251" t="s">
        <v>2653</v>
      </c>
      <c r="E966" s="247" t="s">
        <v>1692</v>
      </c>
      <c r="F966" s="248" t="s">
        <v>1997</v>
      </c>
      <c r="G966" s="247">
        <v>36</v>
      </c>
      <c r="H966" s="247" t="s">
        <v>1671</v>
      </c>
      <c r="I966" s="247">
        <v>23983035</v>
      </c>
      <c r="K966" s="248">
        <v>23983035</v>
      </c>
      <c r="L966" s="310" t="s">
        <v>456</v>
      </c>
    </row>
    <row r="967" spans="1:12" ht="12">
      <c r="A967" s="247" t="s">
        <v>777</v>
      </c>
      <c r="B967" s="247" t="s">
        <v>1186</v>
      </c>
      <c r="C967" s="247" t="s">
        <v>945</v>
      </c>
      <c r="D967" s="251" t="s">
        <v>2654</v>
      </c>
      <c r="E967" s="247" t="s">
        <v>2485</v>
      </c>
      <c r="F967" s="248" t="s">
        <v>1726</v>
      </c>
      <c r="G967" s="247">
        <v>32</v>
      </c>
      <c r="H967" s="247" t="s">
        <v>1671</v>
      </c>
      <c r="I967" s="247">
        <v>7616000</v>
      </c>
      <c r="K967" s="248">
        <v>7616000</v>
      </c>
      <c r="L967" s="310" t="s">
        <v>456</v>
      </c>
    </row>
    <row r="968" spans="1:12" ht="12">
      <c r="A968" s="247" t="s">
        <v>777</v>
      </c>
      <c r="B968" s="247" t="s">
        <v>1186</v>
      </c>
      <c r="C968" s="247" t="s">
        <v>945</v>
      </c>
      <c r="D968" s="251" t="s">
        <v>2655</v>
      </c>
      <c r="E968" s="247" t="s">
        <v>1865</v>
      </c>
      <c r="F968" s="248" t="s">
        <v>1775</v>
      </c>
      <c r="G968" s="247">
        <v>31</v>
      </c>
      <c r="H968" s="247" t="s">
        <v>1671</v>
      </c>
      <c r="I968" s="247">
        <v>18096550</v>
      </c>
      <c r="K968" s="248">
        <v>18096550</v>
      </c>
      <c r="L968" s="310" t="s">
        <v>456</v>
      </c>
    </row>
    <row r="969" spans="1:12" ht="12">
      <c r="A969" s="247" t="s">
        <v>777</v>
      </c>
      <c r="B969" s="247" t="s">
        <v>1186</v>
      </c>
      <c r="C969" s="247" t="s">
        <v>945</v>
      </c>
      <c r="D969" s="251" t="s">
        <v>2656</v>
      </c>
      <c r="E969" s="247" t="s">
        <v>1748</v>
      </c>
      <c r="F969" s="248" t="s">
        <v>1749</v>
      </c>
      <c r="G969" s="247">
        <v>14</v>
      </c>
      <c r="H969" s="247" t="s">
        <v>1671</v>
      </c>
      <c r="I969" s="247">
        <v>8000000</v>
      </c>
      <c r="K969" s="248">
        <v>8000000</v>
      </c>
      <c r="L969" s="310" t="s">
        <v>456</v>
      </c>
    </row>
    <row r="970" spans="1:12" ht="12">
      <c r="A970" s="247" t="s">
        <v>777</v>
      </c>
      <c r="B970" s="247" t="s">
        <v>1186</v>
      </c>
      <c r="C970" s="247" t="s">
        <v>945</v>
      </c>
      <c r="D970" s="251" t="s">
        <v>2657</v>
      </c>
      <c r="E970" s="247" t="s">
        <v>1748</v>
      </c>
      <c r="F970" s="248" t="s">
        <v>1749</v>
      </c>
      <c r="G970" s="247">
        <v>14</v>
      </c>
      <c r="H970" s="247" t="s">
        <v>1671</v>
      </c>
      <c r="I970" s="247">
        <v>3808000</v>
      </c>
      <c r="K970" s="248">
        <v>3808000</v>
      </c>
      <c r="L970" s="310" t="s">
        <v>456</v>
      </c>
    </row>
    <row r="971" spans="1:12" ht="12">
      <c r="A971" s="247" t="s">
        <v>777</v>
      </c>
      <c r="B971" s="247" t="s">
        <v>1186</v>
      </c>
      <c r="C971" s="247" t="s">
        <v>945</v>
      </c>
      <c r="D971" s="251" t="s">
        <v>2658</v>
      </c>
      <c r="E971" s="247" t="s">
        <v>1723</v>
      </c>
      <c r="F971" s="248" t="s">
        <v>1724</v>
      </c>
      <c r="G971" s="247">
        <v>10</v>
      </c>
      <c r="H971" s="247" t="s">
        <v>1671</v>
      </c>
      <c r="I971" s="247">
        <v>20249345</v>
      </c>
      <c r="K971" s="248">
        <v>20249345</v>
      </c>
      <c r="L971" s="310" t="s">
        <v>456</v>
      </c>
    </row>
    <row r="972" spans="1:12" ht="12">
      <c r="A972" s="247" t="s">
        <v>777</v>
      </c>
      <c r="B972" s="247" t="s">
        <v>1186</v>
      </c>
      <c r="C972" s="247" t="s">
        <v>945</v>
      </c>
      <c r="D972" s="251" t="s">
        <v>2659</v>
      </c>
      <c r="E972" s="247" t="s">
        <v>1723</v>
      </c>
      <c r="F972" s="248" t="s">
        <v>1724</v>
      </c>
      <c r="G972" s="247">
        <v>10</v>
      </c>
      <c r="H972" s="247" t="s">
        <v>1671</v>
      </c>
      <c r="I972" s="247">
        <v>1403574</v>
      </c>
      <c r="K972" s="248">
        <v>1403574</v>
      </c>
      <c r="L972" s="310" t="s">
        <v>456</v>
      </c>
    </row>
    <row r="973" spans="1:12" ht="12">
      <c r="A973" s="247" t="s">
        <v>777</v>
      </c>
      <c r="B973" s="247" t="s">
        <v>1186</v>
      </c>
      <c r="C973" s="247" t="s">
        <v>945</v>
      </c>
      <c r="D973" s="251" t="s">
        <v>2660</v>
      </c>
      <c r="E973" s="247" t="s">
        <v>1982</v>
      </c>
      <c r="F973" s="248" t="s">
        <v>1673</v>
      </c>
      <c r="G973" s="247">
        <v>9</v>
      </c>
      <c r="H973" s="247" t="s">
        <v>1671</v>
      </c>
      <c r="I973" s="247">
        <v>67289300</v>
      </c>
      <c r="K973" s="248">
        <v>67289300</v>
      </c>
      <c r="L973" s="310" t="s">
        <v>456</v>
      </c>
    </row>
    <row r="974" spans="1:12" ht="12">
      <c r="A974" s="247" t="s">
        <v>777</v>
      </c>
      <c r="B974" s="247" t="s">
        <v>1186</v>
      </c>
      <c r="C974" s="247" t="s">
        <v>945</v>
      </c>
      <c r="D974" s="251" t="s">
        <v>2661</v>
      </c>
      <c r="E974" s="247" t="s">
        <v>1721</v>
      </c>
      <c r="F974" s="248" t="s">
        <v>2305</v>
      </c>
      <c r="G974" s="247">
        <v>8</v>
      </c>
      <c r="H974" s="247" t="s">
        <v>1671</v>
      </c>
      <c r="I974" s="247">
        <v>32193885</v>
      </c>
      <c r="K974" s="248">
        <v>32193885</v>
      </c>
      <c r="L974" s="310" t="s">
        <v>456</v>
      </c>
    </row>
    <row r="975" spans="1:12" ht="12">
      <c r="A975" s="247" t="s">
        <v>777</v>
      </c>
      <c r="B975" s="247" t="s">
        <v>1186</v>
      </c>
      <c r="C975" s="247" t="s">
        <v>945</v>
      </c>
      <c r="D975" s="251" t="s">
        <v>2662</v>
      </c>
      <c r="E975" s="247" t="s">
        <v>1726</v>
      </c>
      <c r="F975" s="248" t="s">
        <v>1727</v>
      </c>
      <c r="G975" s="247">
        <v>2</v>
      </c>
      <c r="H975" s="247" t="s">
        <v>1671</v>
      </c>
      <c r="I975" s="247">
        <v>1204607</v>
      </c>
      <c r="K975" s="248">
        <v>1204607</v>
      </c>
      <c r="L975" s="310" t="s">
        <v>456</v>
      </c>
    </row>
    <row r="976" spans="1:12" ht="12">
      <c r="A976" s="247" t="s">
        <v>777</v>
      </c>
      <c r="B976" s="247" t="s">
        <v>1186</v>
      </c>
      <c r="C976" s="247" t="s">
        <v>945</v>
      </c>
      <c r="D976" s="251" t="s">
        <v>2663</v>
      </c>
      <c r="E976" s="247" t="s">
        <v>1781</v>
      </c>
      <c r="F976" s="248" t="s">
        <v>1782</v>
      </c>
      <c r="G976" s="247">
        <v>-6</v>
      </c>
      <c r="H976" s="247" t="s">
        <v>1671</v>
      </c>
      <c r="I976" s="247">
        <v>53950000</v>
      </c>
      <c r="K976" s="248">
        <v>53950000</v>
      </c>
      <c r="L976" s="310" t="s">
        <v>456</v>
      </c>
    </row>
    <row r="977" spans="1:12" ht="12">
      <c r="A977" s="247" t="s">
        <v>777</v>
      </c>
      <c r="B977" s="247" t="s">
        <v>1186</v>
      </c>
      <c r="C977" s="247" t="s">
        <v>945</v>
      </c>
      <c r="D977" s="251" t="s">
        <v>2664</v>
      </c>
      <c r="E977" s="247" t="s">
        <v>1761</v>
      </c>
      <c r="F977" s="248" t="s">
        <v>1899</v>
      </c>
      <c r="G977" s="247">
        <v>-10</v>
      </c>
      <c r="H977" s="247" t="s">
        <v>1671</v>
      </c>
      <c r="I977" s="247">
        <v>43087600</v>
      </c>
      <c r="K977" s="248">
        <v>43087600</v>
      </c>
      <c r="L977" s="310" t="s">
        <v>456</v>
      </c>
    </row>
    <row r="978" spans="1:12" ht="12">
      <c r="A978" s="247" t="s">
        <v>777</v>
      </c>
      <c r="B978" s="247" t="s">
        <v>1186</v>
      </c>
      <c r="C978" s="247" t="s">
        <v>945</v>
      </c>
      <c r="D978" s="251" t="s">
        <v>2665</v>
      </c>
      <c r="E978" s="247" t="s">
        <v>1753</v>
      </c>
      <c r="F978" s="248" t="s">
        <v>1754</v>
      </c>
      <c r="G978" s="247">
        <v>-12</v>
      </c>
      <c r="H978" s="247" t="s">
        <v>1671</v>
      </c>
      <c r="I978" s="247">
        <v>8008224</v>
      </c>
      <c r="K978" s="248">
        <v>8008224</v>
      </c>
      <c r="L978" s="310" t="s">
        <v>456</v>
      </c>
    </row>
    <row r="979" spans="1:12" ht="12">
      <c r="A979" s="247" t="s">
        <v>777</v>
      </c>
      <c r="B979" s="247" t="s">
        <v>1186</v>
      </c>
      <c r="C979" s="247" t="s">
        <v>945</v>
      </c>
      <c r="D979" s="251" t="s">
        <v>2666</v>
      </c>
      <c r="E979" s="247" t="s">
        <v>1753</v>
      </c>
      <c r="F979" s="248" t="s">
        <v>1754</v>
      </c>
      <c r="G979" s="247">
        <v>-12</v>
      </c>
      <c r="H979" s="247" t="s">
        <v>1671</v>
      </c>
      <c r="I979" s="247">
        <v>8000000</v>
      </c>
      <c r="K979" s="248">
        <v>8000000</v>
      </c>
      <c r="L979" s="310" t="s">
        <v>456</v>
      </c>
    </row>
    <row r="980" spans="1:12" ht="12">
      <c r="A980" s="247" t="s">
        <v>777</v>
      </c>
      <c r="B980" s="247" t="s">
        <v>1186</v>
      </c>
      <c r="C980" s="247" t="s">
        <v>945</v>
      </c>
      <c r="D980" s="251" t="s">
        <v>2667</v>
      </c>
      <c r="E980" s="247" t="s">
        <v>1724</v>
      </c>
      <c r="F980" s="248" t="s">
        <v>1906</v>
      </c>
      <c r="G980" s="247">
        <v>-20</v>
      </c>
      <c r="H980" s="247" t="s">
        <v>1671</v>
      </c>
      <c r="I980" s="247">
        <v>338110</v>
      </c>
      <c r="K980" s="248">
        <v>338110</v>
      </c>
      <c r="L980" s="310" t="s">
        <v>456</v>
      </c>
    </row>
    <row r="981" spans="1:12" ht="12">
      <c r="A981" s="247" t="s">
        <v>777</v>
      </c>
      <c r="B981" s="247" t="s">
        <v>1186</v>
      </c>
      <c r="C981" s="247" t="s">
        <v>945</v>
      </c>
      <c r="D981" s="251" t="s">
        <v>2668</v>
      </c>
      <c r="E981" s="247" t="s">
        <v>1797</v>
      </c>
      <c r="F981" s="248" t="s">
        <v>1798</v>
      </c>
      <c r="G981" s="247">
        <v>-25</v>
      </c>
      <c r="H981" s="247" t="s">
        <v>1671</v>
      </c>
      <c r="I981" s="247">
        <v>73893000</v>
      </c>
      <c r="K981" s="248">
        <v>73893000</v>
      </c>
      <c r="L981" s="310" t="s">
        <v>456</v>
      </c>
    </row>
    <row r="982" spans="1:12" ht="12">
      <c r="A982" s="247" t="s">
        <v>777</v>
      </c>
      <c r="B982" s="247" t="s">
        <v>1186</v>
      </c>
      <c r="C982" s="247" t="s">
        <v>945</v>
      </c>
      <c r="D982" s="251" t="s">
        <v>2669</v>
      </c>
      <c r="E982" s="247" t="s">
        <v>1727</v>
      </c>
      <c r="F982" s="248" t="s">
        <v>1800</v>
      </c>
      <c r="G982" s="247">
        <v>-28</v>
      </c>
      <c r="H982" s="247" t="s">
        <v>1671</v>
      </c>
      <c r="I982" s="247">
        <v>9145000</v>
      </c>
      <c r="K982" s="248">
        <v>9145000</v>
      </c>
      <c r="L982" s="310" t="s">
        <v>456</v>
      </c>
    </row>
    <row r="983" spans="1:12" ht="12">
      <c r="A983" s="247" t="s">
        <v>790</v>
      </c>
      <c r="B983" s="247" t="s">
        <v>2670</v>
      </c>
      <c r="C983" s="247" t="s">
        <v>2671</v>
      </c>
      <c r="D983" s="251" t="s">
        <v>2672</v>
      </c>
      <c r="E983" s="247" t="s">
        <v>1718</v>
      </c>
      <c r="F983" s="248" t="s">
        <v>1748</v>
      </c>
      <c r="G983" s="247">
        <v>44</v>
      </c>
      <c r="H983" s="247" t="s">
        <v>1671</v>
      </c>
      <c r="I983" s="247">
        <v>98550000</v>
      </c>
      <c r="K983" s="248">
        <v>98550000</v>
      </c>
      <c r="L983" s="310" t="s">
        <v>456</v>
      </c>
    </row>
    <row r="984" spans="1:12" ht="12">
      <c r="A984" s="247" t="s">
        <v>648</v>
      </c>
      <c r="B984" s="247" t="s">
        <v>2673</v>
      </c>
      <c r="C984" s="247" t="s">
        <v>2674</v>
      </c>
      <c r="D984" s="251" t="s">
        <v>2675</v>
      </c>
      <c r="E984" s="247" t="s">
        <v>1673</v>
      </c>
      <c r="F984" s="248" t="s">
        <v>1673</v>
      </c>
      <c r="G984" s="247">
        <v>9</v>
      </c>
      <c r="H984" s="247" t="s">
        <v>1671</v>
      </c>
      <c r="I984" s="247">
        <v>113800000</v>
      </c>
      <c r="K984" s="248">
        <v>113800000</v>
      </c>
      <c r="L984" s="310" t="s">
        <v>456</v>
      </c>
    </row>
    <row r="985" spans="1:12" ht="12">
      <c r="A985" s="247" t="s">
        <v>648</v>
      </c>
      <c r="B985" s="247" t="s">
        <v>2673</v>
      </c>
      <c r="C985" s="247" t="s">
        <v>2674</v>
      </c>
      <c r="D985" s="251" t="s">
        <v>2676</v>
      </c>
      <c r="E985" s="247" t="s">
        <v>1727</v>
      </c>
      <c r="F985" s="248" t="s">
        <v>1727</v>
      </c>
      <c r="G985" s="247">
        <v>2</v>
      </c>
      <c r="H985" s="247" t="s">
        <v>1671</v>
      </c>
      <c r="I985" s="247">
        <v>87736000</v>
      </c>
      <c r="K985" s="248">
        <v>87736000</v>
      </c>
      <c r="L985" s="310" t="s">
        <v>456</v>
      </c>
    </row>
    <row r="986" spans="1:12" ht="12">
      <c r="A986" s="247" t="s">
        <v>777</v>
      </c>
      <c r="B986" s="247" t="s">
        <v>1187</v>
      </c>
      <c r="C986" s="247" t="s">
        <v>945</v>
      </c>
      <c r="D986" s="251" t="s">
        <v>2677</v>
      </c>
      <c r="E986" s="247" t="s">
        <v>1682</v>
      </c>
      <c r="F986" s="248" t="s">
        <v>1683</v>
      </c>
      <c r="G986" s="247">
        <v>73</v>
      </c>
      <c r="H986" s="247" t="s">
        <v>1671</v>
      </c>
      <c r="I986" s="247">
        <v>16246597</v>
      </c>
      <c r="K986" s="248">
        <v>16246597</v>
      </c>
      <c r="L986" s="310" t="s">
        <v>456</v>
      </c>
    </row>
    <row r="987" spans="1:12" ht="12">
      <c r="A987" s="247" t="s">
        <v>777</v>
      </c>
      <c r="B987" s="247" t="s">
        <v>1187</v>
      </c>
      <c r="C987" s="247" t="s">
        <v>945</v>
      </c>
      <c r="D987" s="251" t="s">
        <v>2678</v>
      </c>
      <c r="E987" s="247" t="s">
        <v>1685</v>
      </c>
      <c r="F987" s="248" t="s">
        <v>1686</v>
      </c>
      <c r="G987" s="247">
        <v>72</v>
      </c>
      <c r="H987" s="247" t="s">
        <v>1671</v>
      </c>
      <c r="I987" s="247">
        <v>46580000</v>
      </c>
      <c r="K987" s="248">
        <v>46580000</v>
      </c>
      <c r="L987" s="310" t="s">
        <v>456</v>
      </c>
    </row>
    <row r="988" spans="1:12" ht="12">
      <c r="A988" s="247" t="s">
        <v>777</v>
      </c>
      <c r="B988" s="247" t="s">
        <v>1187</v>
      </c>
      <c r="C988" s="247" t="s">
        <v>945</v>
      </c>
      <c r="D988" s="251" t="s">
        <v>2679</v>
      </c>
      <c r="E988" s="247" t="s">
        <v>1732</v>
      </c>
      <c r="F988" s="248" t="s">
        <v>1733</v>
      </c>
      <c r="G988" s="247">
        <v>71</v>
      </c>
      <c r="H988" s="247" t="s">
        <v>1671</v>
      </c>
      <c r="I988" s="247">
        <v>2070000</v>
      </c>
      <c r="K988" s="248">
        <v>2070000</v>
      </c>
      <c r="L988" s="310" t="s">
        <v>456</v>
      </c>
    </row>
    <row r="989" spans="1:12" ht="12">
      <c r="A989" s="247" t="s">
        <v>777</v>
      </c>
      <c r="B989" s="247" t="s">
        <v>1187</v>
      </c>
      <c r="C989" s="247" t="s">
        <v>945</v>
      </c>
      <c r="D989" s="251" t="s">
        <v>2680</v>
      </c>
      <c r="E989" s="247" t="s">
        <v>1688</v>
      </c>
      <c r="F989" s="248" t="s">
        <v>1689</v>
      </c>
      <c r="G989" s="247">
        <v>70</v>
      </c>
      <c r="H989" s="247" t="s">
        <v>1671</v>
      </c>
      <c r="I989" s="247">
        <v>20000000</v>
      </c>
      <c r="K989" s="248">
        <v>20000000</v>
      </c>
      <c r="L989" s="310" t="s">
        <v>456</v>
      </c>
    </row>
    <row r="990" spans="1:12" ht="12">
      <c r="A990" s="247" t="s">
        <v>777</v>
      </c>
      <c r="B990" s="247" t="s">
        <v>1187</v>
      </c>
      <c r="C990" s="247" t="s">
        <v>945</v>
      </c>
      <c r="D990" s="251" t="s">
        <v>2681</v>
      </c>
      <c r="E990" s="247" t="s">
        <v>1959</v>
      </c>
      <c r="F990" s="248" t="s">
        <v>1988</v>
      </c>
      <c r="G990" s="247">
        <v>67</v>
      </c>
      <c r="H990" s="247" t="s">
        <v>1671</v>
      </c>
      <c r="I990" s="247">
        <v>75431200</v>
      </c>
      <c r="K990" s="248">
        <v>75431200</v>
      </c>
      <c r="L990" s="310" t="s">
        <v>456</v>
      </c>
    </row>
    <row r="991" spans="1:12" ht="12">
      <c r="A991" s="247" t="s">
        <v>777</v>
      </c>
      <c r="B991" s="247" t="s">
        <v>1187</v>
      </c>
      <c r="C991" s="247" t="s">
        <v>945</v>
      </c>
      <c r="D991" s="251" t="s">
        <v>2682</v>
      </c>
      <c r="E991" s="247" t="s">
        <v>1703</v>
      </c>
      <c r="F991" s="248" t="s">
        <v>1704</v>
      </c>
      <c r="G991" s="247">
        <v>59</v>
      </c>
      <c r="H991" s="247" t="s">
        <v>1671</v>
      </c>
      <c r="I991" s="247">
        <v>151335000</v>
      </c>
      <c r="K991" s="248">
        <v>151335000</v>
      </c>
      <c r="L991" s="310" t="s">
        <v>456</v>
      </c>
    </row>
    <row r="992" spans="1:12" ht="12">
      <c r="A992" s="247" t="s">
        <v>777</v>
      </c>
      <c r="B992" s="247" t="s">
        <v>1187</v>
      </c>
      <c r="C992" s="247" t="s">
        <v>945</v>
      </c>
      <c r="D992" s="251" t="s">
        <v>2683</v>
      </c>
      <c r="E992" s="247" t="s">
        <v>1707</v>
      </c>
      <c r="F992" s="248" t="s">
        <v>1708</v>
      </c>
      <c r="G992" s="247">
        <v>56</v>
      </c>
      <c r="H992" s="247" t="s">
        <v>1671</v>
      </c>
      <c r="I992" s="247">
        <v>73461600</v>
      </c>
      <c r="K992" s="248">
        <v>73461600</v>
      </c>
      <c r="L992" s="310" t="s">
        <v>456</v>
      </c>
    </row>
    <row r="993" spans="1:12" ht="12">
      <c r="A993" s="247" t="s">
        <v>777</v>
      </c>
      <c r="B993" s="247" t="s">
        <v>1187</v>
      </c>
      <c r="C993" s="247" t="s">
        <v>945</v>
      </c>
      <c r="D993" s="251" t="s">
        <v>2684</v>
      </c>
      <c r="E993" s="247" t="s">
        <v>1803</v>
      </c>
      <c r="F993" s="248" t="s">
        <v>1804</v>
      </c>
      <c r="G993" s="247">
        <v>51</v>
      </c>
      <c r="H993" s="247" t="s">
        <v>1671</v>
      </c>
      <c r="I993" s="247">
        <v>75567700</v>
      </c>
      <c r="K993" s="248">
        <v>75567700</v>
      </c>
      <c r="L993" s="310" t="s">
        <v>456</v>
      </c>
    </row>
    <row r="994" spans="1:12" ht="12">
      <c r="A994" s="247" t="s">
        <v>777</v>
      </c>
      <c r="B994" s="247" t="s">
        <v>1187</v>
      </c>
      <c r="C994" s="247" t="s">
        <v>945</v>
      </c>
      <c r="D994" s="251" t="s">
        <v>2685</v>
      </c>
      <c r="E994" s="247" t="s">
        <v>2000</v>
      </c>
      <c r="F994" s="248" t="s">
        <v>2109</v>
      </c>
      <c r="G994" s="247">
        <v>46</v>
      </c>
      <c r="H994" s="247" t="s">
        <v>1671</v>
      </c>
      <c r="I994" s="247">
        <v>20720700</v>
      </c>
      <c r="K994" s="248">
        <v>20720700</v>
      </c>
      <c r="L994" s="310" t="s">
        <v>456</v>
      </c>
    </row>
    <row r="995" spans="1:12" ht="12">
      <c r="A995" s="247" t="s">
        <v>777</v>
      </c>
      <c r="B995" s="247" t="s">
        <v>1187</v>
      </c>
      <c r="C995" s="247" t="s">
        <v>945</v>
      </c>
      <c r="D995" s="251" t="s">
        <v>2686</v>
      </c>
      <c r="E995" s="247" t="s">
        <v>1686</v>
      </c>
      <c r="F995" s="248" t="s">
        <v>1745</v>
      </c>
      <c r="G995" s="247">
        <v>42</v>
      </c>
      <c r="H995" s="247" t="s">
        <v>1671</v>
      </c>
      <c r="I995" s="247">
        <v>119054300</v>
      </c>
      <c r="K995" s="248">
        <v>119054300</v>
      </c>
      <c r="L995" s="310" t="s">
        <v>456</v>
      </c>
    </row>
    <row r="996" spans="1:12" ht="12">
      <c r="A996" s="247" t="s">
        <v>777</v>
      </c>
      <c r="B996" s="247" t="s">
        <v>1187</v>
      </c>
      <c r="C996" s="247" t="s">
        <v>945</v>
      </c>
      <c r="D996" s="251" t="s">
        <v>2687</v>
      </c>
      <c r="E996" s="247" t="s">
        <v>1686</v>
      </c>
      <c r="F996" s="248" t="s">
        <v>1745</v>
      </c>
      <c r="G996" s="247">
        <v>42</v>
      </c>
      <c r="H996" s="247" t="s">
        <v>1671</v>
      </c>
      <c r="I996" s="247">
        <v>20000000</v>
      </c>
      <c r="K996" s="248">
        <v>20000000</v>
      </c>
      <c r="L996" s="310" t="s">
        <v>456</v>
      </c>
    </row>
    <row r="997" spans="1:12" ht="12">
      <c r="A997" s="247" t="s">
        <v>777</v>
      </c>
      <c r="B997" s="247" t="s">
        <v>1187</v>
      </c>
      <c r="C997" s="247" t="s">
        <v>945</v>
      </c>
      <c r="D997" s="251" t="s">
        <v>2688</v>
      </c>
      <c r="E997" s="247" t="s">
        <v>1720</v>
      </c>
      <c r="F997" s="248" t="s">
        <v>1721</v>
      </c>
      <c r="G997" s="247">
        <v>38</v>
      </c>
      <c r="H997" s="247" t="s">
        <v>1671</v>
      </c>
      <c r="I997" s="247">
        <v>1024395</v>
      </c>
      <c r="K997" s="248">
        <v>1024395</v>
      </c>
      <c r="L997" s="310" t="s">
        <v>456</v>
      </c>
    </row>
    <row r="998" spans="1:12" ht="12">
      <c r="A998" s="247" t="s">
        <v>777</v>
      </c>
      <c r="B998" s="247" t="s">
        <v>1187</v>
      </c>
      <c r="C998" s="247" t="s">
        <v>945</v>
      </c>
      <c r="D998" s="251" t="s">
        <v>2689</v>
      </c>
      <c r="E998" s="247" t="s">
        <v>1988</v>
      </c>
      <c r="F998" s="248" t="s">
        <v>1843</v>
      </c>
      <c r="G998" s="247">
        <v>37</v>
      </c>
      <c r="H998" s="247" t="s">
        <v>1671</v>
      </c>
      <c r="I998" s="247">
        <v>73150000</v>
      </c>
      <c r="K998" s="248">
        <v>73150000</v>
      </c>
      <c r="L998" s="310" t="s">
        <v>456</v>
      </c>
    </row>
    <row r="999" spans="1:12" ht="12">
      <c r="A999" s="247" t="s">
        <v>777</v>
      </c>
      <c r="B999" s="247" t="s">
        <v>1187</v>
      </c>
      <c r="C999" s="247" t="s">
        <v>945</v>
      </c>
      <c r="D999" s="251" t="s">
        <v>2690</v>
      </c>
      <c r="E999" s="247" t="s">
        <v>1803</v>
      </c>
      <c r="F999" s="248" t="s">
        <v>1804</v>
      </c>
      <c r="G999" s="247">
        <v>51</v>
      </c>
      <c r="H999" s="247" t="s">
        <v>1671</v>
      </c>
      <c r="I999" s="247">
        <v>17009850</v>
      </c>
      <c r="K999" s="248">
        <v>17009850</v>
      </c>
      <c r="L999" s="310" t="s">
        <v>456</v>
      </c>
    </row>
    <row r="1000" spans="1:12" ht="12">
      <c r="A1000" s="247" t="s">
        <v>777</v>
      </c>
      <c r="B1000" s="247" t="s">
        <v>1187</v>
      </c>
      <c r="C1000" s="247" t="s">
        <v>945</v>
      </c>
      <c r="D1000" s="251" t="s">
        <v>2691</v>
      </c>
      <c r="E1000" s="247" t="s">
        <v>1692</v>
      </c>
      <c r="F1000" s="248" t="s">
        <v>1997</v>
      </c>
      <c r="G1000" s="247">
        <v>36</v>
      </c>
      <c r="H1000" s="247" t="s">
        <v>1671</v>
      </c>
      <c r="I1000" s="247">
        <v>19898035</v>
      </c>
      <c r="K1000" s="248">
        <v>19898035</v>
      </c>
      <c r="L1000" s="310" t="s">
        <v>456</v>
      </c>
    </row>
    <row r="1001" spans="1:12" ht="12">
      <c r="A1001" s="247" t="s">
        <v>777</v>
      </c>
      <c r="B1001" s="247" t="s">
        <v>1187</v>
      </c>
      <c r="C1001" s="247" t="s">
        <v>945</v>
      </c>
      <c r="D1001" s="251" t="s">
        <v>2692</v>
      </c>
      <c r="E1001" s="247" t="s">
        <v>1865</v>
      </c>
      <c r="F1001" s="248" t="s">
        <v>1775</v>
      </c>
      <c r="G1001" s="247">
        <v>31</v>
      </c>
      <c r="H1001" s="247" t="s">
        <v>1671</v>
      </c>
      <c r="I1001" s="247">
        <v>22181550</v>
      </c>
      <c r="K1001" s="248">
        <v>22181550</v>
      </c>
      <c r="L1001" s="310" t="s">
        <v>456</v>
      </c>
    </row>
    <row r="1002" spans="1:12" ht="12">
      <c r="A1002" s="247" t="s">
        <v>777</v>
      </c>
      <c r="B1002" s="247" t="s">
        <v>1187</v>
      </c>
      <c r="C1002" s="247" t="s">
        <v>945</v>
      </c>
      <c r="D1002" s="251" t="s">
        <v>2693</v>
      </c>
      <c r="E1002" s="247" t="s">
        <v>1865</v>
      </c>
      <c r="F1002" s="248" t="s">
        <v>1775</v>
      </c>
      <c r="G1002" s="247">
        <v>31</v>
      </c>
      <c r="H1002" s="247" t="s">
        <v>1671</v>
      </c>
      <c r="I1002" s="247">
        <v>12376000</v>
      </c>
      <c r="K1002" s="248">
        <v>12376000</v>
      </c>
      <c r="L1002" s="310" t="s">
        <v>456</v>
      </c>
    </row>
    <row r="1003" spans="1:12" ht="12">
      <c r="A1003" s="247" t="s">
        <v>777</v>
      </c>
      <c r="B1003" s="247" t="s">
        <v>1187</v>
      </c>
      <c r="C1003" s="247" t="s">
        <v>945</v>
      </c>
      <c r="D1003" s="251" t="s">
        <v>2694</v>
      </c>
      <c r="E1003" s="247" t="s">
        <v>1879</v>
      </c>
      <c r="F1003" s="248" t="s">
        <v>2289</v>
      </c>
      <c r="G1003" s="247">
        <v>28</v>
      </c>
      <c r="H1003" s="247" t="s">
        <v>1671</v>
      </c>
      <c r="I1003" s="247">
        <v>69525000</v>
      </c>
      <c r="K1003" s="248">
        <v>69525000</v>
      </c>
      <c r="L1003" s="310" t="s">
        <v>456</v>
      </c>
    </row>
    <row r="1004" spans="1:12" ht="12">
      <c r="A1004" s="247" t="s">
        <v>777</v>
      </c>
      <c r="B1004" s="247" t="s">
        <v>1187</v>
      </c>
      <c r="C1004" s="247" t="s">
        <v>945</v>
      </c>
      <c r="D1004" s="251" t="s">
        <v>2695</v>
      </c>
      <c r="E1004" s="247" t="s">
        <v>1882</v>
      </c>
      <c r="F1004" s="248" t="s">
        <v>1778</v>
      </c>
      <c r="G1004" s="247">
        <v>25</v>
      </c>
      <c r="H1004" s="247" t="s">
        <v>1671</v>
      </c>
      <c r="I1004" s="247">
        <v>44350000</v>
      </c>
      <c r="K1004" s="248">
        <v>44350000</v>
      </c>
      <c r="L1004" s="310" t="s">
        <v>456</v>
      </c>
    </row>
    <row r="1005" spans="1:12" ht="12">
      <c r="A1005" s="247" t="s">
        <v>777</v>
      </c>
      <c r="B1005" s="247" t="s">
        <v>1187</v>
      </c>
      <c r="C1005" s="247" t="s">
        <v>945</v>
      </c>
      <c r="D1005" s="251" t="s">
        <v>2696</v>
      </c>
      <c r="E1005" s="247" t="s">
        <v>2109</v>
      </c>
      <c r="F1005" s="248" t="s">
        <v>2058</v>
      </c>
      <c r="G1005" s="247">
        <v>16</v>
      </c>
      <c r="H1005" s="247" t="s">
        <v>1671</v>
      </c>
      <c r="I1005" s="247">
        <v>22175000</v>
      </c>
      <c r="K1005" s="248">
        <v>22175000</v>
      </c>
      <c r="L1005" s="310" t="s">
        <v>456</v>
      </c>
    </row>
    <row r="1006" spans="1:12" ht="12">
      <c r="A1006" s="247" t="s">
        <v>777</v>
      </c>
      <c r="B1006" s="247" t="s">
        <v>1187</v>
      </c>
      <c r="C1006" s="247" t="s">
        <v>945</v>
      </c>
      <c r="D1006" s="251" t="s">
        <v>2697</v>
      </c>
      <c r="E1006" s="247" t="s">
        <v>1748</v>
      </c>
      <c r="F1006" s="248" t="s">
        <v>1749</v>
      </c>
      <c r="G1006" s="247">
        <v>14</v>
      </c>
      <c r="H1006" s="247" t="s">
        <v>1671</v>
      </c>
      <c r="I1006" s="247">
        <v>20000000</v>
      </c>
      <c r="K1006" s="248">
        <v>20000000</v>
      </c>
      <c r="L1006" s="310" t="s">
        <v>456</v>
      </c>
    </row>
    <row r="1007" spans="1:12" ht="12">
      <c r="A1007" s="247" t="s">
        <v>777</v>
      </c>
      <c r="B1007" s="247" t="s">
        <v>1187</v>
      </c>
      <c r="C1007" s="247" t="s">
        <v>945</v>
      </c>
      <c r="D1007" s="251" t="s">
        <v>2698</v>
      </c>
      <c r="E1007" s="247" t="s">
        <v>1939</v>
      </c>
      <c r="F1007" s="248" t="s">
        <v>1792</v>
      </c>
      <c r="G1007" s="247">
        <v>11</v>
      </c>
      <c r="H1007" s="247" t="s">
        <v>1671</v>
      </c>
      <c r="I1007" s="247">
        <v>47350000</v>
      </c>
      <c r="K1007" s="248">
        <v>47350000</v>
      </c>
      <c r="L1007" s="310" t="s">
        <v>456</v>
      </c>
    </row>
    <row r="1008" spans="1:12" ht="12">
      <c r="A1008" s="247" t="s">
        <v>777</v>
      </c>
      <c r="B1008" s="247" t="s">
        <v>1187</v>
      </c>
      <c r="C1008" s="247" t="s">
        <v>945</v>
      </c>
      <c r="D1008" s="251" t="s">
        <v>2699</v>
      </c>
      <c r="E1008" s="247" t="s">
        <v>1723</v>
      </c>
      <c r="F1008" s="248" t="s">
        <v>1724</v>
      </c>
      <c r="G1008" s="247">
        <v>10</v>
      </c>
      <c r="H1008" s="247" t="s">
        <v>1671</v>
      </c>
      <c r="I1008" s="247">
        <v>16176600</v>
      </c>
      <c r="K1008" s="248">
        <v>16176600</v>
      </c>
      <c r="L1008" s="310" t="s">
        <v>456</v>
      </c>
    </row>
    <row r="1009" spans="1:12" ht="12">
      <c r="A1009" s="247" t="s">
        <v>777</v>
      </c>
      <c r="B1009" s="247" t="s">
        <v>1187</v>
      </c>
      <c r="C1009" s="247" t="s">
        <v>945</v>
      </c>
      <c r="D1009" s="251" t="s">
        <v>2700</v>
      </c>
      <c r="E1009" s="247" t="s">
        <v>1723</v>
      </c>
      <c r="F1009" s="248" t="s">
        <v>1724</v>
      </c>
      <c r="G1009" s="247">
        <v>10</v>
      </c>
      <c r="H1009" s="247" t="s">
        <v>1671</v>
      </c>
      <c r="I1009" s="247">
        <v>1062531</v>
      </c>
      <c r="K1009" s="248">
        <v>1062531</v>
      </c>
      <c r="L1009" s="310" t="s">
        <v>456</v>
      </c>
    </row>
    <row r="1010" spans="1:12" ht="12">
      <c r="A1010" s="247" t="s">
        <v>777</v>
      </c>
      <c r="B1010" s="247" t="s">
        <v>1187</v>
      </c>
      <c r="C1010" s="247" t="s">
        <v>945</v>
      </c>
      <c r="D1010" s="251" t="s">
        <v>2701</v>
      </c>
      <c r="E1010" s="247" t="s">
        <v>1982</v>
      </c>
      <c r="F1010" s="248" t="s">
        <v>1673</v>
      </c>
      <c r="G1010" s="247">
        <v>9</v>
      </c>
      <c r="H1010" s="247" t="s">
        <v>1671</v>
      </c>
      <c r="I1010" s="247">
        <v>69649500</v>
      </c>
      <c r="K1010" s="248">
        <v>69649500</v>
      </c>
      <c r="L1010" s="310" t="s">
        <v>456</v>
      </c>
    </row>
    <row r="1011" spans="1:12" ht="12">
      <c r="A1011" s="247" t="s">
        <v>777</v>
      </c>
      <c r="B1011" s="247" t="s">
        <v>1187</v>
      </c>
      <c r="C1011" s="247" t="s">
        <v>945</v>
      </c>
      <c r="D1011" s="251" t="s">
        <v>2702</v>
      </c>
      <c r="E1011" s="247" t="s">
        <v>2035</v>
      </c>
      <c r="F1011" s="248" t="s">
        <v>1908</v>
      </c>
      <c r="G1011" s="247">
        <v>4</v>
      </c>
      <c r="H1011" s="247" t="s">
        <v>1671</v>
      </c>
      <c r="I1011" s="247">
        <v>47350000</v>
      </c>
      <c r="K1011" s="248">
        <v>47350000</v>
      </c>
      <c r="L1011" s="310" t="s">
        <v>456</v>
      </c>
    </row>
    <row r="1012" spans="1:12" ht="12">
      <c r="A1012" s="247" t="s">
        <v>777</v>
      </c>
      <c r="B1012" s="247" t="s">
        <v>1187</v>
      </c>
      <c r="C1012" s="247" t="s">
        <v>945</v>
      </c>
      <c r="D1012" s="251" t="s">
        <v>2703</v>
      </c>
      <c r="E1012" s="247" t="s">
        <v>1726</v>
      </c>
      <c r="F1012" s="248" t="s">
        <v>1727</v>
      </c>
      <c r="G1012" s="247">
        <v>2</v>
      </c>
      <c r="H1012" s="247" t="s">
        <v>1671</v>
      </c>
      <c r="I1012" s="247">
        <v>26610000</v>
      </c>
      <c r="K1012" s="248">
        <v>26610000</v>
      </c>
      <c r="L1012" s="310" t="s">
        <v>456</v>
      </c>
    </row>
    <row r="1013" spans="1:12" ht="12">
      <c r="A1013" s="247" t="s">
        <v>777</v>
      </c>
      <c r="B1013" s="247" t="s">
        <v>1187</v>
      </c>
      <c r="C1013" s="247" t="s">
        <v>945</v>
      </c>
      <c r="D1013" s="251" t="s">
        <v>2704</v>
      </c>
      <c r="E1013" s="247" t="s">
        <v>1726</v>
      </c>
      <c r="F1013" s="248" t="s">
        <v>1727</v>
      </c>
      <c r="G1013" s="247">
        <v>2</v>
      </c>
      <c r="H1013" s="247" t="s">
        <v>1671</v>
      </c>
      <c r="I1013" s="247">
        <v>776116</v>
      </c>
      <c r="K1013" s="248">
        <v>776116</v>
      </c>
      <c r="L1013" s="310" t="s">
        <v>456</v>
      </c>
    </row>
    <row r="1014" spans="1:12" ht="12">
      <c r="A1014" s="247" t="s">
        <v>777</v>
      </c>
      <c r="B1014" s="247" t="s">
        <v>1187</v>
      </c>
      <c r="C1014" s="247" t="s">
        <v>945</v>
      </c>
      <c r="D1014" s="251" t="s">
        <v>2705</v>
      </c>
      <c r="E1014" s="247" t="s">
        <v>1781</v>
      </c>
      <c r="F1014" s="248" t="s">
        <v>1782</v>
      </c>
      <c r="G1014" s="247">
        <v>-6</v>
      </c>
      <c r="H1014" s="247" t="s">
        <v>1671</v>
      </c>
      <c r="I1014" s="247">
        <v>47350000</v>
      </c>
      <c r="K1014" s="248">
        <v>47350000</v>
      </c>
      <c r="L1014" s="310" t="s">
        <v>456</v>
      </c>
    </row>
    <row r="1015" spans="1:12" ht="12">
      <c r="A1015" s="247" t="s">
        <v>777</v>
      </c>
      <c r="B1015" s="247" t="s">
        <v>1187</v>
      </c>
      <c r="C1015" s="247" t="s">
        <v>945</v>
      </c>
      <c r="D1015" s="251" t="s">
        <v>2706</v>
      </c>
      <c r="E1015" s="247" t="s">
        <v>1784</v>
      </c>
      <c r="F1015" s="248" t="s">
        <v>1785</v>
      </c>
      <c r="G1015" s="247">
        <v>-11</v>
      </c>
      <c r="H1015" s="247" t="s">
        <v>1671</v>
      </c>
      <c r="I1015" s="247">
        <v>20371895</v>
      </c>
      <c r="K1015" s="248">
        <v>20371895</v>
      </c>
      <c r="L1015" s="310" t="s">
        <v>456</v>
      </c>
    </row>
    <row r="1016" spans="1:12" ht="12">
      <c r="A1016" s="247" t="s">
        <v>777</v>
      </c>
      <c r="B1016" s="247" t="s">
        <v>1187</v>
      </c>
      <c r="C1016" s="247" t="s">
        <v>945</v>
      </c>
      <c r="D1016" s="251" t="s">
        <v>832</v>
      </c>
      <c r="E1016" s="247" t="s">
        <v>1753</v>
      </c>
      <c r="F1016" s="248" t="s">
        <v>1754</v>
      </c>
      <c r="G1016" s="247">
        <v>-12</v>
      </c>
      <c r="H1016" s="247" t="s">
        <v>1671</v>
      </c>
      <c r="I1016" s="247">
        <v>20000000</v>
      </c>
      <c r="K1016" s="248">
        <v>20000000</v>
      </c>
      <c r="L1016" s="310" t="s">
        <v>456</v>
      </c>
    </row>
    <row r="1017" spans="1:12" ht="12">
      <c r="A1017" s="247" t="s">
        <v>777</v>
      </c>
      <c r="B1017" s="247" t="s">
        <v>1187</v>
      </c>
      <c r="C1017" s="247" t="s">
        <v>945</v>
      </c>
      <c r="D1017" s="251" t="s">
        <v>2707</v>
      </c>
      <c r="E1017" s="247" t="s">
        <v>1831</v>
      </c>
      <c r="F1017" s="248" t="s">
        <v>1832</v>
      </c>
      <c r="G1017" s="247">
        <v>-17</v>
      </c>
      <c r="H1017" s="247" t="s">
        <v>1671</v>
      </c>
      <c r="I1017" s="247">
        <v>119785000</v>
      </c>
      <c r="K1017" s="248">
        <v>119785000</v>
      </c>
      <c r="L1017" s="310" t="s">
        <v>456</v>
      </c>
    </row>
    <row r="1018" spans="1:12" ht="12">
      <c r="A1018" s="247" t="s">
        <v>777</v>
      </c>
      <c r="B1018" s="247" t="s">
        <v>1187</v>
      </c>
      <c r="C1018" s="247" t="s">
        <v>945</v>
      </c>
      <c r="D1018" s="251" t="s">
        <v>2708</v>
      </c>
      <c r="E1018" s="247" t="s">
        <v>1724</v>
      </c>
      <c r="F1018" s="248" t="s">
        <v>1906</v>
      </c>
      <c r="G1018" s="247">
        <v>-20</v>
      </c>
      <c r="H1018" s="247" t="s">
        <v>1671</v>
      </c>
      <c r="I1018" s="247">
        <v>20249345</v>
      </c>
      <c r="K1018" s="248">
        <v>20249345</v>
      </c>
      <c r="L1018" s="310" t="s">
        <v>456</v>
      </c>
    </row>
    <row r="1019" spans="1:12" ht="12">
      <c r="A1019" s="247" t="s">
        <v>777</v>
      </c>
      <c r="B1019" s="247" t="s">
        <v>1187</v>
      </c>
      <c r="C1019" s="247" t="s">
        <v>945</v>
      </c>
      <c r="D1019" s="251" t="s">
        <v>2709</v>
      </c>
      <c r="E1019" s="247" t="s">
        <v>1724</v>
      </c>
      <c r="F1019" s="248" t="s">
        <v>1906</v>
      </c>
      <c r="G1019" s="247">
        <v>-20</v>
      </c>
      <c r="H1019" s="247" t="s">
        <v>1671</v>
      </c>
      <c r="I1019" s="247">
        <v>66055000</v>
      </c>
      <c r="K1019" s="248">
        <v>66055000</v>
      </c>
      <c r="L1019" s="310" t="s">
        <v>456</v>
      </c>
    </row>
    <row r="1020" spans="1:12" ht="12">
      <c r="A1020" s="247" t="s">
        <v>777</v>
      </c>
      <c r="B1020" s="247" t="s">
        <v>1187</v>
      </c>
      <c r="C1020" s="247" t="s">
        <v>945</v>
      </c>
      <c r="D1020" s="251" t="s">
        <v>2710</v>
      </c>
      <c r="E1020" s="247" t="s">
        <v>1727</v>
      </c>
      <c r="F1020" s="248" t="s">
        <v>1800</v>
      </c>
      <c r="G1020" s="247">
        <v>-28</v>
      </c>
      <c r="H1020" s="247" t="s">
        <v>1671</v>
      </c>
      <c r="I1020" s="247">
        <v>45040000</v>
      </c>
      <c r="K1020" s="248">
        <v>45040000</v>
      </c>
      <c r="L1020" s="310" t="s">
        <v>456</v>
      </c>
    </row>
    <row r="1021" spans="1:12" ht="12">
      <c r="A1021" s="247" t="s">
        <v>777</v>
      </c>
      <c r="B1021" s="247" t="s">
        <v>1188</v>
      </c>
      <c r="C1021" s="247" t="s">
        <v>1189</v>
      </c>
      <c r="D1021" s="251" t="s">
        <v>2711</v>
      </c>
      <c r="E1021" s="247" t="s">
        <v>1885</v>
      </c>
      <c r="F1021" s="248" t="s">
        <v>1723</v>
      </c>
      <c r="G1021" s="247">
        <v>40</v>
      </c>
      <c r="H1021" s="247" t="s">
        <v>1671</v>
      </c>
      <c r="I1021" s="247">
        <v>395000</v>
      </c>
      <c r="K1021" s="248">
        <v>395000</v>
      </c>
      <c r="L1021" s="310" t="s">
        <v>459</v>
      </c>
    </row>
    <row r="1022" spans="1:12" ht="12">
      <c r="A1022" s="247" t="s">
        <v>777</v>
      </c>
      <c r="B1022" s="247" t="s">
        <v>1188</v>
      </c>
      <c r="C1022" s="247" t="s">
        <v>1189</v>
      </c>
      <c r="D1022" s="251" t="s">
        <v>2712</v>
      </c>
      <c r="E1022" s="247" t="s">
        <v>1748</v>
      </c>
      <c r="F1022" s="248" t="s">
        <v>1843</v>
      </c>
      <c r="G1022" s="247">
        <v>37</v>
      </c>
      <c r="H1022" s="247" t="s">
        <v>1671</v>
      </c>
      <c r="I1022" s="247">
        <v>253790</v>
      </c>
      <c r="K1022" s="248">
        <v>253790</v>
      </c>
      <c r="L1022" s="310" t="s">
        <v>459</v>
      </c>
    </row>
    <row r="1023" spans="1:12" ht="12">
      <c r="A1023" s="247" t="s">
        <v>777</v>
      </c>
      <c r="B1023" s="247" t="s">
        <v>1188</v>
      </c>
      <c r="C1023" s="247" t="s">
        <v>1189</v>
      </c>
      <c r="D1023" s="251" t="s">
        <v>2713</v>
      </c>
      <c r="E1023" s="247" t="s">
        <v>1669</v>
      </c>
      <c r="F1023" s="248" t="s">
        <v>2058</v>
      </c>
      <c r="G1023" s="247">
        <v>16</v>
      </c>
      <c r="H1023" s="247" t="s">
        <v>1671</v>
      </c>
      <c r="I1023" s="247">
        <v>615050</v>
      </c>
      <c r="K1023" s="248">
        <v>615050</v>
      </c>
      <c r="L1023" s="310" t="s">
        <v>459</v>
      </c>
    </row>
    <row r="1024" spans="1:12" ht="12">
      <c r="A1024" s="247" t="s">
        <v>777</v>
      </c>
      <c r="B1024" s="247" t="s">
        <v>1188</v>
      </c>
      <c r="C1024" s="247" t="s">
        <v>1189</v>
      </c>
      <c r="D1024" s="251" t="s">
        <v>2714</v>
      </c>
      <c r="E1024" s="247" t="s">
        <v>1673</v>
      </c>
      <c r="F1024" s="248" t="s">
        <v>1727</v>
      </c>
      <c r="G1024" s="247">
        <v>2</v>
      </c>
      <c r="H1024" s="247" t="s">
        <v>1671</v>
      </c>
      <c r="I1024" s="247">
        <v>332294</v>
      </c>
      <c r="K1024" s="248">
        <v>332294</v>
      </c>
      <c r="L1024" s="310" t="s">
        <v>459</v>
      </c>
    </row>
    <row r="1025" spans="1:11">
      <c r="A1025" s="247" t="s">
        <v>523</v>
      </c>
      <c r="B1025" s="247" t="s">
        <v>1190</v>
      </c>
      <c r="C1025" s="247" t="s">
        <v>452</v>
      </c>
      <c r="D1025" s="251" t="s">
        <v>2715</v>
      </c>
      <c r="E1025" s="247" t="s">
        <v>2035</v>
      </c>
      <c r="F1025" s="248" t="s">
        <v>1909</v>
      </c>
      <c r="G1025" s="247">
        <v>-26</v>
      </c>
      <c r="H1025" s="247" t="s">
        <v>1671</v>
      </c>
      <c r="I1025" s="247">
        <v>15115000</v>
      </c>
      <c r="K1025" s="248">
        <v>15115000</v>
      </c>
    </row>
    <row r="1026" spans="1:11">
      <c r="A1026" s="247" t="s">
        <v>523</v>
      </c>
      <c r="B1026" s="247" t="s">
        <v>1190</v>
      </c>
      <c r="C1026" s="247" t="s">
        <v>452</v>
      </c>
      <c r="D1026" s="251" t="s">
        <v>2716</v>
      </c>
      <c r="E1026" s="247" t="s">
        <v>2035</v>
      </c>
      <c r="F1026" s="248" t="s">
        <v>1909</v>
      </c>
      <c r="G1026" s="247">
        <v>-26</v>
      </c>
      <c r="H1026" s="247" t="s">
        <v>1671</v>
      </c>
      <c r="I1026" s="247">
        <v>3619000</v>
      </c>
      <c r="K1026" s="248">
        <v>3619000</v>
      </c>
    </row>
    <row r="1027" spans="1:11">
      <c r="A1027" s="247" t="s">
        <v>523</v>
      </c>
      <c r="B1027" s="247" t="s">
        <v>1190</v>
      </c>
      <c r="C1027" s="247" t="s">
        <v>452</v>
      </c>
      <c r="D1027" s="251" t="s">
        <v>2717</v>
      </c>
      <c r="E1027" s="247" t="s">
        <v>1726</v>
      </c>
      <c r="F1027" s="248" t="s">
        <v>1727</v>
      </c>
      <c r="G1027" s="247">
        <v>2</v>
      </c>
      <c r="H1027" s="247" t="s">
        <v>1671</v>
      </c>
      <c r="I1027" s="247">
        <v>165194946</v>
      </c>
      <c r="K1027" s="248">
        <v>165194946</v>
      </c>
    </row>
    <row r="1028" spans="1:11">
      <c r="A1028" s="247" t="s">
        <v>523</v>
      </c>
      <c r="B1028" s="247" t="s">
        <v>1190</v>
      </c>
      <c r="C1028" s="247" t="s">
        <v>452</v>
      </c>
      <c r="D1028" s="251" t="s">
        <v>2718</v>
      </c>
      <c r="E1028" s="247" t="s">
        <v>1781</v>
      </c>
      <c r="F1028" s="248" t="s">
        <v>1782</v>
      </c>
      <c r="G1028" s="247">
        <v>-6</v>
      </c>
      <c r="H1028" s="247" t="s">
        <v>1671</v>
      </c>
      <c r="I1028" s="247">
        <v>1510000</v>
      </c>
      <c r="K1028" s="248">
        <v>1510000</v>
      </c>
    </row>
    <row r="1029" spans="1:11">
      <c r="A1029" s="247" t="s">
        <v>523</v>
      </c>
      <c r="B1029" s="247" t="s">
        <v>1190</v>
      </c>
      <c r="C1029" s="247" t="s">
        <v>452</v>
      </c>
      <c r="D1029" s="251" t="s">
        <v>2719</v>
      </c>
      <c r="E1029" s="247" t="s">
        <v>1669</v>
      </c>
      <c r="F1029" s="248" t="s">
        <v>1670</v>
      </c>
      <c r="G1029" s="247">
        <v>-7</v>
      </c>
      <c r="H1029" s="247" t="s">
        <v>1671</v>
      </c>
      <c r="I1029" s="247">
        <v>155595000</v>
      </c>
      <c r="K1029" s="248">
        <v>155595000</v>
      </c>
    </row>
    <row r="1030" spans="1:11">
      <c r="A1030" s="247" t="s">
        <v>523</v>
      </c>
      <c r="B1030" s="247" t="s">
        <v>1190</v>
      </c>
      <c r="C1030" s="247" t="s">
        <v>452</v>
      </c>
      <c r="D1030" s="251" t="s">
        <v>2720</v>
      </c>
      <c r="E1030" s="247" t="s">
        <v>1792</v>
      </c>
      <c r="F1030" s="248" t="s">
        <v>1793</v>
      </c>
      <c r="G1030" s="247">
        <v>-19</v>
      </c>
      <c r="H1030" s="247" t="s">
        <v>1671</v>
      </c>
      <c r="I1030" s="247">
        <v>152460000</v>
      </c>
      <c r="K1030" s="248">
        <v>152460000</v>
      </c>
    </row>
    <row r="1031" spans="1:11">
      <c r="A1031" s="247" t="s">
        <v>523</v>
      </c>
      <c r="B1031" s="247" t="s">
        <v>1190</v>
      </c>
      <c r="C1031" s="247" t="s">
        <v>452</v>
      </c>
      <c r="D1031" s="251" t="s">
        <v>2721</v>
      </c>
      <c r="E1031" s="247" t="s">
        <v>1792</v>
      </c>
      <c r="F1031" s="248" t="s">
        <v>1793</v>
      </c>
      <c r="G1031" s="247">
        <v>-19</v>
      </c>
      <c r="H1031" s="247" t="s">
        <v>1671</v>
      </c>
      <c r="I1031" s="247">
        <v>3850000</v>
      </c>
      <c r="K1031" s="248">
        <v>3850000</v>
      </c>
    </row>
    <row r="1032" spans="1:11">
      <c r="A1032" s="247" t="s">
        <v>523</v>
      </c>
      <c r="B1032" s="247" t="s">
        <v>1190</v>
      </c>
      <c r="C1032" s="247" t="s">
        <v>452</v>
      </c>
      <c r="D1032" s="251" t="s">
        <v>2722</v>
      </c>
      <c r="E1032" s="247" t="s">
        <v>1792</v>
      </c>
      <c r="F1032" s="248" t="s">
        <v>1793</v>
      </c>
      <c r="G1032" s="247">
        <v>-19</v>
      </c>
      <c r="H1032" s="247" t="s">
        <v>1671</v>
      </c>
      <c r="I1032" s="247">
        <v>2760000</v>
      </c>
      <c r="K1032" s="248">
        <v>2760000</v>
      </c>
    </row>
    <row r="1033" spans="1:11">
      <c r="A1033" s="247" t="s">
        <v>523</v>
      </c>
      <c r="B1033" s="247" t="s">
        <v>1190</v>
      </c>
      <c r="C1033" s="247" t="s">
        <v>452</v>
      </c>
      <c r="D1033" s="251" t="s">
        <v>2723</v>
      </c>
      <c r="E1033" s="247" t="s">
        <v>1792</v>
      </c>
      <c r="F1033" s="248" t="s">
        <v>1793</v>
      </c>
      <c r="G1033" s="247">
        <v>-19</v>
      </c>
      <c r="H1033" s="247" t="s">
        <v>1671</v>
      </c>
      <c r="I1033" s="247">
        <v>1425000</v>
      </c>
      <c r="K1033" s="248">
        <v>1425000</v>
      </c>
    </row>
    <row r="1034" spans="1:11">
      <c r="A1034" s="247" t="s">
        <v>523</v>
      </c>
      <c r="B1034" s="247" t="s">
        <v>1190</v>
      </c>
      <c r="C1034" s="247" t="s">
        <v>452</v>
      </c>
      <c r="D1034" s="251" t="s">
        <v>2724</v>
      </c>
      <c r="E1034" s="247" t="s">
        <v>1764</v>
      </c>
      <c r="F1034" s="248" t="s">
        <v>1817</v>
      </c>
      <c r="G1034" s="247">
        <v>-27</v>
      </c>
      <c r="H1034" s="247" t="s">
        <v>1671</v>
      </c>
      <c r="I1034" s="247">
        <v>152460000</v>
      </c>
      <c r="K1034" s="248">
        <v>152460000</v>
      </c>
    </row>
    <row r="1035" spans="1:11">
      <c r="A1035" s="247" t="s">
        <v>523</v>
      </c>
      <c r="B1035" s="247" t="s">
        <v>1190</v>
      </c>
      <c r="C1035" s="247" t="s">
        <v>452</v>
      </c>
      <c r="D1035" s="251" t="s">
        <v>2725</v>
      </c>
      <c r="E1035" s="247" t="s">
        <v>1727</v>
      </c>
      <c r="F1035" s="248" t="s">
        <v>1800</v>
      </c>
      <c r="G1035" s="247">
        <v>-28</v>
      </c>
      <c r="H1035" s="247" t="s">
        <v>1671</v>
      </c>
      <c r="I1035" s="247">
        <v>1500000</v>
      </c>
      <c r="K1035" s="248">
        <v>1500000</v>
      </c>
    </row>
    <row r="1036" spans="1:11">
      <c r="A1036" s="247" t="s">
        <v>516</v>
      </c>
      <c r="B1036" s="247" t="s">
        <v>1191</v>
      </c>
      <c r="C1036" s="247" t="s">
        <v>1192</v>
      </c>
      <c r="D1036" s="251" t="s">
        <v>2726</v>
      </c>
      <c r="E1036" s="247" t="s">
        <v>1724</v>
      </c>
      <c r="F1036" s="248" t="s">
        <v>1906</v>
      </c>
      <c r="G1036" s="247">
        <v>-20</v>
      </c>
      <c r="H1036" s="247" t="s">
        <v>1671</v>
      </c>
      <c r="I1036" s="247">
        <v>2056859</v>
      </c>
      <c r="K1036" s="248">
        <v>2056859</v>
      </c>
    </row>
    <row r="1037" spans="1:11">
      <c r="A1037" s="247" t="s">
        <v>648</v>
      </c>
      <c r="B1037" s="247" t="s">
        <v>1193</v>
      </c>
      <c r="C1037" s="247" t="s">
        <v>1194</v>
      </c>
      <c r="D1037" s="251" t="s">
        <v>1195</v>
      </c>
      <c r="E1037" s="247" t="s">
        <v>636</v>
      </c>
      <c r="F1037" s="248" t="s">
        <v>954</v>
      </c>
      <c r="G1037" s="247">
        <v>353</v>
      </c>
      <c r="H1037" s="247" t="s">
        <v>1671</v>
      </c>
      <c r="I1037" s="247">
        <v>1014237</v>
      </c>
      <c r="K1037" s="248">
        <v>1014237</v>
      </c>
    </row>
    <row r="1038" spans="1:11">
      <c r="A1038" s="247" t="s">
        <v>648</v>
      </c>
      <c r="B1038" s="247" t="s">
        <v>1193</v>
      </c>
      <c r="C1038" s="247" t="s">
        <v>1194</v>
      </c>
      <c r="D1038" s="251" t="s">
        <v>1196</v>
      </c>
      <c r="E1038" s="247" t="s">
        <v>797</v>
      </c>
      <c r="F1038" s="248" t="s">
        <v>2727</v>
      </c>
      <c r="G1038" s="247">
        <v>341</v>
      </c>
      <c r="H1038" s="247" t="s">
        <v>1671</v>
      </c>
      <c r="I1038" s="247">
        <v>26591</v>
      </c>
      <c r="K1038" s="248">
        <v>26591</v>
      </c>
    </row>
    <row r="1039" spans="1:11">
      <c r="A1039" s="247" t="s">
        <v>648</v>
      </c>
      <c r="B1039" s="247" t="s">
        <v>1193</v>
      </c>
      <c r="C1039" s="247" t="s">
        <v>1194</v>
      </c>
      <c r="D1039" s="251" t="s">
        <v>1197</v>
      </c>
      <c r="E1039" s="247" t="s">
        <v>921</v>
      </c>
      <c r="F1039" s="248" t="s">
        <v>627</v>
      </c>
      <c r="G1039" s="247">
        <v>304</v>
      </c>
      <c r="H1039" s="247" t="s">
        <v>1671</v>
      </c>
      <c r="I1039" s="247">
        <v>111637</v>
      </c>
      <c r="K1039" s="248">
        <v>111637</v>
      </c>
    </row>
    <row r="1040" spans="1:11">
      <c r="A1040" s="247" t="s">
        <v>648</v>
      </c>
      <c r="B1040" s="247" t="s">
        <v>1193</v>
      </c>
      <c r="C1040" s="247" t="s">
        <v>1194</v>
      </c>
      <c r="D1040" s="251" t="s">
        <v>1198</v>
      </c>
      <c r="E1040" s="247" t="s">
        <v>1064</v>
      </c>
      <c r="F1040" s="248" t="s">
        <v>903</v>
      </c>
      <c r="G1040" s="247">
        <v>188</v>
      </c>
      <c r="H1040" s="247" t="s">
        <v>1671</v>
      </c>
      <c r="I1040" s="247">
        <v>840000</v>
      </c>
      <c r="K1040" s="248">
        <v>840000</v>
      </c>
    </row>
    <row r="1041" spans="1:11">
      <c r="A1041" s="247" t="s">
        <v>648</v>
      </c>
      <c r="B1041" s="247" t="s">
        <v>1199</v>
      </c>
      <c r="C1041" s="247" t="s">
        <v>1200</v>
      </c>
      <c r="D1041" s="251" t="s">
        <v>2728</v>
      </c>
      <c r="E1041" s="247" t="s">
        <v>1778</v>
      </c>
      <c r="F1041" s="248" t="s">
        <v>1779</v>
      </c>
      <c r="G1041" s="247">
        <v>-5</v>
      </c>
      <c r="H1041" s="247" t="s">
        <v>1671</v>
      </c>
      <c r="I1041" s="247">
        <v>26370000</v>
      </c>
      <c r="K1041" s="248">
        <v>26370000</v>
      </c>
    </row>
    <row r="1042" spans="1:11">
      <c r="A1042" s="247" t="s">
        <v>648</v>
      </c>
      <c r="B1042" s="247" t="s">
        <v>1199</v>
      </c>
      <c r="C1042" s="247" t="s">
        <v>1200</v>
      </c>
      <c r="D1042" s="251" t="s">
        <v>2729</v>
      </c>
      <c r="E1042" s="247" t="s">
        <v>1806</v>
      </c>
      <c r="F1042" s="248" t="s">
        <v>1807</v>
      </c>
      <c r="G1042" s="247">
        <v>-24</v>
      </c>
      <c r="H1042" s="247" t="s">
        <v>1671</v>
      </c>
      <c r="I1042" s="247">
        <v>24978000</v>
      </c>
      <c r="K1042" s="248">
        <v>24978000</v>
      </c>
    </row>
    <row r="1043" spans="1:11">
      <c r="A1043" s="247" t="s">
        <v>523</v>
      </c>
      <c r="B1043" s="247" t="s">
        <v>1201</v>
      </c>
      <c r="C1043" s="247" t="s">
        <v>1202</v>
      </c>
      <c r="D1043" s="251" t="s">
        <v>1203</v>
      </c>
      <c r="E1043" s="247" t="s">
        <v>1204</v>
      </c>
      <c r="F1043" s="248" t="s">
        <v>2730</v>
      </c>
      <c r="G1043" s="247">
        <v>876</v>
      </c>
      <c r="H1043" s="247" t="s">
        <v>1671</v>
      </c>
      <c r="I1043" s="247">
        <v>32448</v>
      </c>
      <c r="K1043" s="248">
        <v>32448</v>
      </c>
    </row>
    <row r="1044" spans="1:11">
      <c r="A1044" s="247" t="s">
        <v>523</v>
      </c>
      <c r="B1044" s="247" t="s">
        <v>1201</v>
      </c>
      <c r="C1044" s="247" t="s">
        <v>1202</v>
      </c>
      <c r="D1044" s="251" t="s">
        <v>1205</v>
      </c>
      <c r="E1044" s="247" t="s">
        <v>1206</v>
      </c>
      <c r="F1044" s="248" t="s">
        <v>2731</v>
      </c>
      <c r="G1044" s="247">
        <v>878</v>
      </c>
      <c r="H1044" s="247" t="s">
        <v>1671</v>
      </c>
      <c r="I1044" s="247">
        <v>2317552</v>
      </c>
      <c r="K1044" s="248">
        <v>2317552</v>
      </c>
    </row>
    <row r="1045" spans="1:11">
      <c r="A1045" s="247" t="s">
        <v>523</v>
      </c>
      <c r="B1045" s="247" t="s">
        <v>1201</v>
      </c>
      <c r="C1045" s="247" t="s">
        <v>1202</v>
      </c>
      <c r="D1045" s="251" t="s">
        <v>1207</v>
      </c>
      <c r="E1045" s="247" t="s">
        <v>1208</v>
      </c>
      <c r="F1045" s="248" t="s">
        <v>2732</v>
      </c>
      <c r="G1045" s="247">
        <v>742</v>
      </c>
      <c r="H1045" s="247" t="s">
        <v>1671</v>
      </c>
      <c r="I1045" s="247">
        <v>200000</v>
      </c>
      <c r="K1045" s="248">
        <v>200000</v>
      </c>
    </row>
    <row r="1046" spans="1:11">
      <c r="A1046" s="247" t="s">
        <v>523</v>
      </c>
      <c r="B1046" s="247" t="s">
        <v>1209</v>
      </c>
      <c r="C1046" s="247" t="s">
        <v>1210</v>
      </c>
      <c r="D1046" s="251" t="s">
        <v>2733</v>
      </c>
      <c r="E1046" s="247" t="s">
        <v>1778</v>
      </c>
      <c r="F1046" s="248" t="s">
        <v>1724</v>
      </c>
      <c r="G1046" s="247">
        <v>10</v>
      </c>
      <c r="H1046" s="247" t="s">
        <v>1671</v>
      </c>
      <c r="I1046" s="247">
        <v>96975000</v>
      </c>
      <c r="K1046" s="248">
        <v>96975000</v>
      </c>
    </row>
    <row r="1047" spans="1:11">
      <c r="A1047" s="247" t="s">
        <v>648</v>
      </c>
      <c r="B1047" s="247" t="s">
        <v>1211</v>
      </c>
      <c r="C1047" s="247" t="s">
        <v>1212</v>
      </c>
      <c r="D1047" s="251" t="s">
        <v>1213</v>
      </c>
      <c r="E1047" s="247" t="s">
        <v>1214</v>
      </c>
      <c r="F1047" s="248" t="s">
        <v>2734</v>
      </c>
      <c r="G1047" s="247">
        <v>435</v>
      </c>
      <c r="H1047" s="247" t="s">
        <v>1671</v>
      </c>
      <c r="I1047" s="247">
        <v>26454000</v>
      </c>
      <c r="K1047" s="248">
        <v>26454000</v>
      </c>
    </row>
    <row r="1048" spans="1:11">
      <c r="A1048" s="247" t="s">
        <v>648</v>
      </c>
      <c r="B1048" s="247" t="s">
        <v>1211</v>
      </c>
      <c r="C1048" s="247" t="s">
        <v>1212</v>
      </c>
      <c r="D1048" s="251" t="s">
        <v>1215</v>
      </c>
      <c r="E1048" s="247" t="s">
        <v>1216</v>
      </c>
      <c r="F1048" s="248" t="s">
        <v>2188</v>
      </c>
      <c r="G1048" s="247">
        <v>421</v>
      </c>
      <c r="H1048" s="247" t="s">
        <v>1671</v>
      </c>
      <c r="I1048" s="247">
        <v>26754000</v>
      </c>
      <c r="K1048" s="248">
        <v>26754000</v>
      </c>
    </row>
    <row r="1049" spans="1:11">
      <c r="A1049" s="247" t="s">
        <v>648</v>
      </c>
      <c r="B1049" s="247" t="s">
        <v>1211</v>
      </c>
      <c r="C1049" s="247" t="s">
        <v>1212</v>
      </c>
      <c r="D1049" s="251" t="s">
        <v>1217</v>
      </c>
      <c r="E1049" s="247" t="s">
        <v>1218</v>
      </c>
      <c r="F1049" s="248" t="s">
        <v>839</v>
      </c>
      <c r="G1049" s="247">
        <v>418</v>
      </c>
      <c r="H1049" s="247" t="s">
        <v>1671</v>
      </c>
      <c r="I1049" s="247">
        <v>23186800</v>
      </c>
      <c r="K1049" s="248">
        <v>23186800</v>
      </c>
    </row>
    <row r="1050" spans="1:11">
      <c r="A1050" s="247" t="s">
        <v>648</v>
      </c>
      <c r="B1050" s="247" t="s">
        <v>1219</v>
      </c>
      <c r="C1050" s="247" t="s">
        <v>1220</v>
      </c>
      <c r="D1050" s="251" t="s">
        <v>2735</v>
      </c>
      <c r="E1050" s="247" t="s">
        <v>1860</v>
      </c>
      <c r="F1050" s="248" t="s">
        <v>1767</v>
      </c>
      <c r="G1050" s="247">
        <v>-3</v>
      </c>
      <c r="H1050" s="247" t="s">
        <v>1671</v>
      </c>
      <c r="I1050" s="247">
        <v>41445000</v>
      </c>
      <c r="K1050" s="248">
        <v>41445000</v>
      </c>
    </row>
    <row r="1051" spans="1:11">
      <c r="A1051" s="247" t="s">
        <v>648</v>
      </c>
      <c r="B1051" s="247" t="s">
        <v>1219</v>
      </c>
      <c r="C1051" s="247" t="s">
        <v>1220</v>
      </c>
      <c r="D1051" s="251" t="s">
        <v>2736</v>
      </c>
      <c r="E1051" s="247" t="s">
        <v>1896</v>
      </c>
      <c r="F1051" s="248" t="s">
        <v>1897</v>
      </c>
      <c r="G1051" s="247">
        <v>-4</v>
      </c>
      <c r="H1051" s="247" t="s">
        <v>1671</v>
      </c>
      <c r="I1051" s="247">
        <v>131410500</v>
      </c>
      <c r="K1051" s="248">
        <v>131410500</v>
      </c>
    </row>
    <row r="1052" spans="1:11">
      <c r="A1052" s="247" t="s">
        <v>648</v>
      </c>
      <c r="B1052" s="247" t="s">
        <v>1219</v>
      </c>
      <c r="C1052" s="247" t="s">
        <v>1220</v>
      </c>
      <c r="D1052" s="251" t="s">
        <v>2737</v>
      </c>
      <c r="E1052" s="247" t="s">
        <v>1896</v>
      </c>
      <c r="F1052" s="248" t="s">
        <v>1897</v>
      </c>
      <c r="G1052" s="247">
        <v>-4</v>
      </c>
      <c r="H1052" s="247" t="s">
        <v>1671</v>
      </c>
      <c r="I1052" s="247">
        <v>138150000</v>
      </c>
      <c r="K1052" s="248">
        <v>138150000</v>
      </c>
    </row>
    <row r="1053" spans="1:11">
      <c r="A1053" s="247" t="s">
        <v>648</v>
      </c>
      <c r="B1053" s="247" t="s">
        <v>1219</v>
      </c>
      <c r="C1053" s="247" t="s">
        <v>1220</v>
      </c>
      <c r="D1053" s="251" t="s">
        <v>2738</v>
      </c>
      <c r="E1053" s="247" t="s">
        <v>1896</v>
      </c>
      <c r="F1053" s="248" t="s">
        <v>1897</v>
      </c>
      <c r="G1053" s="247">
        <v>-4</v>
      </c>
      <c r="H1053" s="247" t="s">
        <v>1671</v>
      </c>
      <c r="I1053" s="247">
        <v>138610500</v>
      </c>
      <c r="K1053" s="248">
        <v>138610500</v>
      </c>
    </row>
    <row r="1054" spans="1:11">
      <c r="A1054" s="247" t="s">
        <v>648</v>
      </c>
      <c r="B1054" s="247" t="s">
        <v>1219</v>
      </c>
      <c r="C1054" s="247" t="s">
        <v>1220</v>
      </c>
      <c r="D1054" s="251" t="s">
        <v>2739</v>
      </c>
      <c r="E1054" s="247" t="s">
        <v>1896</v>
      </c>
      <c r="F1054" s="248" t="s">
        <v>1897</v>
      </c>
      <c r="G1054" s="247">
        <v>-4</v>
      </c>
      <c r="H1054" s="247" t="s">
        <v>1671</v>
      </c>
      <c r="I1054" s="247">
        <v>131850000</v>
      </c>
      <c r="K1054" s="248">
        <v>131850000</v>
      </c>
    </row>
    <row r="1055" spans="1:11">
      <c r="A1055" s="247" t="s">
        <v>648</v>
      </c>
      <c r="B1055" s="247" t="s">
        <v>1219</v>
      </c>
      <c r="C1055" s="247" t="s">
        <v>1220</v>
      </c>
      <c r="D1055" s="251" t="s">
        <v>2740</v>
      </c>
      <c r="E1055" s="247" t="s">
        <v>1669</v>
      </c>
      <c r="F1055" s="248" t="s">
        <v>1670</v>
      </c>
      <c r="G1055" s="247">
        <v>-7</v>
      </c>
      <c r="H1055" s="247" t="s">
        <v>1671</v>
      </c>
      <c r="I1055" s="247">
        <v>129467000</v>
      </c>
      <c r="K1055" s="248">
        <v>129467000</v>
      </c>
    </row>
    <row r="1056" spans="1:11">
      <c r="A1056" s="247" t="s">
        <v>648</v>
      </c>
      <c r="B1056" s="247" t="s">
        <v>1219</v>
      </c>
      <c r="C1056" s="247" t="s">
        <v>1220</v>
      </c>
      <c r="D1056" s="251" t="s">
        <v>2741</v>
      </c>
      <c r="E1056" s="247" t="s">
        <v>1761</v>
      </c>
      <c r="F1056" s="248" t="s">
        <v>1899</v>
      </c>
      <c r="G1056" s="247">
        <v>-10</v>
      </c>
      <c r="H1056" s="247" t="s">
        <v>1671</v>
      </c>
      <c r="I1056" s="247">
        <v>129900000</v>
      </c>
      <c r="K1056" s="248">
        <v>129900000</v>
      </c>
    </row>
    <row r="1057" spans="1:11">
      <c r="A1057" s="247" t="s">
        <v>648</v>
      </c>
      <c r="B1057" s="247" t="s">
        <v>1219</v>
      </c>
      <c r="C1057" s="247" t="s">
        <v>1220</v>
      </c>
      <c r="D1057" s="251" t="s">
        <v>2742</v>
      </c>
      <c r="E1057" s="247" t="s">
        <v>1761</v>
      </c>
      <c r="F1057" s="248" t="s">
        <v>1899</v>
      </c>
      <c r="G1057" s="247">
        <v>-10</v>
      </c>
      <c r="H1057" s="247" t="s">
        <v>1671</v>
      </c>
      <c r="I1057" s="247">
        <v>90800000</v>
      </c>
      <c r="K1057" s="248">
        <v>90800000</v>
      </c>
    </row>
    <row r="1058" spans="1:11">
      <c r="A1058" s="247" t="s">
        <v>648</v>
      </c>
      <c r="B1058" s="247" t="s">
        <v>1219</v>
      </c>
      <c r="C1058" s="247" t="s">
        <v>1220</v>
      </c>
      <c r="D1058" s="251" t="s">
        <v>2743</v>
      </c>
      <c r="E1058" s="247" t="s">
        <v>1761</v>
      </c>
      <c r="F1058" s="248" t="s">
        <v>1899</v>
      </c>
      <c r="G1058" s="247">
        <v>-10</v>
      </c>
      <c r="H1058" s="247" t="s">
        <v>1671</v>
      </c>
      <c r="I1058" s="247">
        <v>129900000</v>
      </c>
      <c r="K1058" s="248">
        <v>129900000</v>
      </c>
    </row>
    <row r="1059" spans="1:11">
      <c r="A1059" s="247" t="s">
        <v>648</v>
      </c>
      <c r="B1059" s="247" t="s">
        <v>1219</v>
      </c>
      <c r="C1059" s="247" t="s">
        <v>1220</v>
      </c>
      <c r="D1059" s="251" t="s">
        <v>2744</v>
      </c>
      <c r="E1059" s="247" t="s">
        <v>1784</v>
      </c>
      <c r="F1059" s="248" t="s">
        <v>1785</v>
      </c>
      <c r="G1059" s="247">
        <v>-11</v>
      </c>
      <c r="H1059" s="247" t="s">
        <v>1671</v>
      </c>
      <c r="I1059" s="247">
        <v>129900000</v>
      </c>
      <c r="K1059" s="248">
        <v>129900000</v>
      </c>
    </row>
    <row r="1060" spans="1:11">
      <c r="A1060" s="247" t="s">
        <v>648</v>
      </c>
      <c r="B1060" s="247" t="s">
        <v>1219</v>
      </c>
      <c r="C1060" s="247" t="s">
        <v>1220</v>
      </c>
      <c r="D1060" s="251" t="s">
        <v>2745</v>
      </c>
      <c r="E1060" s="247" t="s">
        <v>1753</v>
      </c>
      <c r="F1060" s="248" t="s">
        <v>1754</v>
      </c>
      <c r="G1060" s="247">
        <v>-12</v>
      </c>
      <c r="H1060" s="247" t="s">
        <v>1671</v>
      </c>
      <c r="I1060" s="247">
        <v>129900000</v>
      </c>
      <c r="K1060" s="248">
        <v>129900000</v>
      </c>
    </row>
    <row r="1061" spans="1:11">
      <c r="A1061" s="247" t="s">
        <v>648</v>
      </c>
      <c r="B1061" s="247" t="s">
        <v>1219</v>
      </c>
      <c r="C1061" s="247" t="s">
        <v>1220</v>
      </c>
      <c r="D1061" s="251" t="s">
        <v>2746</v>
      </c>
      <c r="E1061" s="247" t="s">
        <v>1753</v>
      </c>
      <c r="F1061" s="248" t="s">
        <v>1754</v>
      </c>
      <c r="G1061" s="247">
        <v>-12</v>
      </c>
      <c r="H1061" s="247" t="s">
        <v>1671</v>
      </c>
      <c r="I1061" s="247">
        <v>136654000</v>
      </c>
      <c r="K1061" s="248">
        <v>136654000</v>
      </c>
    </row>
    <row r="1062" spans="1:11">
      <c r="A1062" s="247" t="s">
        <v>648</v>
      </c>
      <c r="B1062" s="247" t="s">
        <v>1219</v>
      </c>
      <c r="C1062" s="247" t="s">
        <v>1220</v>
      </c>
      <c r="D1062" s="251" t="s">
        <v>2747</v>
      </c>
      <c r="E1062" s="247" t="s">
        <v>1753</v>
      </c>
      <c r="F1062" s="248" t="s">
        <v>1754</v>
      </c>
      <c r="G1062" s="247">
        <v>-12</v>
      </c>
      <c r="H1062" s="247" t="s">
        <v>1671</v>
      </c>
      <c r="I1062" s="247">
        <v>129900000</v>
      </c>
      <c r="K1062" s="248">
        <v>129900000</v>
      </c>
    </row>
    <row r="1063" spans="1:11">
      <c r="A1063" s="247" t="s">
        <v>648</v>
      </c>
      <c r="B1063" s="247" t="s">
        <v>1219</v>
      </c>
      <c r="C1063" s="247" t="s">
        <v>1220</v>
      </c>
      <c r="D1063" s="251" t="s">
        <v>2748</v>
      </c>
      <c r="E1063" s="247" t="s">
        <v>1831</v>
      </c>
      <c r="F1063" s="248" t="s">
        <v>1832</v>
      </c>
      <c r="G1063" s="247">
        <v>-17</v>
      </c>
      <c r="H1063" s="247" t="s">
        <v>1671</v>
      </c>
      <c r="I1063" s="247">
        <v>129900000</v>
      </c>
      <c r="K1063" s="248">
        <v>129900000</v>
      </c>
    </row>
    <row r="1064" spans="1:11">
      <c r="A1064" s="247" t="s">
        <v>648</v>
      </c>
      <c r="B1064" s="247" t="s">
        <v>1219</v>
      </c>
      <c r="C1064" s="247" t="s">
        <v>1220</v>
      </c>
      <c r="D1064" s="251" t="s">
        <v>2749</v>
      </c>
      <c r="E1064" s="247" t="s">
        <v>1831</v>
      </c>
      <c r="F1064" s="248" t="s">
        <v>1832</v>
      </c>
      <c r="G1064" s="247">
        <v>-17</v>
      </c>
      <c r="H1064" s="247" t="s">
        <v>1671</v>
      </c>
      <c r="I1064" s="247">
        <v>136200000</v>
      </c>
      <c r="K1064" s="248">
        <v>136200000</v>
      </c>
    </row>
    <row r="1065" spans="1:11">
      <c r="A1065" s="247" t="s">
        <v>648</v>
      </c>
      <c r="B1065" s="247" t="s">
        <v>1219</v>
      </c>
      <c r="C1065" s="247" t="s">
        <v>1220</v>
      </c>
      <c r="D1065" s="251" t="s">
        <v>2750</v>
      </c>
      <c r="E1065" s="247" t="s">
        <v>1868</v>
      </c>
      <c r="F1065" s="248" t="s">
        <v>1903</v>
      </c>
      <c r="G1065" s="247">
        <v>-18</v>
      </c>
      <c r="H1065" s="247" t="s">
        <v>1671</v>
      </c>
      <c r="I1065" s="247">
        <v>129900000</v>
      </c>
      <c r="K1065" s="248">
        <v>129900000</v>
      </c>
    </row>
    <row r="1066" spans="1:11">
      <c r="A1066" s="247" t="s">
        <v>648</v>
      </c>
      <c r="B1066" s="247" t="s">
        <v>1219</v>
      </c>
      <c r="C1066" s="247" t="s">
        <v>1220</v>
      </c>
      <c r="D1066" s="251" t="s">
        <v>2751</v>
      </c>
      <c r="E1066" s="247" t="s">
        <v>1792</v>
      </c>
      <c r="F1066" s="248" t="s">
        <v>1793</v>
      </c>
      <c r="G1066" s="247">
        <v>-19</v>
      </c>
      <c r="H1066" s="247" t="s">
        <v>1671</v>
      </c>
      <c r="I1066" s="247">
        <v>131190000</v>
      </c>
      <c r="K1066" s="248">
        <v>131190000</v>
      </c>
    </row>
    <row r="1067" spans="1:11">
      <c r="A1067" s="247" t="s">
        <v>648</v>
      </c>
      <c r="B1067" s="247" t="s">
        <v>1219</v>
      </c>
      <c r="C1067" s="247" t="s">
        <v>1220</v>
      </c>
      <c r="D1067" s="251" t="s">
        <v>2752</v>
      </c>
      <c r="E1067" s="247" t="s">
        <v>1724</v>
      </c>
      <c r="F1067" s="248" t="s">
        <v>1906</v>
      </c>
      <c r="G1067" s="247">
        <v>-20</v>
      </c>
      <c r="H1067" s="247" t="s">
        <v>1671</v>
      </c>
      <c r="I1067" s="247">
        <v>131627300</v>
      </c>
      <c r="K1067" s="248">
        <v>131627300</v>
      </c>
    </row>
    <row r="1068" spans="1:11">
      <c r="A1068" s="247" t="s">
        <v>648</v>
      </c>
      <c r="B1068" s="247" t="s">
        <v>1219</v>
      </c>
      <c r="C1068" s="247" t="s">
        <v>1220</v>
      </c>
      <c r="D1068" s="251" t="s">
        <v>2753</v>
      </c>
      <c r="E1068" s="247" t="s">
        <v>1724</v>
      </c>
      <c r="F1068" s="248" t="s">
        <v>1906</v>
      </c>
      <c r="G1068" s="247">
        <v>-20</v>
      </c>
      <c r="H1068" s="247" t="s">
        <v>1671</v>
      </c>
      <c r="I1068" s="247">
        <v>124890000</v>
      </c>
      <c r="K1068" s="248">
        <v>124890000</v>
      </c>
    </row>
    <row r="1069" spans="1:11">
      <c r="A1069" s="247" t="s">
        <v>648</v>
      </c>
      <c r="B1069" s="247" t="s">
        <v>1219</v>
      </c>
      <c r="C1069" s="247" t="s">
        <v>1220</v>
      </c>
      <c r="D1069" s="251" t="s">
        <v>2754</v>
      </c>
      <c r="E1069" s="247" t="s">
        <v>1806</v>
      </c>
      <c r="F1069" s="248" t="s">
        <v>1807</v>
      </c>
      <c r="G1069" s="247">
        <v>-24</v>
      </c>
      <c r="H1069" s="247" t="s">
        <v>1671</v>
      </c>
      <c r="I1069" s="247">
        <v>123600000</v>
      </c>
      <c r="K1069" s="248">
        <v>123600000</v>
      </c>
    </row>
    <row r="1070" spans="1:11">
      <c r="A1070" s="247" t="s">
        <v>648</v>
      </c>
      <c r="B1070" s="247" t="s">
        <v>1219</v>
      </c>
      <c r="C1070" s="247" t="s">
        <v>1220</v>
      </c>
      <c r="D1070" s="251" t="s">
        <v>2755</v>
      </c>
      <c r="E1070" s="247" t="s">
        <v>1806</v>
      </c>
      <c r="F1070" s="248" t="s">
        <v>1807</v>
      </c>
      <c r="G1070" s="247">
        <v>-24</v>
      </c>
      <c r="H1070" s="247" t="s">
        <v>1671</v>
      </c>
      <c r="I1070" s="247">
        <v>129900000</v>
      </c>
      <c r="K1070" s="248">
        <v>129900000</v>
      </c>
    </row>
    <row r="1071" spans="1:11">
      <c r="A1071" s="247" t="s">
        <v>648</v>
      </c>
      <c r="B1071" s="247" t="s">
        <v>1219</v>
      </c>
      <c r="C1071" s="247" t="s">
        <v>1220</v>
      </c>
      <c r="D1071" s="251" t="s">
        <v>2756</v>
      </c>
      <c r="E1071" s="247" t="s">
        <v>1806</v>
      </c>
      <c r="F1071" s="248" t="s">
        <v>1807</v>
      </c>
      <c r="G1071" s="247">
        <v>-24</v>
      </c>
      <c r="H1071" s="247" t="s">
        <v>1671</v>
      </c>
      <c r="I1071" s="247">
        <v>121800000</v>
      </c>
      <c r="K1071" s="248">
        <v>121800000</v>
      </c>
    </row>
    <row r="1072" spans="1:11">
      <c r="A1072" s="247" t="s">
        <v>648</v>
      </c>
      <c r="B1072" s="247" t="s">
        <v>1219</v>
      </c>
      <c r="C1072" s="247" t="s">
        <v>1220</v>
      </c>
      <c r="D1072" s="251" t="s">
        <v>2757</v>
      </c>
      <c r="E1072" s="247" t="s">
        <v>1806</v>
      </c>
      <c r="F1072" s="248" t="s">
        <v>1807</v>
      </c>
      <c r="G1072" s="247">
        <v>-24</v>
      </c>
      <c r="H1072" s="247" t="s">
        <v>1671</v>
      </c>
      <c r="I1072" s="247">
        <v>130800000</v>
      </c>
      <c r="K1072" s="248">
        <v>130800000</v>
      </c>
    </row>
    <row r="1073" spans="1:11">
      <c r="A1073" s="247" t="s">
        <v>648</v>
      </c>
      <c r="B1073" s="247" t="s">
        <v>1219</v>
      </c>
      <c r="C1073" s="247" t="s">
        <v>1220</v>
      </c>
      <c r="D1073" s="251" t="s">
        <v>2758</v>
      </c>
      <c r="E1073" s="247" t="s">
        <v>1797</v>
      </c>
      <c r="F1073" s="248" t="s">
        <v>1798</v>
      </c>
      <c r="G1073" s="247">
        <v>-25</v>
      </c>
      <c r="H1073" s="247" t="s">
        <v>1671</v>
      </c>
      <c r="I1073" s="247">
        <v>121800000</v>
      </c>
      <c r="K1073" s="248">
        <v>121800000</v>
      </c>
    </row>
    <row r="1074" spans="1:11">
      <c r="A1074" s="247" t="s">
        <v>648</v>
      </c>
      <c r="B1074" s="247" t="s">
        <v>1219</v>
      </c>
      <c r="C1074" s="247" t="s">
        <v>1220</v>
      </c>
      <c r="D1074" s="251" t="s">
        <v>2759</v>
      </c>
      <c r="E1074" s="247" t="s">
        <v>1908</v>
      </c>
      <c r="F1074" s="248" t="s">
        <v>1909</v>
      </c>
      <c r="G1074" s="247">
        <v>-26</v>
      </c>
      <c r="H1074" s="247" t="s">
        <v>1671</v>
      </c>
      <c r="I1074" s="247">
        <v>121800000</v>
      </c>
      <c r="K1074" s="248">
        <v>121800000</v>
      </c>
    </row>
    <row r="1075" spans="1:11">
      <c r="A1075" s="247" t="s">
        <v>648</v>
      </c>
      <c r="B1075" s="247" t="s">
        <v>1219</v>
      </c>
      <c r="C1075" s="247" t="s">
        <v>1220</v>
      </c>
      <c r="D1075" s="251" t="s">
        <v>2760</v>
      </c>
      <c r="E1075" s="247" t="s">
        <v>1727</v>
      </c>
      <c r="F1075" s="248" t="s">
        <v>1800</v>
      </c>
      <c r="G1075" s="247">
        <v>-28</v>
      </c>
      <c r="H1075" s="247" t="s">
        <v>1671</v>
      </c>
      <c r="I1075" s="247">
        <v>121800000</v>
      </c>
      <c r="K1075" s="248">
        <v>121800000</v>
      </c>
    </row>
    <row r="1076" spans="1:11">
      <c r="A1076" s="247" t="s">
        <v>648</v>
      </c>
      <c r="B1076" s="247" t="s">
        <v>1219</v>
      </c>
      <c r="C1076" s="247" t="s">
        <v>1220</v>
      </c>
      <c r="D1076" s="251" t="s">
        <v>2761</v>
      </c>
      <c r="E1076" s="247" t="s">
        <v>1727</v>
      </c>
      <c r="F1076" s="248" t="s">
        <v>1800</v>
      </c>
      <c r="G1076" s="247">
        <v>-28</v>
      </c>
      <c r="H1076" s="247" t="s">
        <v>1671</v>
      </c>
      <c r="I1076" s="247">
        <v>121800000</v>
      </c>
      <c r="K1076" s="248">
        <v>121800000</v>
      </c>
    </row>
    <row r="1077" spans="1:11">
      <c r="A1077" s="247" t="s">
        <v>648</v>
      </c>
      <c r="B1077" s="247" t="s">
        <v>1219</v>
      </c>
      <c r="C1077" s="247" t="s">
        <v>1220</v>
      </c>
      <c r="D1077" s="251" t="s">
        <v>2762</v>
      </c>
      <c r="E1077" s="247" t="s">
        <v>1727</v>
      </c>
      <c r="F1077" s="248" t="s">
        <v>1800</v>
      </c>
      <c r="G1077" s="247">
        <v>-28</v>
      </c>
      <c r="H1077" s="247" t="s">
        <v>1671</v>
      </c>
      <c r="I1077" s="247">
        <v>34160000</v>
      </c>
      <c r="K1077" s="248">
        <v>34160000</v>
      </c>
    </row>
    <row r="1078" spans="1:11">
      <c r="A1078" s="247" t="s">
        <v>516</v>
      </c>
      <c r="B1078" s="247" t="s">
        <v>1221</v>
      </c>
      <c r="C1078" s="247" t="s">
        <v>1222</v>
      </c>
      <c r="D1078" s="251" t="s">
        <v>2763</v>
      </c>
      <c r="E1078" s="247" t="s">
        <v>1939</v>
      </c>
      <c r="F1078" s="248" t="s">
        <v>1792</v>
      </c>
      <c r="G1078" s="247">
        <v>11</v>
      </c>
      <c r="H1078" s="247" t="s">
        <v>1671</v>
      </c>
      <c r="I1078" s="247">
        <v>1082435</v>
      </c>
      <c r="K1078" s="248">
        <v>1082435</v>
      </c>
    </row>
    <row r="1079" spans="1:11">
      <c r="A1079" s="247" t="s">
        <v>516</v>
      </c>
      <c r="B1079" s="247" t="s">
        <v>1221</v>
      </c>
      <c r="C1079" s="247" t="s">
        <v>1222</v>
      </c>
      <c r="D1079" s="251" t="s">
        <v>2764</v>
      </c>
      <c r="E1079" s="247" t="s">
        <v>1669</v>
      </c>
      <c r="F1079" s="248" t="s">
        <v>1670</v>
      </c>
      <c r="G1079" s="247">
        <v>-7</v>
      </c>
      <c r="H1079" s="247" t="s">
        <v>1671</v>
      </c>
      <c r="I1079" s="247">
        <v>241560</v>
      </c>
      <c r="K1079" s="248">
        <v>241560</v>
      </c>
    </row>
    <row r="1080" spans="1:11">
      <c r="A1080" s="247" t="s">
        <v>516</v>
      </c>
      <c r="B1080" s="247" t="s">
        <v>1221</v>
      </c>
      <c r="C1080" s="247" t="s">
        <v>1222</v>
      </c>
      <c r="D1080" s="251" t="s">
        <v>2765</v>
      </c>
      <c r="E1080" s="247" t="s">
        <v>1724</v>
      </c>
      <c r="F1080" s="248" t="s">
        <v>1906</v>
      </c>
      <c r="G1080" s="247">
        <v>-20</v>
      </c>
      <c r="H1080" s="247" t="s">
        <v>1671</v>
      </c>
      <c r="I1080" s="247">
        <v>1405807</v>
      </c>
      <c r="K1080" s="248">
        <v>1405807</v>
      </c>
    </row>
    <row r="1081" spans="1:11">
      <c r="A1081" s="247" t="s">
        <v>516</v>
      </c>
      <c r="B1081" s="247" t="s">
        <v>1223</v>
      </c>
      <c r="C1081" s="247" t="s">
        <v>1224</v>
      </c>
      <c r="D1081" s="251" t="s">
        <v>1225</v>
      </c>
      <c r="E1081" s="247" t="s">
        <v>1214</v>
      </c>
      <c r="F1081" s="248" t="s">
        <v>816</v>
      </c>
      <c r="G1081" s="247">
        <v>410</v>
      </c>
      <c r="H1081" s="247" t="s">
        <v>1671</v>
      </c>
      <c r="I1081" s="247">
        <v>3928850</v>
      </c>
      <c r="K1081" s="248">
        <v>3928850</v>
      </c>
    </row>
    <row r="1082" spans="1:11">
      <c r="A1082" s="247" t="s">
        <v>516</v>
      </c>
      <c r="B1082" s="247" t="s">
        <v>1223</v>
      </c>
      <c r="C1082" s="247" t="s">
        <v>1224</v>
      </c>
      <c r="D1082" s="251" t="s">
        <v>1226</v>
      </c>
      <c r="E1082" s="247" t="s">
        <v>1218</v>
      </c>
      <c r="F1082" s="248" t="s">
        <v>2766</v>
      </c>
      <c r="G1082" s="247">
        <v>393</v>
      </c>
      <c r="H1082" s="247" t="s">
        <v>1671</v>
      </c>
      <c r="I1082" s="247">
        <v>5442600</v>
      </c>
      <c r="K1082" s="248">
        <v>5442600</v>
      </c>
    </row>
    <row r="1083" spans="1:11">
      <c r="A1083" s="247" t="s">
        <v>516</v>
      </c>
      <c r="B1083" s="247" t="s">
        <v>1223</v>
      </c>
      <c r="C1083" s="247" t="s">
        <v>1224</v>
      </c>
      <c r="D1083" s="251" t="s">
        <v>1227</v>
      </c>
      <c r="E1083" s="247" t="s">
        <v>816</v>
      </c>
      <c r="F1083" s="248" t="s">
        <v>817</v>
      </c>
      <c r="G1083" s="247">
        <v>380</v>
      </c>
      <c r="H1083" s="247" t="s">
        <v>1671</v>
      </c>
      <c r="I1083" s="247">
        <v>6535550</v>
      </c>
      <c r="K1083" s="248">
        <v>6535550</v>
      </c>
    </row>
    <row r="1084" spans="1:11">
      <c r="A1084" s="247" t="s">
        <v>516</v>
      </c>
      <c r="B1084" s="247" t="s">
        <v>1223</v>
      </c>
      <c r="C1084" s="247" t="s">
        <v>1224</v>
      </c>
      <c r="D1084" s="251" t="s">
        <v>1228</v>
      </c>
      <c r="E1084" s="247" t="s">
        <v>951</v>
      </c>
      <c r="F1084" s="248" t="s">
        <v>2767</v>
      </c>
      <c r="G1084" s="247">
        <v>361</v>
      </c>
      <c r="H1084" s="247" t="s">
        <v>1671</v>
      </c>
      <c r="I1084" s="247">
        <v>1897500</v>
      </c>
      <c r="K1084" s="248">
        <v>1897500</v>
      </c>
    </row>
    <row r="1085" spans="1:11">
      <c r="A1085" s="247" t="s">
        <v>516</v>
      </c>
      <c r="B1085" s="247" t="s">
        <v>1223</v>
      </c>
      <c r="C1085" s="247" t="s">
        <v>1224</v>
      </c>
      <c r="D1085" s="251" t="s">
        <v>1229</v>
      </c>
      <c r="E1085" s="247" t="s">
        <v>817</v>
      </c>
      <c r="F1085" s="248" t="s">
        <v>2768</v>
      </c>
      <c r="G1085" s="247">
        <v>350</v>
      </c>
      <c r="H1085" s="247" t="s">
        <v>1671</v>
      </c>
      <c r="I1085" s="247">
        <v>118680</v>
      </c>
      <c r="K1085" s="248">
        <v>118680</v>
      </c>
    </row>
    <row r="1086" spans="1:11">
      <c r="A1086" s="247" t="s">
        <v>648</v>
      </c>
      <c r="B1086" s="247" t="s">
        <v>1230</v>
      </c>
      <c r="C1086" s="247" t="s">
        <v>1231</v>
      </c>
      <c r="D1086" s="251" t="s">
        <v>1232</v>
      </c>
      <c r="E1086" s="247" t="s">
        <v>1233</v>
      </c>
      <c r="F1086" s="248" t="s">
        <v>2769</v>
      </c>
      <c r="G1086" s="247">
        <v>431</v>
      </c>
      <c r="H1086" s="247" t="s">
        <v>1671</v>
      </c>
      <c r="I1086" s="247">
        <v>138570000</v>
      </c>
      <c r="K1086" s="248">
        <v>138570000</v>
      </c>
    </row>
    <row r="1087" spans="1:11">
      <c r="A1087" s="247" t="s">
        <v>648</v>
      </c>
      <c r="B1087" s="247" t="s">
        <v>1230</v>
      </c>
      <c r="C1087" s="247" t="s">
        <v>1231</v>
      </c>
      <c r="D1087" s="251" t="s">
        <v>1234</v>
      </c>
      <c r="E1087" s="247" t="s">
        <v>590</v>
      </c>
      <c r="F1087" s="248" t="s">
        <v>1235</v>
      </c>
      <c r="G1087" s="247">
        <v>429</v>
      </c>
      <c r="H1087" s="247" t="s">
        <v>1671</v>
      </c>
      <c r="I1087" s="247">
        <v>70544000</v>
      </c>
      <c r="K1087" s="248">
        <v>70544000</v>
      </c>
    </row>
    <row r="1088" spans="1:11">
      <c r="A1088" s="247" t="s">
        <v>648</v>
      </c>
      <c r="B1088" s="247" t="s">
        <v>1230</v>
      </c>
      <c r="C1088" s="247" t="s">
        <v>1231</v>
      </c>
      <c r="D1088" s="251" t="s">
        <v>1236</v>
      </c>
      <c r="E1088" s="247" t="s">
        <v>1237</v>
      </c>
      <c r="F1088" s="248" t="s">
        <v>2190</v>
      </c>
      <c r="G1088" s="247">
        <v>428</v>
      </c>
      <c r="H1088" s="247" t="s">
        <v>1671</v>
      </c>
      <c r="I1088" s="247">
        <v>143189000</v>
      </c>
      <c r="K1088" s="248">
        <v>143189000</v>
      </c>
    </row>
    <row r="1089" spans="1:11">
      <c r="A1089" s="247" t="s">
        <v>648</v>
      </c>
      <c r="B1089" s="247" t="s">
        <v>1230</v>
      </c>
      <c r="C1089" s="247" t="s">
        <v>1231</v>
      </c>
      <c r="D1089" s="251" t="s">
        <v>1238</v>
      </c>
      <c r="E1089" s="247" t="s">
        <v>572</v>
      </c>
      <c r="F1089" s="248" t="s">
        <v>1811</v>
      </c>
      <c r="G1089" s="247">
        <v>420</v>
      </c>
      <c r="H1089" s="247" t="s">
        <v>1671</v>
      </c>
      <c r="I1089" s="247">
        <v>48499000</v>
      </c>
      <c r="K1089" s="248">
        <v>48499000</v>
      </c>
    </row>
    <row r="1090" spans="1:11">
      <c r="A1090" s="247" t="s">
        <v>648</v>
      </c>
      <c r="B1090" s="247" t="s">
        <v>1230</v>
      </c>
      <c r="C1090" s="247" t="s">
        <v>1231</v>
      </c>
      <c r="D1090" s="251" t="s">
        <v>1239</v>
      </c>
      <c r="E1090" s="247" t="s">
        <v>572</v>
      </c>
      <c r="F1090" s="248" t="s">
        <v>1811</v>
      </c>
      <c r="G1090" s="247">
        <v>420</v>
      </c>
      <c r="H1090" s="247" t="s">
        <v>1671</v>
      </c>
      <c r="I1090" s="247">
        <v>26454000</v>
      </c>
      <c r="K1090" s="248">
        <v>26454000</v>
      </c>
    </row>
    <row r="1091" spans="1:11">
      <c r="A1091" s="247" t="s">
        <v>648</v>
      </c>
      <c r="B1091" s="247" t="s">
        <v>1230</v>
      </c>
      <c r="C1091" s="247" t="s">
        <v>1231</v>
      </c>
      <c r="D1091" s="251" t="s">
        <v>1240</v>
      </c>
      <c r="E1091" s="247" t="s">
        <v>830</v>
      </c>
      <c r="F1091" s="248" t="s">
        <v>2189</v>
      </c>
      <c r="G1091" s="247">
        <v>413</v>
      </c>
      <c r="H1091" s="247" t="s">
        <v>1671</v>
      </c>
      <c r="I1091" s="247">
        <v>35272000</v>
      </c>
      <c r="K1091" s="248">
        <v>35272000</v>
      </c>
    </row>
    <row r="1092" spans="1:11">
      <c r="A1092" s="247" t="s">
        <v>648</v>
      </c>
      <c r="B1092" s="247" t="s">
        <v>1230</v>
      </c>
      <c r="C1092" s="247" t="s">
        <v>1231</v>
      </c>
      <c r="D1092" s="251" t="s">
        <v>1241</v>
      </c>
      <c r="E1092" s="247" t="s">
        <v>836</v>
      </c>
      <c r="F1092" s="248" t="s">
        <v>837</v>
      </c>
      <c r="G1092" s="247">
        <v>403</v>
      </c>
      <c r="H1092" s="247" t="s">
        <v>1671</v>
      </c>
      <c r="I1092" s="247">
        <v>44090000</v>
      </c>
      <c r="K1092" s="248">
        <v>44090000</v>
      </c>
    </row>
    <row r="1093" spans="1:11">
      <c r="A1093" s="247" t="s">
        <v>648</v>
      </c>
      <c r="B1093" s="247" t="s">
        <v>1230</v>
      </c>
      <c r="C1093" s="247" t="s">
        <v>1231</v>
      </c>
      <c r="D1093" s="251" t="s">
        <v>1242</v>
      </c>
      <c r="E1093" s="247" t="s">
        <v>836</v>
      </c>
      <c r="F1093" s="248" t="s">
        <v>837</v>
      </c>
      <c r="G1093" s="247">
        <v>403</v>
      </c>
      <c r="H1093" s="247" t="s">
        <v>1671</v>
      </c>
      <c r="I1093" s="247">
        <v>138570000</v>
      </c>
      <c r="K1093" s="248">
        <v>138570000</v>
      </c>
    </row>
    <row r="1094" spans="1:11">
      <c r="A1094" s="247" t="s">
        <v>648</v>
      </c>
      <c r="B1094" s="247" t="s">
        <v>1230</v>
      </c>
      <c r="C1094" s="247" t="s">
        <v>1231</v>
      </c>
      <c r="D1094" s="251" t="s">
        <v>1243</v>
      </c>
      <c r="E1094" s="247" t="s">
        <v>1235</v>
      </c>
      <c r="F1094" s="248" t="s">
        <v>2770</v>
      </c>
      <c r="G1094" s="247">
        <v>399</v>
      </c>
      <c r="H1094" s="247" t="s">
        <v>1671</v>
      </c>
      <c r="I1094" s="247">
        <v>66575900</v>
      </c>
      <c r="K1094" s="248">
        <v>66575900</v>
      </c>
    </row>
    <row r="1095" spans="1:11">
      <c r="A1095" s="247" t="s">
        <v>648</v>
      </c>
      <c r="B1095" s="247" t="s">
        <v>1230</v>
      </c>
      <c r="C1095" s="247" t="s">
        <v>1231</v>
      </c>
      <c r="D1095" s="251" t="s">
        <v>1244</v>
      </c>
      <c r="E1095" s="247" t="s">
        <v>1235</v>
      </c>
      <c r="F1095" s="248" t="s">
        <v>2770</v>
      </c>
      <c r="G1095" s="247">
        <v>399</v>
      </c>
      <c r="H1095" s="247" t="s">
        <v>1671</v>
      </c>
      <c r="I1095" s="247">
        <v>143650900</v>
      </c>
      <c r="K1095" s="248">
        <v>143650900</v>
      </c>
    </row>
    <row r="1096" spans="1:11">
      <c r="A1096" s="247" t="s">
        <v>648</v>
      </c>
      <c r="B1096" s="247" t="s">
        <v>1230</v>
      </c>
      <c r="C1096" s="247" t="s">
        <v>1231</v>
      </c>
      <c r="D1096" s="251" t="s">
        <v>1245</v>
      </c>
      <c r="E1096" s="247" t="s">
        <v>574</v>
      </c>
      <c r="F1096" s="248" t="s">
        <v>1812</v>
      </c>
      <c r="G1096" s="247">
        <v>392</v>
      </c>
      <c r="H1096" s="247" t="s">
        <v>1671</v>
      </c>
      <c r="I1096" s="247">
        <v>132710900</v>
      </c>
      <c r="K1096" s="248">
        <v>132710900</v>
      </c>
    </row>
    <row r="1097" spans="1:11">
      <c r="A1097" s="247" t="s">
        <v>648</v>
      </c>
      <c r="B1097" s="247" t="s">
        <v>1230</v>
      </c>
      <c r="C1097" s="247" t="s">
        <v>1231</v>
      </c>
      <c r="D1097" s="251" t="s">
        <v>1246</v>
      </c>
      <c r="E1097" s="247" t="s">
        <v>946</v>
      </c>
      <c r="F1097" s="248" t="s">
        <v>947</v>
      </c>
      <c r="G1097" s="247">
        <v>389</v>
      </c>
      <c r="H1097" s="247" t="s">
        <v>1671</v>
      </c>
      <c r="I1097" s="247">
        <v>66135000</v>
      </c>
      <c r="K1097" s="248">
        <v>66135000</v>
      </c>
    </row>
    <row r="1098" spans="1:11">
      <c r="A1098" s="247" t="s">
        <v>648</v>
      </c>
      <c r="B1098" s="247" t="s">
        <v>1230</v>
      </c>
      <c r="C1098" s="247" t="s">
        <v>1231</v>
      </c>
      <c r="D1098" s="251" t="s">
        <v>1247</v>
      </c>
      <c r="E1098" s="247" t="s">
        <v>839</v>
      </c>
      <c r="F1098" s="248" t="s">
        <v>576</v>
      </c>
      <c r="G1098" s="247">
        <v>388</v>
      </c>
      <c r="H1098" s="247" t="s">
        <v>1671</v>
      </c>
      <c r="I1098" s="247">
        <v>139031900</v>
      </c>
      <c r="K1098" s="248">
        <v>139031900</v>
      </c>
    </row>
    <row r="1099" spans="1:11">
      <c r="A1099" s="247" t="s">
        <v>648</v>
      </c>
      <c r="B1099" s="247" t="s">
        <v>1230</v>
      </c>
      <c r="C1099" s="247" t="s">
        <v>1231</v>
      </c>
      <c r="D1099" s="251" t="s">
        <v>1248</v>
      </c>
      <c r="E1099" s="247" t="s">
        <v>839</v>
      </c>
      <c r="F1099" s="248" t="s">
        <v>576</v>
      </c>
      <c r="G1099" s="247">
        <v>388</v>
      </c>
      <c r="H1099" s="247" t="s">
        <v>1671</v>
      </c>
      <c r="I1099" s="247">
        <v>44090000</v>
      </c>
      <c r="K1099" s="248">
        <v>44090000</v>
      </c>
    </row>
    <row r="1100" spans="1:11">
      <c r="A1100" s="247" t="s">
        <v>648</v>
      </c>
      <c r="B1100" s="247" t="s">
        <v>1230</v>
      </c>
      <c r="C1100" s="247" t="s">
        <v>1231</v>
      </c>
      <c r="D1100" s="251" t="s">
        <v>1249</v>
      </c>
      <c r="E1100" s="247" t="s">
        <v>843</v>
      </c>
      <c r="F1100" s="248" t="s">
        <v>2193</v>
      </c>
      <c r="G1100" s="247">
        <v>382</v>
      </c>
      <c r="H1100" s="247" t="s">
        <v>1671</v>
      </c>
      <c r="I1100" s="247">
        <v>139170000</v>
      </c>
      <c r="K1100" s="248">
        <v>139170000</v>
      </c>
    </row>
    <row r="1101" spans="1:11">
      <c r="A1101" s="247" t="s">
        <v>648</v>
      </c>
      <c r="B1101" s="247" t="s">
        <v>1230</v>
      </c>
      <c r="C1101" s="247" t="s">
        <v>1231</v>
      </c>
      <c r="D1101" s="251" t="s">
        <v>1250</v>
      </c>
      <c r="E1101" s="247" t="s">
        <v>948</v>
      </c>
      <c r="F1101" s="248" t="s">
        <v>2771</v>
      </c>
      <c r="G1101" s="247">
        <v>374</v>
      </c>
      <c r="H1101" s="247" t="s">
        <v>1671</v>
      </c>
      <c r="I1101" s="247">
        <v>69092400</v>
      </c>
      <c r="K1101" s="248">
        <v>69092400</v>
      </c>
    </row>
    <row r="1102" spans="1:11">
      <c r="A1102" s="247" t="s">
        <v>648</v>
      </c>
      <c r="B1102" s="247" t="s">
        <v>1230</v>
      </c>
      <c r="C1102" s="247" t="s">
        <v>1231</v>
      </c>
      <c r="D1102" s="251" t="s">
        <v>1251</v>
      </c>
      <c r="E1102" s="247" t="s">
        <v>896</v>
      </c>
      <c r="F1102" s="248" t="s">
        <v>897</v>
      </c>
      <c r="G1102" s="247">
        <v>368</v>
      </c>
      <c r="H1102" s="247" t="s">
        <v>1671</v>
      </c>
      <c r="I1102" s="247">
        <v>133312900</v>
      </c>
      <c r="K1102" s="248">
        <v>133312900</v>
      </c>
    </row>
    <row r="1103" spans="1:11">
      <c r="A1103" s="247" t="s">
        <v>648</v>
      </c>
      <c r="B1103" s="247" t="s">
        <v>1230</v>
      </c>
      <c r="C1103" s="247" t="s">
        <v>1231</v>
      </c>
      <c r="D1103" s="251" t="s">
        <v>1252</v>
      </c>
      <c r="E1103" s="247" t="s">
        <v>896</v>
      </c>
      <c r="F1103" s="248" t="s">
        <v>897</v>
      </c>
      <c r="G1103" s="247">
        <v>368</v>
      </c>
      <c r="H1103" s="247" t="s">
        <v>1671</v>
      </c>
      <c r="I1103" s="247">
        <v>48719000</v>
      </c>
      <c r="K1103" s="248">
        <v>48719000</v>
      </c>
    </row>
    <row r="1104" spans="1:11">
      <c r="A1104" s="247" t="s">
        <v>648</v>
      </c>
      <c r="B1104" s="247" t="s">
        <v>1230</v>
      </c>
      <c r="C1104" s="247" t="s">
        <v>1231</v>
      </c>
      <c r="D1104" s="251" t="s">
        <v>1253</v>
      </c>
      <c r="E1104" s="247" t="s">
        <v>949</v>
      </c>
      <c r="F1104" s="248" t="s">
        <v>950</v>
      </c>
      <c r="G1104" s="247">
        <v>367</v>
      </c>
      <c r="H1104" s="247" t="s">
        <v>1671</v>
      </c>
      <c r="I1104" s="247">
        <v>46827000</v>
      </c>
      <c r="K1104" s="248">
        <v>46827000</v>
      </c>
    </row>
    <row r="1105" spans="1:11">
      <c r="A1105" s="247" t="s">
        <v>648</v>
      </c>
      <c r="B1105" s="247" t="s">
        <v>1230</v>
      </c>
      <c r="C1105" s="247" t="s">
        <v>1231</v>
      </c>
      <c r="D1105" s="251" t="s">
        <v>1254</v>
      </c>
      <c r="E1105" s="247" t="s">
        <v>952</v>
      </c>
      <c r="F1105" s="248" t="s">
        <v>953</v>
      </c>
      <c r="G1105" s="247">
        <v>360</v>
      </c>
      <c r="H1105" s="247" t="s">
        <v>1671</v>
      </c>
      <c r="I1105" s="247">
        <v>132870000</v>
      </c>
      <c r="K1105" s="248">
        <v>132870000</v>
      </c>
    </row>
    <row r="1106" spans="1:11">
      <c r="A1106" s="247" t="s">
        <v>648</v>
      </c>
      <c r="B1106" s="247" t="s">
        <v>1230</v>
      </c>
      <c r="C1106" s="247" t="s">
        <v>1231</v>
      </c>
      <c r="D1106" s="251" t="s">
        <v>2772</v>
      </c>
      <c r="E1106" s="247" t="s">
        <v>1792</v>
      </c>
      <c r="F1106" s="248" t="s">
        <v>2773</v>
      </c>
      <c r="G1106" s="247">
        <v>-49</v>
      </c>
      <c r="H1106" s="247" t="s">
        <v>1671</v>
      </c>
      <c r="I1106" s="247">
        <v>124890000</v>
      </c>
      <c r="K1106" s="248">
        <v>124890000</v>
      </c>
    </row>
    <row r="1107" spans="1:11">
      <c r="A1107" s="247" t="s">
        <v>523</v>
      </c>
      <c r="B1107" s="247" t="s">
        <v>1255</v>
      </c>
      <c r="C1107" s="247" t="s">
        <v>1256</v>
      </c>
      <c r="D1107" s="251" t="s">
        <v>2774</v>
      </c>
      <c r="E1107" s="247" t="s">
        <v>1686</v>
      </c>
      <c r="F1107" s="248" t="s">
        <v>2009</v>
      </c>
      <c r="G1107" s="247">
        <v>57</v>
      </c>
      <c r="H1107" s="247" t="s">
        <v>1671</v>
      </c>
      <c r="I1107" s="247">
        <v>6300000</v>
      </c>
      <c r="K1107" s="248">
        <v>6300000</v>
      </c>
    </row>
    <row r="1108" spans="1:11">
      <c r="A1108" s="247" t="s">
        <v>523</v>
      </c>
      <c r="B1108" s="247" t="s">
        <v>1255</v>
      </c>
      <c r="C1108" s="247" t="s">
        <v>1256</v>
      </c>
      <c r="D1108" s="251" t="s">
        <v>2775</v>
      </c>
      <c r="E1108" s="247" t="s">
        <v>1720</v>
      </c>
      <c r="F1108" s="248" t="s">
        <v>1880</v>
      </c>
      <c r="G1108" s="247">
        <v>53</v>
      </c>
      <c r="H1108" s="247" t="s">
        <v>1671</v>
      </c>
      <c r="I1108" s="247">
        <v>897044</v>
      </c>
      <c r="K1108" s="248">
        <v>897044</v>
      </c>
    </row>
    <row r="1109" spans="1:11">
      <c r="A1109" s="247" t="s">
        <v>523</v>
      </c>
      <c r="B1109" s="247" t="s">
        <v>1255</v>
      </c>
      <c r="C1109" s="247" t="s">
        <v>1256</v>
      </c>
      <c r="D1109" s="251" t="s">
        <v>2776</v>
      </c>
      <c r="E1109" s="247" t="s">
        <v>1748</v>
      </c>
      <c r="F1109" s="248" t="s">
        <v>1976</v>
      </c>
      <c r="G1109" s="247">
        <v>29</v>
      </c>
      <c r="H1109" s="247" t="s">
        <v>1671</v>
      </c>
      <c r="I1109" s="247">
        <v>6300000</v>
      </c>
      <c r="K1109" s="248">
        <v>6300000</v>
      </c>
    </row>
    <row r="1110" spans="1:11">
      <c r="A1110" s="247" t="s">
        <v>523</v>
      </c>
      <c r="B1110" s="247" t="s">
        <v>1255</v>
      </c>
      <c r="C1110" s="247" t="s">
        <v>1256</v>
      </c>
      <c r="D1110" s="251" t="s">
        <v>2777</v>
      </c>
      <c r="E1110" s="247" t="s">
        <v>1723</v>
      </c>
      <c r="F1110" s="248" t="s">
        <v>1778</v>
      </c>
      <c r="G1110" s="247">
        <v>25</v>
      </c>
      <c r="H1110" s="247" t="s">
        <v>1671</v>
      </c>
      <c r="I1110" s="247">
        <v>1059461</v>
      </c>
      <c r="K1110" s="248">
        <v>1059461</v>
      </c>
    </row>
    <row r="1111" spans="1:11">
      <c r="A1111" s="247" t="s">
        <v>523</v>
      </c>
      <c r="B1111" s="247" t="s">
        <v>1255</v>
      </c>
      <c r="C1111" s="247" t="s">
        <v>1256</v>
      </c>
      <c r="D1111" s="251" t="s">
        <v>2778</v>
      </c>
      <c r="E1111" s="247" t="s">
        <v>1726</v>
      </c>
      <c r="F1111" s="248" t="s">
        <v>2097</v>
      </c>
      <c r="G1111" s="247">
        <v>17</v>
      </c>
      <c r="H1111" s="247" t="s">
        <v>1671</v>
      </c>
      <c r="I1111" s="247">
        <v>1100472</v>
      </c>
      <c r="K1111" s="248">
        <v>1100472</v>
      </c>
    </row>
    <row r="1112" spans="1:11">
      <c r="A1112" s="247" t="s">
        <v>523</v>
      </c>
      <c r="B1112" s="247" t="s">
        <v>1255</v>
      </c>
      <c r="C1112" s="247" t="s">
        <v>1256</v>
      </c>
      <c r="D1112" s="251" t="s">
        <v>2779</v>
      </c>
      <c r="E1112" s="247" t="s">
        <v>1761</v>
      </c>
      <c r="F1112" s="248" t="s">
        <v>1797</v>
      </c>
      <c r="G1112" s="247">
        <v>5</v>
      </c>
      <c r="H1112" s="247" t="s">
        <v>1671</v>
      </c>
      <c r="I1112" s="247">
        <v>34909</v>
      </c>
      <c r="K1112" s="248">
        <v>34909</v>
      </c>
    </row>
    <row r="1113" spans="1:11">
      <c r="A1113" s="247" t="s">
        <v>523</v>
      </c>
      <c r="B1113" s="247" t="s">
        <v>1255</v>
      </c>
      <c r="C1113" s="247" t="s">
        <v>1256</v>
      </c>
      <c r="D1113" s="251" t="s">
        <v>2780</v>
      </c>
      <c r="E1113" s="247" t="s">
        <v>1762</v>
      </c>
      <c r="F1113" s="248" t="s">
        <v>2781</v>
      </c>
      <c r="G1113" s="247">
        <v>0</v>
      </c>
      <c r="H1113" s="247" t="s">
        <v>1671</v>
      </c>
      <c r="I1113" s="247">
        <v>69765400</v>
      </c>
      <c r="K1113" s="248">
        <v>69765400</v>
      </c>
    </row>
    <row r="1114" spans="1:11">
      <c r="A1114" s="247" t="s">
        <v>523</v>
      </c>
      <c r="B1114" s="247" t="s">
        <v>1255</v>
      </c>
      <c r="C1114" s="247" t="s">
        <v>1256</v>
      </c>
      <c r="D1114" s="251" t="s">
        <v>2782</v>
      </c>
      <c r="E1114" s="247" t="s">
        <v>1753</v>
      </c>
      <c r="F1114" s="248" t="s">
        <v>1764</v>
      </c>
      <c r="G1114" s="247">
        <v>3</v>
      </c>
      <c r="H1114" s="247" t="s">
        <v>1671</v>
      </c>
      <c r="I1114" s="247">
        <v>6300000</v>
      </c>
      <c r="K1114" s="248">
        <v>6300000</v>
      </c>
    </row>
    <row r="1115" spans="1:11">
      <c r="A1115" s="247" t="s">
        <v>523</v>
      </c>
      <c r="B1115" s="247" t="s">
        <v>1255</v>
      </c>
      <c r="C1115" s="247" t="s">
        <v>1256</v>
      </c>
      <c r="D1115" s="251" t="s">
        <v>2783</v>
      </c>
      <c r="E1115" s="247" t="s">
        <v>1792</v>
      </c>
      <c r="F1115" s="248" t="s">
        <v>1897</v>
      </c>
      <c r="G1115" s="247">
        <v>-4</v>
      </c>
      <c r="H1115" s="247" t="s">
        <v>1671</v>
      </c>
      <c r="I1115" s="247">
        <v>28035000</v>
      </c>
      <c r="K1115" s="248">
        <v>28035000</v>
      </c>
    </row>
    <row r="1116" spans="1:11">
      <c r="A1116" s="247" t="s">
        <v>523</v>
      </c>
      <c r="B1116" s="247" t="s">
        <v>1255</v>
      </c>
      <c r="C1116" s="247" t="s">
        <v>1256</v>
      </c>
      <c r="D1116" s="251" t="s">
        <v>2784</v>
      </c>
      <c r="E1116" s="247" t="s">
        <v>1673</v>
      </c>
      <c r="F1116" s="248" t="s">
        <v>1782</v>
      </c>
      <c r="G1116" s="247">
        <v>-6</v>
      </c>
      <c r="H1116" s="247" t="s">
        <v>1671</v>
      </c>
      <c r="I1116" s="247">
        <v>43335000</v>
      </c>
      <c r="K1116" s="248">
        <v>43335000</v>
      </c>
    </row>
    <row r="1117" spans="1:11">
      <c r="A1117" s="247" t="s">
        <v>523</v>
      </c>
      <c r="B1117" s="247" t="s">
        <v>1255</v>
      </c>
      <c r="C1117" s="247" t="s">
        <v>1256</v>
      </c>
      <c r="D1117" s="251" t="s">
        <v>2785</v>
      </c>
      <c r="E1117" s="247" t="s">
        <v>1908</v>
      </c>
      <c r="F1117" s="248" t="s">
        <v>1785</v>
      </c>
      <c r="G1117" s="247">
        <v>-11</v>
      </c>
      <c r="H1117" s="247" t="s">
        <v>1671</v>
      </c>
      <c r="I1117" s="247">
        <v>67577000</v>
      </c>
      <c r="K1117" s="248">
        <v>67577000</v>
      </c>
    </row>
    <row r="1118" spans="1:11">
      <c r="A1118" s="247" t="s">
        <v>523</v>
      </c>
      <c r="B1118" s="247" t="s">
        <v>1255</v>
      </c>
      <c r="C1118" s="247" t="s">
        <v>1256</v>
      </c>
      <c r="D1118" s="251" t="s">
        <v>2786</v>
      </c>
      <c r="E1118" s="247" t="s">
        <v>1727</v>
      </c>
      <c r="F1118" s="248" t="s">
        <v>2078</v>
      </c>
      <c r="G1118" s="247">
        <v>-13</v>
      </c>
      <c r="H1118" s="247" t="s">
        <v>1671</v>
      </c>
      <c r="I1118" s="247">
        <v>19804000</v>
      </c>
      <c r="K1118" s="248">
        <v>19804000</v>
      </c>
    </row>
    <row r="1119" spans="1:11">
      <c r="A1119" s="247" t="s">
        <v>523</v>
      </c>
      <c r="B1119" s="247" t="s">
        <v>1257</v>
      </c>
      <c r="C1119" s="247" t="s">
        <v>1258</v>
      </c>
      <c r="D1119" s="251" t="s">
        <v>1378</v>
      </c>
      <c r="E1119" s="247" t="s">
        <v>1753</v>
      </c>
      <c r="F1119" s="248" t="s">
        <v>1754</v>
      </c>
      <c r="G1119" s="247">
        <v>-12</v>
      </c>
      <c r="H1119" s="247" t="s">
        <v>1671</v>
      </c>
      <c r="I1119" s="247">
        <v>21825000</v>
      </c>
      <c r="K1119" s="248">
        <v>21825000</v>
      </c>
    </row>
    <row r="1120" spans="1:11">
      <c r="A1120" s="247" t="s">
        <v>523</v>
      </c>
      <c r="B1120" s="247" t="s">
        <v>1257</v>
      </c>
      <c r="C1120" s="247" t="s">
        <v>1258</v>
      </c>
      <c r="D1120" s="251" t="s">
        <v>2787</v>
      </c>
      <c r="E1120" s="247" t="s">
        <v>1868</v>
      </c>
      <c r="F1120" s="248" t="s">
        <v>1903</v>
      </c>
      <c r="G1120" s="247">
        <v>-18</v>
      </c>
      <c r="H1120" s="247" t="s">
        <v>1671</v>
      </c>
      <c r="I1120" s="247">
        <v>52424300</v>
      </c>
      <c r="K1120" s="248">
        <v>52424300</v>
      </c>
    </row>
    <row r="1121" spans="1:11">
      <c r="A1121" s="247" t="s">
        <v>523</v>
      </c>
      <c r="B1121" s="247" t="s">
        <v>1257</v>
      </c>
      <c r="C1121" s="247" t="s">
        <v>1258</v>
      </c>
      <c r="D1121" s="251" t="s">
        <v>2788</v>
      </c>
      <c r="E1121" s="247" t="s">
        <v>1673</v>
      </c>
      <c r="F1121" s="248" t="s">
        <v>1674</v>
      </c>
      <c r="G1121" s="247">
        <v>-21</v>
      </c>
      <c r="H1121" s="247" t="s">
        <v>1671</v>
      </c>
      <c r="I1121" s="247">
        <v>70500000</v>
      </c>
      <c r="K1121" s="248">
        <v>70500000</v>
      </c>
    </row>
    <row r="1122" spans="1:11">
      <c r="A1122" s="247" t="s">
        <v>523</v>
      </c>
      <c r="B1122" s="247" t="s">
        <v>1257</v>
      </c>
      <c r="C1122" s="247" t="s">
        <v>1258</v>
      </c>
      <c r="D1122" s="251" t="s">
        <v>2789</v>
      </c>
      <c r="E1122" s="247" t="s">
        <v>1806</v>
      </c>
      <c r="F1122" s="248" t="s">
        <v>1807</v>
      </c>
      <c r="G1122" s="247">
        <v>-24</v>
      </c>
      <c r="H1122" s="247" t="s">
        <v>1671</v>
      </c>
      <c r="I1122" s="247">
        <v>30532500</v>
      </c>
      <c r="K1122" s="248">
        <v>30532500</v>
      </c>
    </row>
    <row r="1123" spans="1:11">
      <c r="A1123" s="247" t="s">
        <v>523</v>
      </c>
      <c r="B1123" s="247" t="s">
        <v>1257</v>
      </c>
      <c r="C1123" s="247" t="s">
        <v>1258</v>
      </c>
      <c r="D1123" s="251" t="s">
        <v>2790</v>
      </c>
      <c r="E1123" s="247" t="s">
        <v>1908</v>
      </c>
      <c r="F1123" s="248" t="s">
        <v>1909</v>
      </c>
      <c r="G1123" s="247">
        <v>-26</v>
      </c>
      <c r="H1123" s="247" t="s">
        <v>1671</v>
      </c>
      <c r="I1123" s="247">
        <v>24450000</v>
      </c>
      <c r="K1123" s="248">
        <v>24450000</v>
      </c>
    </row>
    <row r="1124" spans="1:11">
      <c r="A1124" s="247" t="s">
        <v>523</v>
      </c>
      <c r="B1124" s="247" t="s">
        <v>1257</v>
      </c>
      <c r="C1124" s="247" t="s">
        <v>1258</v>
      </c>
      <c r="D1124" s="251" t="s">
        <v>2791</v>
      </c>
      <c r="E1124" s="247" t="s">
        <v>1764</v>
      </c>
      <c r="F1124" s="248" t="s">
        <v>1817</v>
      </c>
      <c r="G1124" s="247">
        <v>-27</v>
      </c>
      <c r="H1124" s="247" t="s">
        <v>1671</v>
      </c>
      <c r="I1124" s="247">
        <v>20500000</v>
      </c>
      <c r="K1124" s="248">
        <v>20500000</v>
      </c>
    </row>
    <row r="1125" spans="1:11">
      <c r="A1125" s="247" t="s">
        <v>523</v>
      </c>
      <c r="B1125" s="247" t="s">
        <v>1257</v>
      </c>
      <c r="C1125" s="247" t="s">
        <v>1258</v>
      </c>
      <c r="D1125" s="251" t="s">
        <v>2792</v>
      </c>
      <c r="E1125" s="247" t="s">
        <v>1764</v>
      </c>
      <c r="F1125" s="248" t="s">
        <v>1817</v>
      </c>
      <c r="G1125" s="247">
        <v>-27</v>
      </c>
      <c r="H1125" s="247" t="s">
        <v>1671</v>
      </c>
      <c r="I1125" s="247">
        <v>22246920</v>
      </c>
      <c r="K1125" s="248">
        <v>22246920</v>
      </c>
    </row>
    <row r="1126" spans="1:11">
      <c r="A1126" s="247" t="s">
        <v>516</v>
      </c>
      <c r="B1126" s="247" t="s">
        <v>1259</v>
      </c>
      <c r="C1126" s="247" t="s">
        <v>1260</v>
      </c>
      <c r="D1126" s="251" t="s">
        <v>2793</v>
      </c>
      <c r="E1126" s="247" t="s">
        <v>1669</v>
      </c>
      <c r="F1126" s="248" t="s">
        <v>1670</v>
      </c>
      <c r="G1126" s="247">
        <v>-7</v>
      </c>
      <c r="H1126" s="247" t="s">
        <v>1671</v>
      </c>
      <c r="I1126" s="247">
        <v>885720</v>
      </c>
      <c r="K1126" s="248">
        <v>885720</v>
      </c>
    </row>
    <row r="1127" spans="1:11">
      <c r="A1127" s="247" t="s">
        <v>516</v>
      </c>
      <c r="B1127" s="247" t="s">
        <v>1259</v>
      </c>
      <c r="C1127" s="247" t="s">
        <v>1260</v>
      </c>
      <c r="D1127" s="251" t="s">
        <v>2794</v>
      </c>
      <c r="E1127" s="247" t="s">
        <v>1724</v>
      </c>
      <c r="F1127" s="248" t="s">
        <v>1906</v>
      </c>
      <c r="G1127" s="247">
        <v>-20</v>
      </c>
      <c r="H1127" s="247" t="s">
        <v>1671</v>
      </c>
      <c r="I1127" s="247">
        <v>1350000</v>
      </c>
      <c r="K1127" s="248">
        <v>1350000</v>
      </c>
    </row>
    <row r="1128" spans="1:11">
      <c r="A1128" s="247" t="s">
        <v>790</v>
      </c>
      <c r="B1128" s="247" t="s">
        <v>2795</v>
      </c>
      <c r="C1128" s="247" t="s">
        <v>2796</v>
      </c>
      <c r="D1128" s="251" t="s">
        <v>2797</v>
      </c>
      <c r="E1128" s="247" t="s">
        <v>2798</v>
      </c>
      <c r="F1128" s="248" t="s">
        <v>2362</v>
      </c>
      <c r="G1128" s="247">
        <v>133</v>
      </c>
      <c r="H1128" s="247" t="s">
        <v>1671</v>
      </c>
      <c r="I1128" s="247">
        <v>74000000</v>
      </c>
      <c r="K1128" s="248">
        <v>74000000</v>
      </c>
    </row>
    <row r="1129" spans="1:11">
      <c r="A1129" s="247" t="s">
        <v>790</v>
      </c>
      <c r="B1129" s="247" t="s">
        <v>2795</v>
      </c>
      <c r="C1129" s="247" t="s">
        <v>2796</v>
      </c>
      <c r="D1129" s="251" t="s">
        <v>2799</v>
      </c>
      <c r="E1129" s="247" t="s">
        <v>2406</v>
      </c>
      <c r="F1129" s="248" t="s">
        <v>1847</v>
      </c>
      <c r="G1129" s="247">
        <v>120</v>
      </c>
      <c r="H1129" s="247" t="s">
        <v>1671</v>
      </c>
      <c r="I1129" s="247">
        <v>113625000</v>
      </c>
      <c r="K1129" s="248">
        <v>113625000</v>
      </c>
    </row>
    <row r="1130" spans="1:11">
      <c r="A1130" s="247" t="s">
        <v>648</v>
      </c>
      <c r="B1130" s="247" t="s">
        <v>1261</v>
      </c>
      <c r="C1130" s="247" t="s">
        <v>1262</v>
      </c>
      <c r="D1130" s="251" t="s">
        <v>2800</v>
      </c>
      <c r="E1130" s="247" t="s">
        <v>1775</v>
      </c>
      <c r="F1130" s="248" t="s">
        <v>1776</v>
      </c>
      <c r="G1130" s="247">
        <v>1</v>
      </c>
      <c r="H1130" s="247" t="s">
        <v>1671</v>
      </c>
      <c r="I1130" s="247">
        <v>3422727</v>
      </c>
      <c r="K1130" s="248">
        <v>3422727</v>
      </c>
    </row>
    <row r="1131" spans="1:11">
      <c r="A1131" s="247" t="s">
        <v>648</v>
      </c>
      <c r="B1131" s="247" t="s">
        <v>1263</v>
      </c>
      <c r="C1131" s="247" t="s">
        <v>1264</v>
      </c>
      <c r="D1131" s="251" t="s">
        <v>1265</v>
      </c>
      <c r="E1131" s="247" t="s">
        <v>812</v>
      </c>
      <c r="F1131" s="248" t="s">
        <v>759</v>
      </c>
      <c r="G1131" s="247">
        <v>200</v>
      </c>
      <c r="H1131" s="247" t="s">
        <v>1671</v>
      </c>
      <c r="I1131" s="247">
        <v>156380000</v>
      </c>
      <c r="K1131" s="248">
        <v>156380000</v>
      </c>
    </row>
    <row r="1132" spans="1:11">
      <c r="A1132" s="247" t="s">
        <v>648</v>
      </c>
      <c r="B1132" s="247" t="s">
        <v>1263</v>
      </c>
      <c r="C1132" s="247" t="s">
        <v>1264</v>
      </c>
      <c r="D1132" s="251" t="s">
        <v>1266</v>
      </c>
      <c r="E1132" s="247" t="s">
        <v>528</v>
      </c>
      <c r="F1132" s="248" t="s">
        <v>2348</v>
      </c>
      <c r="G1132" s="247">
        <v>169</v>
      </c>
      <c r="H1132" s="247" t="s">
        <v>1671</v>
      </c>
      <c r="I1132" s="247">
        <v>162680000</v>
      </c>
      <c r="K1132" s="248">
        <v>162680000</v>
      </c>
    </row>
    <row r="1133" spans="1:11">
      <c r="A1133" s="247" t="s">
        <v>648</v>
      </c>
      <c r="B1133" s="247" t="s">
        <v>1263</v>
      </c>
      <c r="C1133" s="247" t="s">
        <v>1264</v>
      </c>
      <c r="D1133" s="251" t="s">
        <v>2801</v>
      </c>
      <c r="E1133" s="247" t="s">
        <v>1784</v>
      </c>
      <c r="F1133" s="248" t="s">
        <v>1749</v>
      </c>
      <c r="G1133" s="247">
        <v>14</v>
      </c>
      <c r="H1133" s="247" t="s">
        <v>1671</v>
      </c>
      <c r="I1133" s="247">
        <v>6825000</v>
      </c>
      <c r="K1133" s="248">
        <v>6825000</v>
      </c>
    </row>
    <row r="1134" spans="1:11">
      <c r="A1134" s="247" t="s">
        <v>648</v>
      </c>
      <c r="B1134" s="247" t="s">
        <v>1267</v>
      </c>
      <c r="C1134" s="247" t="s">
        <v>1268</v>
      </c>
      <c r="D1134" s="251" t="s">
        <v>1269</v>
      </c>
      <c r="E1134" s="247" t="s">
        <v>1002</v>
      </c>
      <c r="F1134" s="248" t="s">
        <v>2802</v>
      </c>
      <c r="G1134" s="247">
        <v>246</v>
      </c>
      <c r="H1134" s="247" t="s">
        <v>1671</v>
      </c>
      <c r="I1134" s="247">
        <v>1450000</v>
      </c>
      <c r="K1134" s="248">
        <v>1450000</v>
      </c>
    </row>
    <row r="1135" spans="1:11">
      <c r="A1135" s="247" t="s">
        <v>648</v>
      </c>
      <c r="B1135" s="247" t="s">
        <v>1270</v>
      </c>
      <c r="C1135" s="247" t="s">
        <v>1271</v>
      </c>
      <c r="D1135" s="251" t="s">
        <v>1272</v>
      </c>
      <c r="E1135" s="247" t="s">
        <v>1072</v>
      </c>
      <c r="F1135" s="248" t="s">
        <v>2337</v>
      </c>
      <c r="G1135" s="247">
        <v>218</v>
      </c>
      <c r="H1135" s="247" t="s">
        <v>1671</v>
      </c>
      <c r="I1135" s="247">
        <v>18352000</v>
      </c>
      <c r="K1135" s="248">
        <v>18352000</v>
      </c>
    </row>
    <row r="1136" spans="1:11">
      <c r="A1136" s="247" t="s">
        <v>648</v>
      </c>
      <c r="B1136" s="247" t="s">
        <v>1273</v>
      </c>
      <c r="C1136" s="247" t="s">
        <v>449</v>
      </c>
      <c r="D1136" s="251" t="s">
        <v>2803</v>
      </c>
      <c r="E1136" s="247" t="s">
        <v>1673</v>
      </c>
      <c r="F1136" s="248" t="s">
        <v>1908</v>
      </c>
      <c r="G1136" s="247">
        <v>4</v>
      </c>
      <c r="H1136" s="247" t="s">
        <v>1671</v>
      </c>
      <c r="I1136" s="247">
        <v>59850000</v>
      </c>
      <c r="K1136" s="248">
        <v>59850000</v>
      </c>
    </row>
    <row r="1137" spans="1:11">
      <c r="A1137" s="247" t="s">
        <v>523</v>
      </c>
      <c r="B1137" s="247" t="s">
        <v>1274</v>
      </c>
      <c r="C1137" s="247" t="s">
        <v>1275</v>
      </c>
      <c r="E1137" s="247" t="s">
        <v>1276</v>
      </c>
      <c r="F1137" s="248" t="s">
        <v>1276</v>
      </c>
      <c r="G1137" s="247">
        <v>758</v>
      </c>
      <c r="H1137" s="247" t="s">
        <v>1671</v>
      </c>
      <c r="I1137" s="247">
        <v>-135654</v>
      </c>
      <c r="K1137" s="248">
        <v>-135654</v>
      </c>
    </row>
    <row r="1138" spans="1:11">
      <c r="A1138" s="247" t="s">
        <v>523</v>
      </c>
      <c r="B1138" s="247" t="s">
        <v>1277</v>
      </c>
      <c r="C1138" s="247" t="s">
        <v>1275</v>
      </c>
      <c r="E1138" s="247" t="s">
        <v>1276</v>
      </c>
      <c r="F1138" s="248" t="s">
        <v>1276</v>
      </c>
      <c r="G1138" s="247">
        <v>758</v>
      </c>
      <c r="H1138" s="247" t="s">
        <v>1671</v>
      </c>
      <c r="I1138" s="247">
        <v>-1862450</v>
      </c>
      <c r="K1138" s="248">
        <v>-1862450</v>
      </c>
    </row>
    <row r="1139" spans="1:11">
      <c r="A1139" s="247" t="s">
        <v>523</v>
      </c>
      <c r="B1139" s="247" t="s">
        <v>1278</v>
      </c>
      <c r="C1139" s="247" t="s">
        <v>1275</v>
      </c>
      <c r="D1139" s="251" t="s">
        <v>2804</v>
      </c>
      <c r="E1139" s="247" t="s">
        <v>1860</v>
      </c>
      <c r="F1139" s="248" t="s">
        <v>1767</v>
      </c>
      <c r="G1139" s="247">
        <v>-3</v>
      </c>
      <c r="H1139" s="247" t="s">
        <v>1671</v>
      </c>
      <c r="I1139" s="247">
        <v>99635000</v>
      </c>
      <c r="K1139" s="248">
        <v>99635000</v>
      </c>
    </row>
    <row r="1140" spans="1:11">
      <c r="A1140" s="247" t="s">
        <v>523</v>
      </c>
      <c r="B1140" s="247" t="s">
        <v>1278</v>
      </c>
      <c r="C1140" s="247" t="s">
        <v>1275</v>
      </c>
      <c r="D1140" s="251" t="s">
        <v>2805</v>
      </c>
      <c r="E1140" s="247" t="s">
        <v>1761</v>
      </c>
      <c r="F1140" s="248" t="s">
        <v>1899</v>
      </c>
      <c r="G1140" s="247">
        <v>-10</v>
      </c>
      <c r="H1140" s="247" t="s">
        <v>1671</v>
      </c>
      <c r="I1140" s="247">
        <v>50350000</v>
      </c>
      <c r="K1140" s="248">
        <v>50350000</v>
      </c>
    </row>
    <row r="1141" spans="1:11">
      <c r="A1141" s="247" t="s">
        <v>523</v>
      </c>
      <c r="B1141" s="247" t="s">
        <v>1278</v>
      </c>
      <c r="C1141" s="247" t="s">
        <v>1275</v>
      </c>
      <c r="D1141" s="251" t="s">
        <v>2806</v>
      </c>
      <c r="E1141" s="247" t="s">
        <v>1784</v>
      </c>
      <c r="F1141" s="248" t="s">
        <v>1785</v>
      </c>
      <c r="G1141" s="247">
        <v>-11</v>
      </c>
      <c r="H1141" s="247" t="s">
        <v>1671</v>
      </c>
      <c r="I1141" s="247">
        <v>42567600</v>
      </c>
      <c r="K1141" s="248">
        <v>42567600</v>
      </c>
    </row>
    <row r="1142" spans="1:11">
      <c r="A1142" s="247" t="s">
        <v>523</v>
      </c>
      <c r="B1142" s="247" t="s">
        <v>1278</v>
      </c>
      <c r="C1142" s="247" t="s">
        <v>1275</v>
      </c>
      <c r="D1142" s="251" t="s">
        <v>2807</v>
      </c>
      <c r="E1142" s="247" t="s">
        <v>1831</v>
      </c>
      <c r="F1142" s="248" t="s">
        <v>1832</v>
      </c>
      <c r="G1142" s="247">
        <v>-17</v>
      </c>
      <c r="H1142" s="247" t="s">
        <v>1671</v>
      </c>
      <c r="I1142" s="247">
        <v>50309750</v>
      </c>
      <c r="K1142" s="248">
        <v>50309750</v>
      </c>
    </row>
    <row r="1143" spans="1:11">
      <c r="A1143" s="247" t="s">
        <v>523</v>
      </c>
      <c r="B1143" s="247" t="s">
        <v>1278</v>
      </c>
      <c r="C1143" s="247" t="s">
        <v>1275</v>
      </c>
      <c r="D1143" s="251" t="s">
        <v>2808</v>
      </c>
      <c r="E1143" s="247" t="s">
        <v>1673</v>
      </c>
      <c r="F1143" s="248" t="s">
        <v>1674</v>
      </c>
      <c r="G1143" s="247">
        <v>-21</v>
      </c>
      <c r="H1143" s="247" t="s">
        <v>1671</v>
      </c>
      <c r="I1143" s="247">
        <v>96700000</v>
      </c>
      <c r="K1143" s="248">
        <v>96700000</v>
      </c>
    </row>
    <row r="1144" spans="1:11">
      <c r="A1144" s="247" t="s">
        <v>523</v>
      </c>
      <c r="B1144" s="247" t="s">
        <v>1278</v>
      </c>
      <c r="C1144" s="247" t="s">
        <v>1275</v>
      </c>
      <c r="D1144" s="251" t="s">
        <v>2809</v>
      </c>
      <c r="E1144" s="247" t="s">
        <v>1727</v>
      </c>
      <c r="F1144" s="248" t="s">
        <v>1800</v>
      </c>
      <c r="G1144" s="247">
        <v>-28</v>
      </c>
      <c r="H1144" s="247" t="s">
        <v>1671</v>
      </c>
      <c r="I1144" s="247">
        <v>75235000</v>
      </c>
      <c r="K1144" s="248">
        <v>75235000</v>
      </c>
    </row>
    <row r="1145" spans="1:11">
      <c r="A1145" s="247" t="s">
        <v>648</v>
      </c>
      <c r="B1145" s="247" t="s">
        <v>1279</v>
      </c>
      <c r="C1145" s="247" t="s">
        <v>1280</v>
      </c>
      <c r="D1145" s="251" t="s">
        <v>1281</v>
      </c>
      <c r="E1145" s="247" t="s">
        <v>996</v>
      </c>
      <c r="F1145" s="248" t="s">
        <v>2326</v>
      </c>
      <c r="G1145" s="247">
        <v>273</v>
      </c>
      <c r="H1145" s="247" t="s">
        <v>1671</v>
      </c>
      <c r="I1145" s="247">
        <v>650000</v>
      </c>
      <c r="K1145" s="248">
        <v>650000</v>
      </c>
    </row>
    <row r="1146" spans="1:11">
      <c r="A1146" s="247" t="s">
        <v>648</v>
      </c>
      <c r="B1146" s="247" t="s">
        <v>1279</v>
      </c>
      <c r="C1146" s="247" t="s">
        <v>1280</v>
      </c>
      <c r="D1146" s="251" t="s">
        <v>2810</v>
      </c>
      <c r="E1146" s="247" t="s">
        <v>1683</v>
      </c>
      <c r="F1146" s="248" t="s">
        <v>1686</v>
      </c>
      <c r="G1146" s="247">
        <v>72</v>
      </c>
      <c r="H1146" s="247" t="s">
        <v>1671</v>
      </c>
      <c r="I1146" s="247">
        <v>50545000</v>
      </c>
      <c r="K1146" s="248">
        <v>50545000</v>
      </c>
    </row>
    <row r="1147" spans="1:11">
      <c r="A1147" s="247" t="s">
        <v>516</v>
      </c>
      <c r="B1147" s="247" t="s">
        <v>1282</v>
      </c>
      <c r="C1147" s="247" t="s">
        <v>1283</v>
      </c>
      <c r="D1147" s="251" t="s">
        <v>1284</v>
      </c>
      <c r="E1147" s="247" t="s">
        <v>693</v>
      </c>
      <c r="F1147" s="248" t="s">
        <v>1054</v>
      </c>
      <c r="G1147" s="247">
        <v>236</v>
      </c>
      <c r="H1147" s="247" t="s">
        <v>1671</v>
      </c>
      <c r="I1147" s="247">
        <v>480014</v>
      </c>
      <c r="K1147" s="248">
        <v>480014</v>
      </c>
    </row>
    <row r="1148" spans="1:11">
      <c r="A1148" s="247" t="s">
        <v>516</v>
      </c>
      <c r="B1148" s="247" t="s">
        <v>1282</v>
      </c>
      <c r="C1148" s="247" t="s">
        <v>1283</v>
      </c>
      <c r="D1148" s="251" t="s">
        <v>1285</v>
      </c>
      <c r="E1148" s="247" t="s">
        <v>651</v>
      </c>
      <c r="F1148" s="248" t="s">
        <v>824</v>
      </c>
      <c r="G1148" s="247">
        <v>192</v>
      </c>
      <c r="H1148" s="247" t="s">
        <v>1671</v>
      </c>
      <c r="I1148" s="247">
        <v>472658</v>
      </c>
      <c r="K1148" s="248">
        <v>472658</v>
      </c>
    </row>
    <row r="1149" spans="1:11">
      <c r="A1149" s="247" t="s">
        <v>516</v>
      </c>
      <c r="B1149" s="247" t="s">
        <v>1282</v>
      </c>
      <c r="C1149" s="247" t="s">
        <v>1283</v>
      </c>
      <c r="D1149" s="251" t="s">
        <v>1286</v>
      </c>
      <c r="E1149" s="247" t="s">
        <v>519</v>
      </c>
      <c r="F1149" s="248" t="s">
        <v>529</v>
      </c>
      <c r="G1149" s="247">
        <v>172</v>
      </c>
      <c r="H1149" s="247" t="s">
        <v>1671</v>
      </c>
      <c r="I1149" s="247">
        <v>499015</v>
      </c>
      <c r="K1149" s="248">
        <v>499015</v>
      </c>
    </row>
    <row r="1150" spans="1:11">
      <c r="A1150" s="247" t="s">
        <v>516</v>
      </c>
      <c r="B1150" s="247" t="s">
        <v>1282</v>
      </c>
      <c r="C1150" s="247" t="s">
        <v>1283</v>
      </c>
      <c r="D1150" s="251" t="s">
        <v>1287</v>
      </c>
      <c r="E1150" s="247" t="s">
        <v>520</v>
      </c>
      <c r="F1150" s="248" t="s">
        <v>536</v>
      </c>
      <c r="G1150" s="247">
        <v>163</v>
      </c>
      <c r="H1150" s="247" t="s">
        <v>1671</v>
      </c>
      <c r="I1150" s="247">
        <v>489027</v>
      </c>
      <c r="K1150" s="248">
        <v>489027</v>
      </c>
    </row>
    <row r="1151" spans="1:11">
      <c r="A1151" s="247" t="s">
        <v>790</v>
      </c>
      <c r="B1151" s="247" t="s">
        <v>2811</v>
      </c>
      <c r="C1151" s="247" t="s">
        <v>2812</v>
      </c>
      <c r="D1151" s="251" t="s">
        <v>2813</v>
      </c>
      <c r="E1151" s="247" t="s">
        <v>1721</v>
      </c>
      <c r="F1151" s="248" t="s">
        <v>2305</v>
      </c>
      <c r="G1151" s="247">
        <v>8</v>
      </c>
      <c r="H1151" s="247" t="s">
        <v>1671</v>
      </c>
      <c r="I1151" s="247">
        <v>208750000</v>
      </c>
      <c r="K1151" s="248">
        <v>208750000</v>
      </c>
    </row>
    <row r="1152" spans="1:11">
      <c r="A1152" s="247" t="s">
        <v>523</v>
      </c>
      <c r="B1152" s="247" t="s">
        <v>1288</v>
      </c>
      <c r="C1152" s="247" t="s">
        <v>437</v>
      </c>
      <c r="D1152" s="251" t="s">
        <v>2814</v>
      </c>
      <c r="E1152" s="247" t="s">
        <v>1865</v>
      </c>
      <c r="F1152" s="248" t="s">
        <v>2058</v>
      </c>
      <c r="G1152" s="247">
        <v>16</v>
      </c>
      <c r="H1152" s="247" t="s">
        <v>1671</v>
      </c>
      <c r="I1152" s="247">
        <v>30500000</v>
      </c>
      <c r="K1152" s="248">
        <v>30500000</v>
      </c>
    </row>
    <row r="1153" spans="1:11">
      <c r="A1153" s="247" t="s">
        <v>523</v>
      </c>
      <c r="B1153" s="247" t="s">
        <v>1288</v>
      </c>
      <c r="C1153" s="247" t="s">
        <v>437</v>
      </c>
      <c r="D1153" s="251" t="s">
        <v>2815</v>
      </c>
      <c r="E1153" s="247" t="s">
        <v>1792</v>
      </c>
      <c r="F1153" s="248" t="s">
        <v>1793</v>
      </c>
      <c r="G1153" s="247">
        <v>-19</v>
      </c>
      <c r="H1153" s="247" t="s">
        <v>1671</v>
      </c>
      <c r="I1153" s="247">
        <v>161614000</v>
      </c>
      <c r="K1153" s="248">
        <v>161614000</v>
      </c>
    </row>
    <row r="1154" spans="1:11">
      <c r="A1154" s="247" t="s">
        <v>523</v>
      </c>
      <c r="B1154" s="247" t="s">
        <v>1288</v>
      </c>
      <c r="C1154" s="247" t="s">
        <v>437</v>
      </c>
      <c r="D1154" s="251" t="s">
        <v>2816</v>
      </c>
      <c r="E1154" s="247" t="s">
        <v>1724</v>
      </c>
      <c r="F1154" s="248" t="s">
        <v>1906</v>
      </c>
      <c r="G1154" s="247">
        <v>-20</v>
      </c>
      <c r="H1154" s="247" t="s">
        <v>1671</v>
      </c>
      <c r="I1154" s="247">
        <v>165520000</v>
      </c>
      <c r="K1154" s="248">
        <v>165520000</v>
      </c>
    </row>
    <row r="1155" spans="1:11">
      <c r="A1155" s="247" t="s">
        <v>523</v>
      </c>
      <c r="B1155" s="247" t="s">
        <v>1288</v>
      </c>
      <c r="C1155" s="247" t="s">
        <v>437</v>
      </c>
      <c r="D1155" s="251" t="s">
        <v>2817</v>
      </c>
      <c r="E1155" s="247" t="s">
        <v>1673</v>
      </c>
      <c r="F1155" s="248" t="s">
        <v>1674</v>
      </c>
      <c r="G1155" s="247">
        <v>-21</v>
      </c>
      <c r="H1155" s="247" t="s">
        <v>1671</v>
      </c>
      <c r="I1155" s="247">
        <v>165520000</v>
      </c>
      <c r="K1155" s="248">
        <v>165520000</v>
      </c>
    </row>
    <row r="1156" spans="1:11">
      <c r="A1156" s="247" t="s">
        <v>523</v>
      </c>
      <c r="B1156" s="247" t="s">
        <v>1288</v>
      </c>
      <c r="C1156" s="247" t="s">
        <v>437</v>
      </c>
      <c r="D1156" s="251" t="s">
        <v>2818</v>
      </c>
      <c r="E1156" s="247" t="s">
        <v>1806</v>
      </c>
      <c r="F1156" s="248" t="s">
        <v>1807</v>
      </c>
      <c r="G1156" s="247">
        <v>-24</v>
      </c>
      <c r="H1156" s="247" t="s">
        <v>1671</v>
      </c>
      <c r="I1156" s="247">
        <v>154660000</v>
      </c>
      <c r="K1156" s="248">
        <v>154660000</v>
      </c>
    </row>
    <row r="1157" spans="1:11">
      <c r="A1157" s="247" t="s">
        <v>523</v>
      </c>
      <c r="B1157" s="247" t="s">
        <v>1288</v>
      </c>
      <c r="C1157" s="247" t="s">
        <v>437</v>
      </c>
      <c r="D1157" s="251" t="s">
        <v>2819</v>
      </c>
      <c r="E1157" s="247" t="s">
        <v>1764</v>
      </c>
      <c r="F1157" s="248" t="s">
        <v>1817</v>
      </c>
      <c r="G1157" s="247">
        <v>-27</v>
      </c>
      <c r="H1157" s="247" t="s">
        <v>1671</v>
      </c>
      <c r="I1157" s="247">
        <v>151620000</v>
      </c>
      <c r="K1157" s="248">
        <v>151620000</v>
      </c>
    </row>
    <row r="1158" spans="1:11">
      <c r="A1158" s="247" t="s">
        <v>523</v>
      </c>
      <c r="B1158" s="247" t="s">
        <v>1288</v>
      </c>
      <c r="C1158" s="247" t="s">
        <v>437</v>
      </c>
      <c r="D1158" s="251" t="s">
        <v>2820</v>
      </c>
      <c r="E1158" s="247" t="s">
        <v>1727</v>
      </c>
      <c r="F1158" s="248" t="s">
        <v>1800</v>
      </c>
      <c r="G1158" s="247">
        <v>-28</v>
      </c>
      <c r="H1158" s="247" t="s">
        <v>1671</v>
      </c>
      <c r="I1158" s="247">
        <v>151260000</v>
      </c>
      <c r="K1158" s="248">
        <v>151260000</v>
      </c>
    </row>
    <row r="1159" spans="1:11">
      <c r="A1159" s="247" t="s">
        <v>516</v>
      </c>
      <c r="B1159" s="247" t="s">
        <v>1289</v>
      </c>
      <c r="C1159" s="247" t="s">
        <v>1290</v>
      </c>
      <c r="D1159" s="251" t="s">
        <v>2821</v>
      </c>
      <c r="E1159" s="247" t="s">
        <v>1827</v>
      </c>
      <c r="F1159" s="248" t="s">
        <v>1828</v>
      </c>
      <c r="G1159" s="247">
        <v>35</v>
      </c>
      <c r="H1159" s="247" t="s">
        <v>1671</v>
      </c>
      <c r="I1159" s="247">
        <v>1110056</v>
      </c>
      <c r="K1159" s="248">
        <v>1110056</v>
      </c>
    </row>
    <row r="1160" spans="1:11">
      <c r="A1160" s="247" t="s">
        <v>516</v>
      </c>
      <c r="B1160" s="247" t="s">
        <v>1289</v>
      </c>
      <c r="C1160" s="247" t="s">
        <v>1290</v>
      </c>
      <c r="D1160" s="251" t="s">
        <v>2822</v>
      </c>
      <c r="E1160" s="247" t="s">
        <v>1748</v>
      </c>
      <c r="F1160" s="248" t="s">
        <v>1749</v>
      </c>
      <c r="G1160" s="247">
        <v>14</v>
      </c>
      <c r="H1160" s="247" t="s">
        <v>1671</v>
      </c>
      <c r="I1160" s="247">
        <v>100000</v>
      </c>
      <c r="K1160" s="248">
        <v>100000</v>
      </c>
    </row>
    <row r="1161" spans="1:11">
      <c r="A1161" s="247" t="s">
        <v>648</v>
      </c>
      <c r="B1161" s="247" t="s">
        <v>2823</v>
      </c>
      <c r="C1161" s="247" t="s">
        <v>2824</v>
      </c>
      <c r="D1161" s="251" t="s">
        <v>2825</v>
      </c>
      <c r="E1161" s="247" t="s">
        <v>1717</v>
      </c>
      <c r="F1161" s="248" t="s">
        <v>1717</v>
      </c>
      <c r="G1161" s="247">
        <v>75</v>
      </c>
      <c r="H1161" s="247" t="s">
        <v>1671</v>
      </c>
      <c r="I1161" s="247">
        <v>-1274000</v>
      </c>
      <c r="K1161" s="248">
        <v>-1274000</v>
      </c>
    </row>
    <row r="1162" spans="1:11">
      <c r="A1162" s="247" t="s">
        <v>523</v>
      </c>
      <c r="B1162" s="247" t="s">
        <v>1291</v>
      </c>
      <c r="C1162" s="247" t="s">
        <v>433</v>
      </c>
      <c r="D1162" s="251" t="s">
        <v>2826</v>
      </c>
      <c r="E1162" s="247" t="s">
        <v>2035</v>
      </c>
      <c r="F1162" s="248" t="s">
        <v>1785</v>
      </c>
      <c r="G1162" s="247">
        <v>-11</v>
      </c>
      <c r="H1162" s="247" t="s">
        <v>1671</v>
      </c>
      <c r="I1162" s="247">
        <v>45870000</v>
      </c>
      <c r="K1162" s="248">
        <v>45870000</v>
      </c>
    </row>
    <row r="1163" spans="1:11">
      <c r="A1163" s="247" t="s">
        <v>523</v>
      </c>
      <c r="B1163" s="247" t="s">
        <v>1291</v>
      </c>
      <c r="C1163" s="247" t="s">
        <v>433</v>
      </c>
      <c r="D1163" s="251" t="s">
        <v>2827</v>
      </c>
      <c r="E1163" s="247" t="s">
        <v>2035</v>
      </c>
      <c r="F1163" s="248" t="s">
        <v>1785</v>
      </c>
      <c r="G1163" s="247">
        <v>-11</v>
      </c>
      <c r="H1163" s="247" t="s">
        <v>1671</v>
      </c>
      <c r="I1163" s="247">
        <v>69508000</v>
      </c>
      <c r="K1163" s="248">
        <v>69508000</v>
      </c>
    </row>
    <row r="1164" spans="1:11">
      <c r="A1164" s="247" t="s">
        <v>523</v>
      </c>
      <c r="B1164" s="247" t="s">
        <v>1291</v>
      </c>
      <c r="C1164" s="247" t="s">
        <v>433</v>
      </c>
      <c r="D1164" s="251" t="s">
        <v>2828</v>
      </c>
      <c r="E1164" s="247" t="s">
        <v>2083</v>
      </c>
      <c r="F1164" s="248" t="s">
        <v>1754</v>
      </c>
      <c r="G1164" s="247">
        <v>-12</v>
      </c>
      <c r="H1164" s="247" t="s">
        <v>1671</v>
      </c>
      <c r="I1164" s="247">
        <v>69266000</v>
      </c>
      <c r="K1164" s="248">
        <v>69266000</v>
      </c>
    </row>
    <row r="1165" spans="1:11">
      <c r="A1165" s="247" t="s">
        <v>523</v>
      </c>
      <c r="B1165" s="247" t="s">
        <v>1291</v>
      </c>
      <c r="C1165" s="247" t="s">
        <v>433</v>
      </c>
      <c r="D1165" s="251" t="s">
        <v>2829</v>
      </c>
      <c r="E1165" s="247" t="s">
        <v>2083</v>
      </c>
      <c r="F1165" s="248" t="s">
        <v>1754</v>
      </c>
      <c r="G1165" s="247">
        <v>-12</v>
      </c>
      <c r="H1165" s="247" t="s">
        <v>1671</v>
      </c>
      <c r="I1165" s="247">
        <v>63562500</v>
      </c>
      <c r="K1165" s="248">
        <v>63562500</v>
      </c>
    </row>
    <row r="1166" spans="1:11">
      <c r="A1166" s="247" t="s">
        <v>523</v>
      </c>
      <c r="B1166" s="247" t="s">
        <v>1291</v>
      </c>
      <c r="C1166" s="247" t="s">
        <v>433</v>
      </c>
      <c r="D1166" s="251" t="s">
        <v>2830</v>
      </c>
      <c r="E1166" s="247" t="s">
        <v>2083</v>
      </c>
      <c r="F1166" s="248" t="s">
        <v>1764</v>
      </c>
      <c r="G1166" s="247">
        <v>3</v>
      </c>
      <c r="H1166" s="247" t="s">
        <v>1671</v>
      </c>
      <c r="I1166" s="247">
        <v>24555160</v>
      </c>
      <c r="K1166" s="248">
        <v>24555160</v>
      </c>
    </row>
    <row r="1167" spans="1:11">
      <c r="A1167" s="247" t="s">
        <v>523</v>
      </c>
      <c r="B1167" s="247" t="s">
        <v>1291</v>
      </c>
      <c r="C1167" s="247" t="s">
        <v>433</v>
      </c>
      <c r="D1167" s="251" t="s">
        <v>2831</v>
      </c>
      <c r="E1167" s="247" t="s">
        <v>1726</v>
      </c>
      <c r="F1167" s="248" t="s">
        <v>2078</v>
      </c>
      <c r="G1167" s="247">
        <v>-13</v>
      </c>
      <c r="H1167" s="247" t="s">
        <v>1671</v>
      </c>
      <c r="I1167" s="247">
        <v>61555000</v>
      </c>
      <c r="K1167" s="248">
        <v>61555000</v>
      </c>
    </row>
    <row r="1168" spans="1:11">
      <c r="A1168" s="247" t="s">
        <v>523</v>
      </c>
      <c r="B1168" s="247" t="s">
        <v>1291</v>
      </c>
      <c r="C1168" s="247" t="s">
        <v>433</v>
      </c>
      <c r="D1168" s="251" t="s">
        <v>2832</v>
      </c>
      <c r="E1168" s="247" t="s">
        <v>1775</v>
      </c>
      <c r="F1168" s="248" t="s">
        <v>1776</v>
      </c>
      <c r="G1168" s="247">
        <v>1</v>
      </c>
      <c r="H1168" s="247" t="s">
        <v>1671</v>
      </c>
      <c r="I1168" s="247">
        <v>114375000</v>
      </c>
      <c r="K1168" s="248">
        <v>114375000</v>
      </c>
    </row>
    <row r="1169" spans="1:11">
      <c r="A1169" s="247" t="s">
        <v>523</v>
      </c>
      <c r="B1169" s="247" t="s">
        <v>1291</v>
      </c>
      <c r="C1169" s="247" t="s">
        <v>433</v>
      </c>
      <c r="D1169" s="251" t="s">
        <v>2833</v>
      </c>
      <c r="E1169" s="247" t="s">
        <v>1896</v>
      </c>
      <c r="F1169" s="248" t="s">
        <v>1897</v>
      </c>
      <c r="G1169" s="247">
        <v>-4</v>
      </c>
      <c r="H1169" s="247" t="s">
        <v>1671</v>
      </c>
      <c r="I1169" s="247">
        <v>69360000</v>
      </c>
      <c r="K1169" s="248">
        <v>69360000</v>
      </c>
    </row>
    <row r="1170" spans="1:11">
      <c r="A1170" s="247" t="s">
        <v>523</v>
      </c>
      <c r="B1170" s="247" t="s">
        <v>1291</v>
      </c>
      <c r="C1170" s="247" t="s">
        <v>433</v>
      </c>
      <c r="D1170" s="251" t="s">
        <v>2834</v>
      </c>
      <c r="E1170" s="247" t="s">
        <v>1896</v>
      </c>
      <c r="F1170" s="248" t="s">
        <v>1793</v>
      </c>
      <c r="G1170" s="247">
        <v>-19</v>
      </c>
      <c r="H1170" s="247" t="s">
        <v>1671</v>
      </c>
      <c r="I1170" s="247">
        <v>67759000</v>
      </c>
      <c r="K1170" s="248">
        <v>67759000</v>
      </c>
    </row>
    <row r="1171" spans="1:11">
      <c r="A1171" s="247" t="s">
        <v>523</v>
      </c>
      <c r="B1171" s="247" t="s">
        <v>1291</v>
      </c>
      <c r="C1171" s="247" t="s">
        <v>433</v>
      </c>
      <c r="D1171" s="251" t="s">
        <v>2835</v>
      </c>
      <c r="E1171" s="247" t="s">
        <v>1896</v>
      </c>
      <c r="F1171" s="248" t="s">
        <v>1897</v>
      </c>
      <c r="G1171" s="247">
        <v>-4</v>
      </c>
      <c r="H1171" s="247" t="s">
        <v>1671</v>
      </c>
      <c r="I1171" s="247">
        <v>119202000</v>
      </c>
      <c r="K1171" s="248">
        <v>119202000</v>
      </c>
    </row>
    <row r="1172" spans="1:11">
      <c r="A1172" s="247" t="s">
        <v>523</v>
      </c>
      <c r="B1172" s="247" t="s">
        <v>1291</v>
      </c>
      <c r="C1172" s="247" t="s">
        <v>433</v>
      </c>
      <c r="D1172" s="251" t="s">
        <v>2836</v>
      </c>
      <c r="E1172" s="247" t="s">
        <v>1896</v>
      </c>
      <c r="F1172" s="248" t="s">
        <v>1897</v>
      </c>
      <c r="G1172" s="247">
        <v>-4</v>
      </c>
      <c r="H1172" s="247" t="s">
        <v>1671</v>
      </c>
      <c r="I1172" s="247">
        <v>48270000</v>
      </c>
      <c r="K1172" s="248">
        <v>48270000</v>
      </c>
    </row>
    <row r="1173" spans="1:11">
      <c r="A1173" s="247" t="s">
        <v>523</v>
      </c>
      <c r="B1173" s="247" t="s">
        <v>1291</v>
      </c>
      <c r="C1173" s="247" t="s">
        <v>433</v>
      </c>
      <c r="D1173" s="251" t="s">
        <v>2837</v>
      </c>
      <c r="E1173" s="247" t="s">
        <v>1778</v>
      </c>
      <c r="F1173" s="248" t="s">
        <v>1906</v>
      </c>
      <c r="G1173" s="247">
        <v>-20</v>
      </c>
      <c r="H1173" s="247" t="s">
        <v>1671</v>
      </c>
      <c r="I1173" s="247">
        <v>140050000</v>
      </c>
      <c r="K1173" s="248">
        <v>140050000</v>
      </c>
    </row>
    <row r="1174" spans="1:11">
      <c r="A1174" s="247" t="s">
        <v>523</v>
      </c>
      <c r="B1174" s="247" t="s">
        <v>1291</v>
      </c>
      <c r="C1174" s="247" t="s">
        <v>433</v>
      </c>
      <c r="D1174" s="251" t="s">
        <v>2838</v>
      </c>
      <c r="E1174" s="247" t="s">
        <v>1669</v>
      </c>
      <c r="F1174" s="248" t="s">
        <v>1670</v>
      </c>
      <c r="G1174" s="247">
        <v>-7</v>
      </c>
      <c r="H1174" s="247" t="s">
        <v>1671</v>
      </c>
      <c r="I1174" s="247">
        <v>3600000</v>
      </c>
      <c r="K1174" s="248">
        <v>3600000</v>
      </c>
    </row>
    <row r="1175" spans="1:11">
      <c r="A1175" s="247" t="s">
        <v>523</v>
      </c>
      <c r="B1175" s="247" t="s">
        <v>1291</v>
      </c>
      <c r="C1175" s="247" t="s">
        <v>433</v>
      </c>
      <c r="D1175" s="251" t="s">
        <v>2839</v>
      </c>
      <c r="E1175" s="247" t="s">
        <v>1669</v>
      </c>
      <c r="F1175" s="248" t="s">
        <v>1670</v>
      </c>
      <c r="G1175" s="247">
        <v>-7</v>
      </c>
      <c r="H1175" s="247" t="s">
        <v>1671</v>
      </c>
      <c r="I1175" s="247">
        <v>70960000</v>
      </c>
      <c r="K1175" s="248">
        <v>70960000</v>
      </c>
    </row>
    <row r="1176" spans="1:11">
      <c r="A1176" s="247" t="s">
        <v>523</v>
      </c>
      <c r="B1176" s="247" t="s">
        <v>1291</v>
      </c>
      <c r="C1176" s="247" t="s">
        <v>433</v>
      </c>
      <c r="D1176" s="251" t="s">
        <v>2840</v>
      </c>
      <c r="E1176" s="247" t="s">
        <v>1669</v>
      </c>
      <c r="F1176" s="248" t="s">
        <v>1669</v>
      </c>
      <c r="G1176" s="247">
        <v>23</v>
      </c>
      <c r="H1176" s="247" t="s">
        <v>1671</v>
      </c>
      <c r="I1176" s="247">
        <v>-24645160</v>
      </c>
      <c r="K1176" s="248">
        <v>-24645160</v>
      </c>
    </row>
    <row r="1177" spans="1:11">
      <c r="A1177" s="247" t="s">
        <v>523</v>
      </c>
      <c r="B1177" s="247" t="s">
        <v>1291</v>
      </c>
      <c r="C1177" s="247" t="s">
        <v>433</v>
      </c>
      <c r="D1177" s="251" t="s">
        <v>2841</v>
      </c>
      <c r="E1177" s="247" t="s">
        <v>1784</v>
      </c>
      <c r="F1177" s="248" t="s">
        <v>1785</v>
      </c>
      <c r="G1177" s="247">
        <v>-11</v>
      </c>
      <c r="H1177" s="247" t="s">
        <v>1671</v>
      </c>
      <c r="I1177" s="247">
        <v>69898400</v>
      </c>
      <c r="K1177" s="248">
        <v>69898400</v>
      </c>
    </row>
    <row r="1178" spans="1:11">
      <c r="A1178" s="247" t="s">
        <v>523</v>
      </c>
      <c r="B1178" s="247" t="s">
        <v>1291</v>
      </c>
      <c r="C1178" s="247" t="s">
        <v>433</v>
      </c>
      <c r="D1178" s="251" t="s">
        <v>2842</v>
      </c>
      <c r="E1178" s="247" t="s">
        <v>1784</v>
      </c>
      <c r="F1178" s="248" t="s">
        <v>1785</v>
      </c>
      <c r="G1178" s="247">
        <v>-11</v>
      </c>
      <c r="H1178" s="247" t="s">
        <v>1671</v>
      </c>
      <c r="I1178" s="247">
        <v>73760000</v>
      </c>
      <c r="K1178" s="248">
        <v>73760000</v>
      </c>
    </row>
    <row r="1179" spans="1:11">
      <c r="A1179" s="247" t="s">
        <v>523</v>
      </c>
      <c r="B1179" s="247" t="s">
        <v>1291</v>
      </c>
      <c r="C1179" s="247" t="s">
        <v>433</v>
      </c>
      <c r="D1179" s="251" t="s">
        <v>2843</v>
      </c>
      <c r="E1179" s="247" t="s">
        <v>1753</v>
      </c>
      <c r="F1179" s="248" t="s">
        <v>1754</v>
      </c>
      <c r="G1179" s="247">
        <v>-12</v>
      </c>
      <c r="H1179" s="247" t="s">
        <v>1671</v>
      </c>
      <c r="I1179" s="247">
        <v>108745000</v>
      </c>
      <c r="K1179" s="248">
        <v>108745000</v>
      </c>
    </row>
    <row r="1180" spans="1:11">
      <c r="A1180" s="247" t="s">
        <v>523</v>
      </c>
      <c r="B1180" s="247" t="s">
        <v>1291</v>
      </c>
      <c r="C1180" s="247" t="s">
        <v>433</v>
      </c>
      <c r="D1180" s="251" t="s">
        <v>2844</v>
      </c>
      <c r="E1180" s="247" t="s">
        <v>1753</v>
      </c>
      <c r="F1180" s="248" t="s">
        <v>1754</v>
      </c>
      <c r="G1180" s="247">
        <v>-12</v>
      </c>
      <c r="H1180" s="247" t="s">
        <v>1671</v>
      </c>
      <c r="I1180" s="247">
        <v>3000000</v>
      </c>
      <c r="K1180" s="248">
        <v>3000000</v>
      </c>
    </row>
    <row r="1181" spans="1:11">
      <c r="A1181" s="247" t="s">
        <v>523</v>
      </c>
      <c r="B1181" s="247" t="s">
        <v>1291</v>
      </c>
      <c r="C1181" s="247" t="s">
        <v>433</v>
      </c>
      <c r="D1181" s="251" t="s">
        <v>2845</v>
      </c>
      <c r="E1181" s="247" t="s">
        <v>1868</v>
      </c>
      <c r="F1181" s="248" t="s">
        <v>1903</v>
      </c>
      <c r="G1181" s="247">
        <v>-18</v>
      </c>
      <c r="H1181" s="247" t="s">
        <v>1671</v>
      </c>
      <c r="I1181" s="247">
        <v>130050000</v>
      </c>
      <c r="K1181" s="248">
        <v>130050000</v>
      </c>
    </row>
    <row r="1182" spans="1:11">
      <c r="A1182" s="247" t="s">
        <v>523</v>
      </c>
      <c r="B1182" s="247" t="s">
        <v>1291</v>
      </c>
      <c r="C1182" s="247" t="s">
        <v>433</v>
      </c>
      <c r="D1182" s="251" t="s">
        <v>2846</v>
      </c>
      <c r="E1182" s="247" t="s">
        <v>1868</v>
      </c>
      <c r="F1182" s="248" t="s">
        <v>1903</v>
      </c>
      <c r="G1182" s="247">
        <v>-18</v>
      </c>
      <c r="H1182" s="247" t="s">
        <v>1671</v>
      </c>
      <c r="I1182" s="247">
        <v>78405000</v>
      </c>
      <c r="K1182" s="248">
        <v>78405000</v>
      </c>
    </row>
    <row r="1183" spans="1:11">
      <c r="A1183" s="247" t="s">
        <v>523</v>
      </c>
      <c r="B1183" s="247" t="s">
        <v>1291</v>
      </c>
      <c r="C1183" s="247" t="s">
        <v>433</v>
      </c>
      <c r="D1183" s="251" t="s">
        <v>2847</v>
      </c>
      <c r="E1183" s="247" t="s">
        <v>1868</v>
      </c>
      <c r="F1183" s="248" t="s">
        <v>1903</v>
      </c>
      <c r="G1183" s="247">
        <v>-18</v>
      </c>
      <c r="H1183" s="247" t="s">
        <v>1671</v>
      </c>
      <c r="I1183" s="247">
        <v>10235000</v>
      </c>
      <c r="K1183" s="248">
        <v>10235000</v>
      </c>
    </row>
    <row r="1184" spans="1:11">
      <c r="A1184" s="247" t="s">
        <v>523</v>
      </c>
      <c r="B1184" s="247" t="s">
        <v>1291</v>
      </c>
      <c r="C1184" s="247" t="s">
        <v>433</v>
      </c>
      <c r="D1184" s="251" t="s">
        <v>2848</v>
      </c>
      <c r="E1184" s="247" t="s">
        <v>1792</v>
      </c>
      <c r="F1184" s="248" t="s">
        <v>1793</v>
      </c>
      <c r="G1184" s="247">
        <v>-19</v>
      </c>
      <c r="H1184" s="247" t="s">
        <v>1671</v>
      </c>
      <c r="I1184" s="247">
        <v>80268000</v>
      </c>
      <c r="K1184" s="248">
        <v>80268000</v>
      </c>
    </row>
    <row r="1185" spans="1:11">
      <c r="A1185" s="247" t="s">
        <v>523</v>
      </c>
      <c r="B1185" s="247" t="s">
        <v>1291</v>
      </c>
      <c r="C1185" s="247" t="s">
        <v>433</v>
      </c>
      <c r="D1185" s="251" t="s">
        <v>2849</v>
      </c>
      <c r="E1185" s="247" t="s">
        <v>1792</v>
      </c>
      <c r="F1185" s="248" t="s">
        <v>1793</v>
      </c>
      <c r="G1185" s="247">
        <v>-19</v>
      </c>
      <c r="H1185" s="247" t="s">
        <v>1671</v>
      </c>
      <c r="I1185" s="247">
        <v>28830000</v>
      </c>
      <c r="K1185" s="248">
        <v>28830000</v>
      </c>
    </row>
    <row r="1186" spans="1:11">
      <c r="A1186" s="247" t="s">
        <v>523</v>
      </c>
      <c r="B1186" s="247" t="s">
        <v>1291</v>
      </c>
      <c r="C1186" s="247" t="s">
        <v>433</v>
      </c>
      <c r="D1186" s="251" t="s">
        <v>2850</v>
      </c>
      <c r="E1186" s="247" t="s">
        <v>1792</v>
      </c>
      <c r="F1186" s="248" t="s">
        <v>1793</v>
      </c>
      <c r="G1186" s="247">
        <v>-19</v>
      </c>
      <c r="H1186" s="247" t="s">
        <v>1671</v>
      </c>
      <c r="I1186" s="247">
        <v>74472000</v>
      </c>
      <c r="K1186" s="248">
        <v>74472000</v>
      </c>
    </row>
    <row r="1187" spans="1:11">
      <c r="A1187" s="247" t="s">
        <v>523</v>
      </c>
      <c r="B1187" s="247" t="s">
        <v>1291</v>
      </c>
      <c r="C1187" s="247" t="s">
        <v>433</v>
      </c>
      <c r="E1187" s="247" t="s">
        <v>1727</v>
      </c>
      <c r="F1187" s="248" t="s">
        <v>1753</v>
      </c>
      <c r="G1187" s="247">
        <v>18</v>
      </c>
      <c r="H1187" s="247" t="s">
        <v>1671</v>
      </c>
      <c r="I1187" s="247">
        <v>-600000</v>
      </c>
      <c r="K1187" s="248">
        <v>-600000</v>
      </c>
    </row>
    <row r="1188" spans="1:11">
      <c r="A1188" s="247" t="s">
        <v>523</v>
      </c>
      <c r="B1188" s="247" t="s">
        <v>1292</v>
      </c>
      <c r="C1188" s="247" t="s">
        <v>433</v>
      </c>
      <c r="D1188" s="251" t="s">
        <v>2851</v>
      </c>
      <c r="E1188" s="247" t="s">
        <v>1915</v>
      </c>
      <c r="F1188" s="248" t="s">
        <v>1714</v>
      </c>
      <c r="G1188" s="247">
        <v>79</v>
      </c>
      <c r="H1188" s="247" t="s">
        <v>1671</v>
      </c>
      <c r="I1188" s="247">
        <v>1980463</v>
      </c>
      <c r="K1188" s="248">
        <v>1980463</v>
      </c>
    </row>
    <row r="1189" spans="1:11">
      <c r="A1189" s="247" t="s">
        <v>523</v>
      </c>
      <c r="B1189" s="247" t="s">
        <v>1292</v>
      </c>
      <c r="C1189" s="247" t="s">
        <v>433</v>
      </c>
      <c r="D1189" s="251" t="s">
        <v>2852</v>
      </c>
      <c r="E1189" s="247" t="s">
        <v>1775</v>
      </c>
      <c r="F1189" s="248" t="s">
        <v>1776</v>
      </c>
      <c r="G1189" s="247">
        <v>1</v>
      </c>
      <c r="H1189" s="247" t="s">
        <v>1671</v>
      </c>
      <c r="I1189" s="247">
        <v>48392200</v>
      </c>
      <c r="K1189" s="248">
        <v>48392200</v>
      </c>
    </row>
    <row r="1190" spans="1:11">
      <c r="A1190" s="247" t="s">
        <v>523</v>
      </c>
      <c r="B1190" s="247" t="s">
        <v>1292</v>
      </c>
      <c r="C1190" s="247" t="s">
        <v>433</v>
      </c>
      <c r="D1190" s="251" t="s">
        <v>2853</v>
      </c>
      <c r="E1190" s="247" t="s">
        <v>1775</v>
      </c>
      <c r="F1190" s="248" t="s">
        <v>1776</v>
      </c>
      <c r="G1190" s="247">
        <v>1</v>
      </c>
      <c r="H1190" s="247" t="s">
        <v>1671</v>
      </c>
      <c r="I1190" s="247">
        <v>108086500</v>
      </c>
      <c r="K1190" s="248">
        <v>108086500</v>
      </c>
    </row>
    <row r="1191" spans="1:11">
      <c r="A1191" s="247" t="s">
        <v>523</v>
      </c>
      <c r="B1191" s="247" t="s">
        <v>1292</v>
      </c>
      <c r="C1191" s="247" t="s">
        <v>433</v>
      </c>
      <c r="D1191" s="251" t="s">
        <v>2854</v>
      </c>
      <c r="E1191" s="247" t="s">
        <v>1775</v>
      </c>
      <c r="F1191" s="248" t="s">
        <v>1776</v>
      </c>
      <c r="G1191" s="247">
        <v>1</v>
      </c>
      <c r="H1191" s="247" t="s">
        <v>1671</v>
      </c>
      <c r="I1191" s="247">
        <v>66660000</v>
      </c>
      <c r="K1191" s="248">
        <v>66660000</v>
      </c>
    </row>
    <row r="1192" spans="1:11">
      <c r="A1192" s="247" t="s">
        <v>523</v>
      </c>
      <c r="B1192" s="247" t="s">
        <v>1292</v>
      </c>
      <c r="C1192" s="247" t="s">
        <v>433</v>
      </c>
      <c r="D1192" s="251" t="s">
        <v>2855</v>
      </c>
      <c r="E1192" s="247" t="s">
        <v>1775</v>
      </c>
      <c r="F1192" s="248" t="s">
        <v>2856</v>
      </c>
      <c r="G1192" s="247">
        <v>-14</v>
      </c>
      <c r="H1192" s="247" t="s">
        <v>1671</v>
      </c>
      <c r="I1192" s="247">
        <v>69706000</v>
      </c>
      <c r="K1192" s="248">
        <v>69706000</v>
      </c>
    </row>
    <row r="1193" spans="1:11">
      <c r="A1193" s="247" t="s">
        <v>523</v>
      </c>
      <c r="B1193" s="247" t="s">
        <v>1292</v>
      </c>
      <c r="C1193" s="247" t="s">
        <v>433</v>
      </c>
      <c r="D1193" s="251" t="s">
        <v>2857</v>
      </c>
      <c r="E1193" s="247" t="s">
        <v>1860</v>
      </c>
      <c r="F1193" s="248" t="s">
        <v>1767</v>
      </c>
      <c r="G1193" s="247">
        <v>-3</v>
      </c>
      <c r="H1193" s="247" t="s">
        <v>1671</v>
      </c>
      <c r="I1193" s="247">
        <v>51038000</v>
      </c>
      <c r="K1193" s="248">
        <v>51038000</v>
      </c>
    </row>
    <row r="1194" spans="1:11">
      <c r="A1194" s="247" t="s">
        <v>523</v>
      </c>
      <c r="B1194" s="247" t="s">
        <v>1292</v>
      </c>
      <c r="C1194" s="247" t="s">
        <v>433</v>
      </c>
      <c r="D1194" s="251" t="s">
        <v>2858</v>
      </c>
      <c r="E1194" s="247" t="s">
        <v>1781</v>
      </c>
      <c r="F1194" s="248" t="s">
        <v>1782</v>
      </c>
      <c r="G1194" s="247">
        <v>-6</v>
      </c>
      <c r="H1194" s="247" t="s">
        <v>1671</v>
      </c>
      <c r="I1194" s="247">
        <v>74388000</v>
      </c>
      <c r="K1194" s="248">
        <v>74388000</v>
      </c>
    </row>
    <row r="1195" spans="1:11">
      <c r="A1195" s="247" t="s">
        <v>523</v>
      </c>
      <c r="B1195" s="247" t="s">
        <v>1292</v>
      </c>
      <c r="C1195" s="247" t="s">
        <v>433</v>
      </c>
      <c r="D1195" s="251" t="s">
        <v>2859</v>
      </c>
      <c r="E1195" s="247" t="s">
        <v>1781</v>
      </c>
      <c r="F1195" s="248" t="s">
        <v>1782</v>
      </c>
      <c r="G1195" s="247">
        <v>-6</v>
      </c>
      <c r="H1195" s="247" t="s">
        <v>1671</v>
      </c>
      <c r="I1195" s="247">
        <v>71360000</v>
      </c>
      <c r="K1195" s="248">
        <v>71360000</v>
      </c>
    </row>
    <row r="1196" spans="1:11">
      <c r="A1196" s="247" t="s">
        <v>523</v>
      </c>
      <c r="B1196" s="247" t="s">
        <v>1292</v>
      </c>
      <c r="C1196" s="247" t="s">
        <v>433</v>
      </c>
      <c r="D1196" s="251" t="s">
        <v>2860</v>
      </c>
      <c r="E1196" s="247" t="s">
        <v>1669</v>
      </c>
      <c r="F1196" s="248" t="s">
        <v>1670</v>
      </c>
      <c r="G1196" s="247">
        <v>-7</v>
      </c>
      <c r="H1196" s="247" t="s">
        <v>1671</v>
      </c>
      <c r="I1196" s="247">
        <v>75988000</v>
      </c>
      <c r="K1196" s="248">
        <v>75988000</v>
      </c>
    </row>
    <row r="1197" spans="1:11">
      <c r="A1197" s="247" t="s">
        <v>523</v>
      </c>
      <c r="B1197" s="247" t="s">
        <v>1292</v>
      </c>
      <c r="C1197" s="247" t="s">
        <v>433</v>
      </c>
      <c r="D1197" s="251" t="s">
        <v>2861</v>
      </c>
      <c r="E1197" s="247" t="s">
        <v>1669</v>
      </c>
      <c r="F1197" s="248" t="s">
        <v>1670</v>
      </c>
      <c r="G1197" s="247">
        <v>-7</v>
      </c>
      <c r="H1197" s="247" t="s">
        <v>1671</v>
      </c>
      <c r="I1197" s="247">
        <v>67759000</v>
      </c>
      <c r="K1197" s="248">
        <v>67759000</v>
      </c>
    </row>
    <row r="1198" spans="1:11">
      <c r="A1198" s="247" t="s">
        <v>523</v>
      </c>
      <c r="B1198" s="247" t="s">
        <v>1292</v>
      </c>
      <c r="C1198" s="247" t="s">
        <v>433</v>
      </c>
      <c r="D1198" s="251" t="s">
        <v>2862</v>
      </c>
      <c r="E1198" s="247" t="s">
        <v>1669</v>
      </c>
      <c r="F1198" s="248" t="s">
        <v>2124</v>
      </c>
      <c r="G1198" s="247">
        <v>-22</v>
      </c>
      <c r="H1198" s="247" t="s">
        <v>1671</v>
      </c>
      <c r="I1198" s="247">
        <v>23675000</v>
      </c>
      <c r="K1198" s="248">
        <v>23675000</v>
      </c>
    </row>
    <row r="1199" spans="1:11">
      <c r="A1199" s="247" t="s">
        <v>523</v>
      </c>
      <c r="B1199" s="247" t="s">
        <v>1292</v>
      </c>
      <c r="C1199" s="247" t="s">
        <v>433</v>
      </c>
      <c r="D1199" s="251" t="s">
        <v>2863</v>
      </c>
      <c r="E1199" s="247" t="s">
        <v>1669</v>
      </c>
      <c r="F1199" s="248" t="s">
        <v>1670</v>
      </c>
      <c r="G1199" s="247">
        <v>-7</v>
      </c>
      <c r="H1199" s="247" t="s">
        <v>1671</v>
      </c>
      <c r="I1199" s="247">
        <v>80030000</v>
      </c>
      <c r="K1199" s="248">
        <v>80030000</v>
      </c>
    </row>
    <row r="1200" spans="1:11">
      <c r="A1200" s="247" t="s">
        <v>523</v>
      </c>
      <c r="B1200" s="247" t="s">
        <v>1292</v>
      </c>
      <c r="C1200" s="247" t="s">
        <v>433</v>
      </c>
      <c r="D1200" s="251" t="s">
        <v>2864</v>
      </c>
      <c r="E1200" s="247" t="s">
        <v>1669</v>
      </c>
      <c r="F1200" s="248" t="s">
        <v>1670</v>
      </c>
      <c r="G1200" s="247">
        <v>-7</v>
      </c>
      <c r="H1200" s="247" t="s">
        <v>1671</v>
      </c>
      <c r="I1200" s="247">
        <v>45350000</v>
      </c>
      <c r="K1200" s="248">
        <v>45350000</v>
      </c>
    </row>
    <row r="1201" spans="1:11">
      <c r="A1201" s="247" t="s">
        <v>523</v>
      </c>
      <c r="B1201" s="247" t="s">
        <v>1292</v>
      </c>
      <c r="C1201" s="247" t="s">
        <v>433</v>
      </c>
      <c r="D1201" s="251" t="s">
        <v>2865</v>
      </c>
      <c r="E1201" s="247" t="s">
        <v>1669</v>
      </c>
      <c r="F1201" s="248" t="s">
        <v>2124</v>
      </c>
      <c r="G1201" s="247">
        <v>-22</v>
      </c>
      <c r="H1201" s="247" t="s">
        <v>1671</v>
      </c>
      <c r="I1201" s="247">
        <v>57156000</v>
      </c>
      <c r="K1201" s="248">
        <v>57156000</v>
      </c>
    </row>
    <row r="1202" spans="1:11">
      <c r="A1202" s="247" t="s">
        <v>523</v>
      </c>
      <c r="B1202" s="247" t="s">
        <v>1292</v>
      </c>
      <c r="C1202" s="247" t="s">
        <v>433</v>
      </c>
      <c r="D1202" s="251" t="s">
        <v>2866</v>
      </c>
      <c r="E1202" s="247" t="s">
        <v>1753</v>
      </c>
      <c r="F1202" s="248" t="s">
        <v>1817</v>
      </c>
      <c r="G1202" s="247">
        <v>-27</v>
      </c>
      <c r="H1202" s="247" t="s">
        <v>1671</v>
      </c>
      <c r="I1202" s="247">
        <v>150440000</v>
      </c>
      <c r="K1202" s="248">
        <v>150440000</v>
      </c>
    </row>
    <row r="1203" spans="1:11">
      <c r="A1203" s="247" t="s">
        <v>523</v>
      </c>
      <c r="B1203" s="247" t="s">
        <v>1292</v>
      </c>
      <c r="C1203" s="247" t="s">
        <v>433</v>
      </c>
      <c r="D1203" s="251" t="s">
        <v>2867</v>
      </c>
      <c r="E1203" s="247" t="s">
        <v>1831</v>
      </c>
      <c r="F1203" s="248" t="s">
        <v>1832</v>
      </c>
      <c r="G1203" s="247">
        <v>-17</v>
      </c>
      <c r="H1203" s="247" t="s">
        <v>1671</v>
      </c>
      <c r="I1203" s="247">
        <v>68548500</v>
      </c>
      <c r="K1203" s="248">
        <v>68548500</v>
      </c>
    </row>
    <row r="1204" spans="1:11">
      <c r="A1204" s="247" t="s">
        <v>523</v>
      </c>
      <c r="B1204" s="247" t="s">
        <v>1292</v>
      </c>
      <c r="C1204" s="247" t="s">
        <v>433</v>
      </c>
      <c r="D1204" s="251" t="s">
        <v>2868</v>
      </c>
      <c r="E1204" s="247" t="s">
        <v>1831</v>
      </c>
      <c r="F1204" s="248" t="s">
        <v>1832</v>
      </c>
      <c r="G1204" s="247">
        <v>-17</v>
      </c>
      <c r="H1204" s="247" t="s">
        <v>1671</v>
      </c>
      <c r="I1204" s="247">
        <v>71945000</v>
      </c>
      <c r="K1204" s="248">
        <v>71945000</v>
      </c>
    </row>
    <row r="1205" spans="1:11">
      <c r="A1205" s="247" t="s">
        <v>523</v>
      </c>
      <c r="B1205" s="247" t="s">
        <v>1292</v>
      </c>
      <c r="C1205" s="247" t="s">
        <v>433</v>
      </c>
      <c r="D1205" s="251" t="s">
        <v>2869</v>
      </c>
      <c r="E1205" s="247" t="s">
        <v>1868</v>
      </c>
      <c r="F1205" s="248" t="s">
        <v>1903</v>
      </c>
      <c r="G1205" s="247">
        <v>-18</v>
      </c>
      <c r="H1205" s="247" t="s">
        <v>1671</v>
      </c>
      <c r="I1205" s="247">
        <v>56679700</v>
      </c>
      <c r="K1205" s="248">
        <v>56679700</v>
      </c>
    </row>
    <row r="1206" spans="1:11">
      <c r="A1206" s="247" t="s">
        <v>523</v>
      </c>
      <c r="B1206" s="247" t="s">
        <v>1292</v>
      </c>
      <c r="C1206" s="247" t="s">
        <v>433</v>
      </c>
      <c r="D1206" s="251" t="s">
        <v>1795</v>
      </c>
      <c r="E1206" s="247" t="s">
        <v>1673</v>
      </c>
      <c r="F1206" s="248" t="s">
        <v>1674</v>
      </c>
      <c r="G1206" s="247">
        <v>-21</v>
      </c>
      <c r="H1206" s="247" t="s">
        <v>1671</v>
      </c>
      <c r="I1206" s="247">
        <v>115878000</v>
      </c>
      <c r="K1206" s="248">
        <v>115878000</v>
      </c>
    </row>
    <row r="1207" spans="1:11">
      <c r="A1207" s="247" t="s">
        <v>523</v>
      </c>
      <c r="B1207" s="247" t="s">
        <v>1292</v>
      </c>
      <c r="C1207" s="247" t="s">
        <v>433</v>
      </c>
      <c r="D1207" s="251" t="s">
        <v>2870</v>
      </c>
      <c r="E1207" s="247" t="s">
        <v>1673</v>
      </c>
      <c r="F1207" s="248" t="s">
        <v>1674</v>
      </c>
      <c r="G1207" s="247">
        <v>-21</v>
      </c>
      <c r="H1207" s="247" t="s">
        <v>1671</v>
      </c>
      <c r="I1207" s="247">
        <v>71032000</v>
      </c>
      <c r="K1207" s="248">
        <v>71032000</v>
      </c>
    </row>
    <row r="1208" spans="1:11">
      <c r="A1208" s="247" t="s">
        <v>523</v>
      </c>
      <c r="B1208" s="247" t="s">
        <v>1292</v>
      </c>
      <c r="C1208" s="247" t="s">
        <v>433</v>
      </c>
      <c r="D1208" s="251" t="s">
        <v>2871</v>
      </c>
      <c r="E1208" s="247" t="s">
        <v>1673</v>
      </c>
      <c r="F1208" s="248" t="s">
        <v>1674</v>
      </c>
      <c r="G1208" s="247">
        <v>-21</v>
      </c>
      <c r="H1208" s="247" t="s">
        <v>1671</v>
      </c>
      <c r="I1208" s="247">
        <v>42030000</v>
      </c>
      <c r="K1208" s="248">
        <v>42030000</v>
      </c>
    </row>
    <row r="1209" spans="1:11">
      <c r="A1209" s="247" t="s">
        <v>523</v>
      </c>
      <c r="B1209" s="247" t="s">
        <v>1292</v>
      </c>
      <c r="C1209" s="247" t="s">
        <v>433</v>
      </c>
      <c r="D1209" s="251" t="s">
        <v>2872</v>
      </c>
      <c r="E1209" s="247" t="s">
        <v>1673</v>
      </c>
      <c r="F1209" s="248" t="s">
        <v>1674</v>
      </c>
      <c r="G1209" s="247">
        <v>-21</v>
      </c>
      <c r="H1209" s="247" t="s">
        <v>1671</v>
      </c>
      <c r="I1209" s="247">
        <v>76880000</v>
      </c>
      <c r="K1209" s="248">
        <v>76880000</v>
      </c>
    </row>
    <row r="1210" spans="1:11">
      <c r="A1210" s="247" t="s">
        <v>523</v>
      </c>
      <c r="B1210" s="247" t="s">
        <v>1292</v>
      </c>
      <c r="C1210" s="247" t="s">
        <v>433</v>
      </c>
      <c r="D1210" s="251" t="s">
        <v>2873</v>
      </c>
      <c r="E1210" s="247" t="s">
        <v>1806</v>
      </c>
      <c r="F1210" s="248" t="s">
        <v>1807</v>
      </c>
      <c r="G1210" s="247">
        <v>-24</v>
      </c>
      <c r="H1210" s="247" t="s">
        <v>1671</v>
      </c>
      <c r="I1210" s="247">
        <v>71240400</v>
      </c>
      <c r="K1210" s="248">
        <v>71240400</v>
      </c>
    </row>
    <row r="1211" spans="1:11">
      <c r="A1211" s="247" t="s">
        <v>523</v>
      </c>
      <c r="B1211" s="247" t="s">
        <v>1292</v>
      </c>
      <c r="C1211" s="247" t="s">
        <v>433</v>
      </c>
      <c r="D1211" s="251" t="s">
        <v>2874</v>
      </c>
      <c r="E1211" s="247" t="s">
        <v>1908</v>
      </c>
      <c r="F1211" s="248" t="s">
        <v>1909</v>
      </c>
      <c r="G1211" s="247">
        <v>-26</v>
      </c>
      <c r="H1211" s="247" t="s">
        <v>1671</v>
      </c>
      <c r="I1211" s="247">
        <v>665250</v>
      </c>
      <c r="K1211" s="248">
        <v>665250</v>
      </c>
    </row>
    <row r="1212" spans="1:11">
      <c r="A1212" s="247" t="s">
        <v>523</v>
      </c>
      <c r="B1212" s="247" t="s">
        <v>1293</v>
      </c>
      <c r="C1212" s="247" t="s">
        <v>433</v>
      </c>
      <c r="D1212" s="251" t="s">
        <v>2875</v>
      </c>
      <c r="E1212" s="247" t="s">
        <v>1726</v>
      </c>
      <c r="F1212" s="248" t="s">
        <v>1727</v>
      </c>
      <c r="G1212" s="247">
        <v>2</v>
      </c>
      <c r="H1212" s="247" t="s">
        <v>1671</v>
      </c>
      <c r="I1212" s="247">
        <v>69706000</v>
      </c>
      <c r="K1212" s="248">
        <v>69706000</v>
      </c>
    </row>
    <row r="1213" spans="1:11">
      <c r="A1213" s="247" t="s">
        <v>523</v>
      </c>
      <c r="B1213" s="247" t="s">
        <v>1293</v>
      </c>
      <c r="C1213" s="247" t="s">
        <v>433</v>
      </c>
      <c r="D1213" s="251" t="s">
        <v>2876</v>
      </c>
      <c r="E1213" s="247" t="s">
        <v>1726</v>
      </c>
      <c r="F1213" s="248" t="s">
        <v>1727</v>
      </c>
      <c r="G1213" s="247">
        <v>2</v>
      </c>
      <c r="H1213" s="247" t="s">
        <v>1671</v>
      </c>
      <c r="I1213" s="247">
        <v>705259</v>
      </c>
      <c r="K1213" s="248">
        <v>705259</v>
      </c>
    </row>
    <row r="1214" spans="1:11">
      <c r="A1214" s="247" t="s">
        <v>523</v>
      </c>
      <c r="B1214" s="247" t="s">
        <v>1293</v>
      </c>
      <c r="C1214" s="247" t="s">
        <v>433</v>
      </c>
      <c r="E1214" s="247" t="s">
        <v>1775</v>
      </c>
      <c r="F1214" s="248" t="s">
        <v>1775</v>
      </c>
      <c r="G1214" s="247">
        <v>31</v>
      </c>
      <c r="H1214" s="247" t="s">
        <v>1671</v>
      </c>
      <c r="I1214" s="247">
        <v>-27000</v>
      </c>
      <c r="K1214" s="248">
        <v>-27000</v>
      </c>
    </row>
    <row r="1215" spans="1:11">
      <c r="A1215" s="247" t="s">
        <v>523</v>
      </c>
      <c r="B1215" s="247" t="s">
        <v>1293</v>
      </c>
      <c r="C1215" s="247" t="s">
        <v>433</v>
      </c>
      <c r="D1215" s="251" t="s">
        <v>2877</v>
      </c>
      <c r="E1215" s="247" t="s">
        <v>1761</v>
      </c>
      <c r="F1215" s="248" t="s">
        <v>1899</v>
      </c>
      <c r="G1215" s="247">
        <v>-10</v>
      </c>
      <c r="H1215" s="247" t="s">
        <v>1671</v>
      </c>
      <c r="I1215" s="247">
        <v>99749000</v>
      </c>
      <c r="K1215" s="248">
        <v>99749000</v>
      </c>
    </row>
    <row r="1216" spans="1:11">
      <c r="A1216" s="247" t="s">
        <v>523</v>
      </c>
      <c r="B1216" s="247" t="s">
        <v>1293</v>
      </c>
      <c r="C1216" s="247" t="s">
        <v>433</v>
      </c>
      <c r="D1216" s="251" t="s">
        <v>2878</v>
      </c>
      <c r="E1216" s="247" t="s">
        <v>1753</v>
      </c>
      <c r="F1216" s="248" t="s">
        <v>1754</v>
      </c>
      <c r="G1216" s="247">
        <v>-12</v>
      </c>
      <c r="H1216" s="247" t="s">
        <v>1671</v>
      </c>
      <c r="I1216" s="247">
        <v>5700000</v>
      </c>
      <c r="K1216" s="248">
        <v>5700000</v>
      </c>
    </row>
    <row r="1217" spans="1:11">
      <c r="A1217" s="247" t="s">
        <v>523</v>
      </c>
      <c r="B1217" s="247" t="s">
        <v>1293</v>
      </c>
      <c r="C1217" s="247" t="s">
        <v>433</v>
      </c>
      <c r="D1217" s="251" t="s">
        <v>2879</v>
      </c>
      <c r="E1217" s="247" t="s">
        <v>1792</v>
      </c>
      <c r="F1217" s="248" t="s">
        <v>1793</v>
      </c>
      <c r="G1217" s="247">
        <v>-19</v>
      </c>
      <c r="H1217" s="247" t="s">
        <v>1671</v>
      </c>
      <c r="I1217" s="247">
        <v>147041000</v>
      </c>
      <c r="K1217" s="248">
        <v>147041000</v>
      </c>
    </row>
    <row r="1218" spans="1:11">
      <c r="A1218" s="247" t="s">
        <v>523</v>
      </c>
      <c r="B1218" s="247" t="s">
        <v>1293</v>
      </c>
      <c r="C1218" s="247" t="s">
        <v>433</v>
      </c>
      <c r="D1218" s="251" t="s">
        <v>2880</v>
      </c>
      <c r="E1218" s="247" t="s">
        <v>1727</v>
      </c>
      <c r="F1218" s="248" t="s">
        <v>1800</v>
      </c>
      <c r="G1218" s="247">
        <v>-28</v>
      </c>
      <c r="H1218" s="247" t="s">
        <v>1671</v>
      </c>
      <c r="I1218" s="247">
        <v>8550000</v>
      </c>
      <c r="K1218" s="248">
        <v>8550000</v>
      </c>
    </row>
    <row r="1219" spans="1:11">
      <c r="A1219" s="247" t="s">
        <v>516</v>
      </c>
      <c r="B1219" s="247" t="s">
        <v>1294</v>
      </c>
      <c r="C1219" s="247" t="s">
        <v>1295</v>
      </c>
      <c r="D1219" s="251" t="s">
        <v>2881</v>
      </c>
      <c r="E1219" s="247" t="s">
        <v>1669</v>
      </c>
      <c r="F1219" s="248" t="s">
        <v>1670</v>
      </c>
      <c r="G1219" s="247">
        <v>-7</v>
      </c>
      <c r="H1219" s="247" t="s">
        <v>1671</v>
      </c>
      <c r="I1219" s="247">
        <v>300000</v>
      </c>
      <c r="K1219" s="248">
        <v>300000</v>
      </c>
    </row>
    <row r="1220" spans="1:11">
      <c r="A1220" s="247" t="s">
        <v>516</v>
      </c>
      <c r="B1220" s="247" t="s">
        <v>1294</v>
      </c>
      <c r="C1220" s="247" t="s">
        <v>1295</v>
      </c>
      <c r="D1220" s="251" t="s">
        <v>2882</v>
      </c>
      <c r="E1220" s="247" t="s">
        <v>1673</v>
      </c>
      <c r="F1220" s="248" t="s">
        <v>1674</v>
      </c>
      <c r="G1220" s="247">
        <v>-21</v>
      </c>
      <c r="H1220" s="247" t="s">
        <v>1671</v>
      </c>
      <c r="I1220" s="247">
        <v>2440725</v>
      </c>
      <c r="K1220" s="248">
        <v>2440725</v>
      </c>
    </row>
    <row r="1221" spans="1:11">
      <c r="A1221" s="247" t="s">
        <v>648</v>
      </c>
      <c r="B1221" s="247" t="s">
        <v>1296</v>
      </c>
      <c r="C1221" s="247" t="s">
        <v>1297</v>
      </c>
      <c r="D1221" s="251" t="s">
        <v>2883</v>
      </c>
      <c r="E1221" s="247" t="s">
        <v>1714</v>
      </c>
      <c r="F1221" s="248" t="s">
        <v>1715</v>
      </c>
      <c r="G1221" s="247">
        <v>49</v>
      </c>
      <c r="H1221" s="247" t="s">
        <v>1671</v>
      </c>
      <c r="I1221" s="247">
        <v>43950000</v>
      </c>
      <c r="K1221" s="248">
        <v>43950000</v>
      </c>
    </row>
    <row r="1222" spans="1:11">
      <c r="A1222" s="247" t="s">
        <v>648</v>
      </c>
      <c r="B1222" s="247" t="s">
        <v>2884</v>
      </c>
      <c r="C1222" s="247" t="s">
        <v>1300</v>
      </c>
      <c r="D1222" s="251" t="s">
        <v>2885</v>
      </c>
      <c r="E1222" s="247" t="s">
        <v>1831</v>
      </c>
      <c r="F1222" s="248" t="s">
        <v>1832</v>
      </c>
      <c r="G1222" s="247">
        <v>-17</v>
      </c>
      <c r="H1222" s="247" t="s">
        <v>1671</v>
      </c>
      <c r="I1222" s="247">
        <v>53490500</v>
      </c>
      <c r="K1222" s="248">
        <v>53490500</v>
      </c>
    </row>
    <row r="1223" spans="1:11">
      <c r="A1223" s="247" t="s">
        <v>1298</v>
      </c>
      <c r="B1223" s="247" t="s">
        <v>1299</v>
      </c>
      <c r="C1223" s="247" t="s">
        <v>1300</v>
      </c>
      <c r="D1223" s="251" t="s">
        <v>2886</v>
      </c>
      <c r="E1223" s="247" t="s">
        <v>1792</v>
      </c>
      <c r="F1223" s="248" t="s">
        <v>1806</v>
      </c>
      <c r="G1223" s="247">
        <v>6</v>
      </c>
      <c r="H1223" s="247" t="s">
        <v>1671</v>
      </c>
      <c r="I1223" s="247">
        <v>5190000</v>
      </c>
      <c r="K1223" s="248">
        <v>5190000</v>
      </c>
    </row>
    <row r="1224" spans="1:11">
      <c r="A1224" s="247" t="s">
        <v>516</v>
      </c>
      <c r="B1224" s="247" t="s">
        <v>1301</v>
      </c>
      <c r="C1224" s="247" t="s">
        <v>1302</v>
      </c>
      <c r="D1224" s="251" t="s">
        <v>1303</v>
      </c>
      <c r="E1224" s="247" t="s">
        <v>670</v>
      </c>
      <c r="F1224" s="248" t="s">
        <v>529</v>
      </c>
      <c r="G1224" s="247">
        <v>172</v>
      </c>
      <c r="H1224" s="247" t="s">
        <v>1671</v>
      </c>
      <c r="I1224" s="247">
        <v>10360000</v>
      </c>
      <c r="K1224" s="248">
        <v>10360000</v>
      </c>
    </row>
    <row r="1225" spans="1:11">
      <c r="A1225" s="247" t="s">
        <v>648</v>
      </c>
      <c r="B1225" s="247" t="s">
        <v>1304</v>
      </c>
      <c r="C1225" s="247" t="s">
        <v>1305</v>
      </c>
      <c r="D1225" s="251" t="s">
        <v>1306</v>
      </c>
      <c r="E1225" s="247" t="s">
        <v>830</v>
      </c>
      <c r="F1225" s="248" t="s">
        <v>833</v>
      </c>
      <c r="G1225" s="247">
        <v>438</v>
      </c>
      <c r="H1225" s="247" t="s">
        <v>1671</v>
      </c>
      <c r="I1225" s="247">
        <v>72580000</v>
      </c>
      <c r="K1225" s="248">
        <v>72580000</v>
      </c>
    </row>
    <row r="1226" spans="1:11">
      <c r="A1226" s="247" t="s">
        <v>648</v>
      </c>
      <c r="B1226" s="247" t="s">
        <v>1307</v>
      </c>
      <c r="C1226" s="247" t="s">
        <v>1308</v>
      </c>
      <c r="D1226" s="251" t="s">
        <v>2887</v>
      </c>
      <c r="E1226" s="247" t="s">
        <v>2888</v>
      </c>
      <c r="F1226" s="248" t="s">
        <v>1917</v>
      </c>
      <c r="G1226" s="247">
        <v>87</v>
      </c>
      <c r="H1226" s="247" t="s">
        <v>1671</v>
      </c>
      <c r="I1226" s="247">
        <v>38120000</v>
      </c>
      <c r="K1226" s="248">
        <v>38120000</v>
      </c>
    </row>
    <row r="1227" spans="1:11">
      <c r="A1227" s="247" t="s">
        <v>648</v>
      </c>
      <c r="B1227" s="247" t="s">
        <v>1307</v>
      </c>
      <c r="C1227" s="247" t="s">
        <v>1308</v>
      </c>
      <c r="D1227" s="251" t="s">
        <v>2889</v>
      </c>
      <c r="E1227" s="247" t="s">
        <v>1679</v>
      </c>
      <c r="F1227" s="248" t="s">
        <v>1680</v>
      </c>
      <c r="G1227" s="247">
        <v>74</v>
      </c>
      <c r="H1227" s="247" t="s">
        <v>1671</v>
      </c>
      <c r="I1227" s="247">
        <v>38120000</v>
      </c>
      <c r="K1227" s="248">
        <v>38120000</v>
      </c>
    </row>
    <row r="1228" spans="1:11">
      <c r="A1228" s="247" t="s">
        <v>516</v>
      </c>
      <c r="B1228" s="247" t="s">
        <v>1309</v>
      </c>
      <c r="C1228" s="247" t="s">
        <v>1310</v>
      </c>
      <c r="D1228" s="251" t="s">
        <v>2890</v>
      </c>
      <c r="E1228" s="247" t="s">
        <v>1915</v>
      </c>
      <c r="F1228" s="248" t="s">
        <v>1714</v>
      </c>
      <c r="G1228" s="247">
        <v>79</v>
      </c>
      <c r="H1228" s="247" t="s">
        <v>1671</v>
      </c>
      <c r="I1228" s="247">
        <v>26920800</v>
      </c>
      <c r="K1228" s="248">
        <v>26920800</v>
      </c>
    </row>
    <row r="1229" spans="1:11">
      <c r="A1229" s="247" t="s">
        <v>516</v>
      </c>
      <c r="B1229" s="247" t="s">
        <v>1309</v>
      </c>
      <c r="C1229" s="247" t="s">
        <v>1310</v>
      </c>
      <c r="D1229" s="251" t="s">
        <v>2891</v>
      </c>
      <c r="E1229" s="247" t="s">
        <v>1694</v>
      </c>
      <c r="F1229" s="248" t="s">
        <v>1695</v>
      </c>
      <c r="G1229" s="247">
        <v>64</v>
      </c>
      <c r="H1229" s="247" t="s">
        <v>1671</v>
      </c>
      <c r="I1229" s="247">
        <v>484310</v>
      </c>
      <c r="K1229" s="248">
        <v>484310</v>
      </c>
    </row>
    <row r="1230" spans="1:11">
      <c r="A1230" s="247" t="s">
        <v>516</v>
      </c>
      <c r="B1230" s="247" t="s">
        <v>1309</v>
      </c>
      <c r="C1230" s="247" t="s">
        <v>1310</v>
      </c>
      <c r="D1230" s="251" t="s">
        <v>2892</v>
      </c>
      <c r="E1230" s="247" t="s">
        <v>1714</v>
      </c>
      <c r="F1230" s="248" t="s">
        <v>1715</v>
      </c>
      <c r="G1230" s="247">
        <v>49</v>
      </c>
      <c r="H1230" s="247" t="s">
        <v>1671</v>
      </c>
      <c r="I1230" s="247">
        <v>40551217</v>
      </c>
      <c r="K1230" s="248">
        <v>40551217</v>
      </c>
    </row>
    <row r="1231" spans="1:11">
      <c r="A1231" s="247" t="s">
        <v>516</v>
      </c>
      <c r="B1231" s="247" t="s">
        <v>1309</v>
      </c>
      <c r="C1231" s="247" t="s">
        <v>1310</v>
      </c>
      <c r="D1231" s="251" t="s">
        <v>2893</v>
      </c>
      <c r="E1231" s="247" t="s">
        <v>1827</v>
      </c>
      <c r="F1231" s="248" t="s">
        <v>1828</v>
      </c>
      <c r="G1231" s="247">
        <v>35</v>
      </c>
      <c r="H1231" s="247" t="s">
        <v>1671</v>
      </c>
      <c r="I1231" s="247">
        <v>452032</v>
      </c>
      <c r="K1231" s="248">
        <v>452032</v>
      </c>
    </row>
    <row r="1232" spans="1:11">
      <c r="A1232" s="247" t="s">
        <v>523</v>
      </c>
      <c r="B1232" s="247" t="s">
        <v>1311</v>
      </c>
      <c r="C1232" s="247" t="s">
        <v>1312</v>
      </c>
      <c r="D1232" s="251" t="s">
        <v>1313</v>
      </c>
      <c r="E1232" s="247" t="s">
        <v>1314</v>
      </c>
      <c r="F1232" s="248" t="s">
        <v>2894</v>
      </c>
      <c r="G1232" s="247">
        <v>744</v>
      </c>
      <c r="H1232" s="247" t="s">
        <v>1671</v>
      </c>
      <c r="I1232" s="247">
        <v>152270000</v>
      </c>
      <c r="K1232" s="248">
        <v>152270000</v>
      </c>
    </row>
    <row r="1233" spans="1:11">
      <c r="A1233" s="247" t="s">
        <v>523</v>
      </c>
      <c r="B1233" s="247" t="s">
        <v>1311</v>
      </c>
      <c r="C1233" s="247" t="s">
        <v>1312</v>
      </c>
      <c r="D1233" s="251" t="s">
        <v>1315</v>
      </c>
      <c r="E1233" s="247" t="s">
        <v>1316</v>
      </c>
      <c r="F1233" s="248" t="s">
        <v>2895</v>
      </c>
      <c r="G1233" s="247">
        <v>740</v>
      </c>
      <c r="H1233" s="247" t="s">
        <v>1671</v>
      </c>
      <c r="I1233" s="247">
        <v>153120000</v>
      </c>
      <c r="K1233" s="248">
        <v>153120000</v>
      </c>
    </row>
    <row r="1234" spans="1:11">
      <c r="A1234" s="247" t="s">
        <v>523</v>
      </c>
      <c r="B1234" s="247" t="s">
        <v>1311</v>
      </c>
      <c r="C1234" s="247" t="s">
        <v>1312</v>
      </c>
      <c r="D1234" s="251" t="s">
        <v>1317</v>
      </c>
      <c r="E1234" s="247" t="s">
        <v>609</v>
      </c>
      <c r="F1234" s="248" t="s">
        <v>2896</v>
      </c>
      <c r="G1234" s="247">
        <v>726</v>
      </c>
      <c r="H1234" s="247" t="s">
        <v>1671</v>
      </c>
      <c r="I1234" s="247">
        <v>152270000</v>
      </c>
      <c r="K1234" s="248">
        <v>152270000</v>
      </c>
    </row>
    <row r="1235" spans="1:11">
      <c r="A1235" s="247" t="s">
        <v>523</v>
      </c>
      <c r="B1235" s="247" t="s">
        <v>1311</v>
      </c>
      <c r="C1235" s="247" t="s">
        <v>1312</v>
      </c>
      <c r="D1235" s="251" t="s">
        <v>2897</v>
      </c>
      <c r="E1235" s="247" t="s">
        <v>1911</v>
      </c>
      <c r="F1235" s="248" t="s">
        <v>1911</v>
      </c>
      <c r="G1235" s="247">
        <v>143</v>
      </c>
      <c r="H1235" s="247" t="s">
        <v>1671</v>
      </c>
      <c r="I1235" s="247">
        <v>-104000</v>
      </c>
      <c r="K1235" s="248">
        <v>-104000</v>
      </c>
    </row>
    <row r="1236" spans="1:11">
      <c r="A1236" s="247" t="s">
        <v>648</v>
      </c>
      <c r="B1236" s="247" t="s">
        <v>1318</v>
      </c>
      <c r="C1236" s="247" t="s">
        <v>1319</v>
      </c>
      <c r="D1236" s="251" t="s">
        <v>2898</v>
      </c>
      <c r="E1236" s="247" t="s">
        <v>1831</v>
      </c>
      <c r="F1236" s="248" t="s">
        <v>1724</v>
      </c>
      <c r="G1236" s="247">
        <v>10</v>
      </c>
      <c r="H1236" s="247" t="s">
        <v>1671</v>
      </c>
      <c r="I1236" s="247">
        <v>26370000</v>
      </c>
      <c r="K1236" s="248">
        <v>26370000</v>
      </c>
    </row>
    <row r="1237" spans="1:11">
      <c r="A1237" s="247" t="s">
        <v>648</v>
      </c>
      <c r="B1237" s="247" t="s">
        <v>1318</v>
      </c>
      <c r="C1237" s="247" t="s">
        <v>1319</v>
      </c>
      <c r="D1237" s="251" t="s">
        <v>2899</v>
      </c>
      <c r="E1237" s="247" t="s">
        <v>1724</v>
      </c>
      <c r="F1237" s="248" t="s">
        <v>1844</v>
      </c>
      <c r="G1237" s="247">
        <v>7</v>
      </c>
      <c r="H1237" s="247" t="s">
        <v>1671</v>
      </c>
      <c r="I1237" s="247">
        <v>24720000</v>
      </c>
      <c r="K1237" s="248">
        <v>24720000</v>
      </c>
    </row>
    <row r="1238" spans="1:11">
      <c r="A1238" s="247" t="s">
        <v>648</v>
      </c>
      <c r="B1238" s="247" t="s">
        <v>1318</v>
      </c>
      <c r="C1238" s="247" t="s">
        <v>1319</v>
      </c>
      <c r="D1238" s="251" t="s">
        <v>2900</v>
      </c>
      <c r="E1238" s="247" t="s">
        <v>1908</v>
      </c>
      <c r="F1238" s="248" t="s">
        <v>1776</v>
      </c>
      <c r="G1238" s="247">
        <v>1</v>
      </c>
      <c r="H1238" s="247" t="s">
        <v>1671</v>
      </c>
      <c r="I1238" s="247">
        <v>24360000</v>
      </c>
      <c r="K1238" s="248">
        <v>24360000</v>
      </c>
    </row>
    <row r="1239" spans="1:11">
      <c r="A1239" s="247" t="s">
        <v>648</v>
      </c>
      <c r="B1239" s="247" t="s">
        <v>1318</v>
      </c>
      <c r="C1239" s="247" t="s">
        <v>1319</v>
      </c>
      <c r="D1239" s="251" t="s">
        <v>2901</v>
      </c>
      <c r="E1239" s="247" t="s">
        <v>1727</v>
      </c>
      <c r="F1239" s="248" t="s">
        <v>2012</v>
      </c>
      <c r="G1239" s="247">
        <v>-1</v>
      </c>
      <c r="H1239" s="247" t="s">
        <v>1671</v>
      </c>
      <c r="I1239" s="247">
        <v>24360000</v>
      </c>
      <c r="K1239" s="248">
        <v>24360000</v>
      </c>
    </row>
    <row r="1240" spans="1:11">
      <c r="A1240" s="247" t="s">
        <v>516</v>
      </c>
      <c r="B1240" s="247" t="s">
        <v>1320</v>
      </c>
      <c r="C1240" s="247" t="s">
        <v>1321</v>
      </c>
      <c r="E1240" s="247" t="s">
        <v>1218</v>
      </c>
      <c r="F1240" s="248" t="s">
        <v>2902</v>
      </c>
      <c r="G1240" s="247">
        <v>425</v>
      </c>
      <c r="H1240" s="247" t="s">
        <v>1671</v>
      </c>
      <c r="I1240" s="247">
        <v>-1050974</v>
      </c>
      <c r="K1240" s="248">
        <v>-1050974</v>
      </c>
    </row>
    <row r="1241" spans="1:11">
      <c r="A1241" s="247" t="s">
        <v>648</v>
      </c>
      <c r="B1241" s="247" t="s">
        <v>2903</v>
      </c>
      <c r="C1241" s="247" t="s">
        <v>2904</v>
      </c>
      <c r="D1241" s="251" t="s">
        <v>2905</v>
      </c>
      <c r="E1241" s="247" t="s">
        <v>1727</v>
      </c>
      <c r="F1241" s="248" t="s">
        <v>1800</v>
      </c>
      <c r="G1241" s="247">
        <v>-28</v>
      </c>
      <c r="H1241" s="247" t="s">
        <v>1671</v>
      </c>
      <c r="I1241" s="247">
        <v>79576000</v>
      </c>
      <c r="K1241" s="248">
        <v>79576000</v>
      </c>
    </row>
    <row r="1242" spans="1:11">
      <c r="A1242" s="247" t="s">
        <v>523</v>
      </c>
      <c r="B1242" s="247" t="s">
        <v>1322</v>
      </c>
      <c r="C1242" s="247" t="s">
        <v>1323</v>
      </c>
      <c r="D1242" s="251" t="s">
        <v>2906</v>
      </c>
      <c r="E1242" s="247" t="s">
        <v>1673</v>
      </c>
      <c r="F1242" s="248" t="s">
        <v>1908</v>
      </c>
      <c r="G1242" s="247">
        <v>4</v>
      </c>
      <c r="H1242" s="247" t="s">
        <v>1671</v>
      </c>
      <c r="I1242" s="247">
        <v>8517000</v>
      </c>
      <c r="K1242" s="248">
        <v>8517000</v>
      </c>
    </row>
    <row r="1243" spans="1:11">
      <c r="A1243" s="247" t="s">
        <v>523</v>
      </c>
      <c r="B1243" s="247" t="s">
        <v>1322</v>
      </c>
      <c r="C1243" s="247" t="s">
        <v>1323</v>
      </c>
      <c r="D1243" s="251" t="s">
        <v>2907</v>
      </c>
      <c r="E1243" s="247" t="s">
        <v>1797</v>
      </c>
      <c r="F1243" s="248" t="s">
        <v>2781</v>
      </c>
      <c r="G1243" s="247">
        <v>0</v>
      </c>
      <c r="H1243" s="247" t="s">
        <v>1671</v>
      </c>
      <c r="I1243" s="247">
        <v>89488000</v>
      </c>
      <c r="K1243" s="248">
        <v>89488000</v>
      </c>
    </row>
    <row r="1244" spans="1:11">
      <c r="A1244" s="247" t="s">
        <v>648</v>
      </c>
      <c r="B1244" s="247" t="s">
        <v>1324</v>
      </c>
      <c r="C1244" s="247" t="s">
        <v>1325</v>
      </c>
      <c r="D1244" s="251" t="s">
        <v>2908</v>
      </c>
      <c r="E1244" s="247" t="s">
        <v>1703</v>
      </c>
      <c r="F1244" s="248" t="s">
        <v>1704</v>
      </c>
      <c r="G1244" s="247">
        <v>59</v>
      </c>
      <c r="H1244" s="247" t="s">
        <v>1671</v>
      </c>
      <c r="I1244" s="247">
        <v>240000</v>
      </c>
      <c r="K1244" s="248">
        <v>240000</v>
      </c>
    </row>
    <row r="1245" spans="1:11">
      <c r="A1245" s="247" t="s">
        <v>648</v>
      </c>
      <c r="B1245" s="247" t="s">
        <v>1324</v>
      </c>
      <c r="C1245" s="247" t="s">
        <v>1325</v>
      </c>
      <c r="D1245" s="251" t="s">
        <v>2909</v>
      </c>
      <c r="E1245" s="247" t="s">
        <v>1797</v>
      </c>
      <c r="F1245" s="248" t="s">
        <v>1798</v>
      </c>
      <c r="G1245" s="247">
        <v>-25</v>
      </c>
      <c r="H1245" s="247" t="s">
        <v>1671</v>
      </c>
      <c r="I1245" s="247">
        <v>33304000</v>
      </c>
      <c r="K1245" s="248">
        <v>33304000</v>
      </c>
    </row>
    <row r="1246" spans="1:11">
      <c r="A1246" s="247" t="s">
        <v>523</v>
      </c>
      <c r="B1246" s="247" t="s">
        <v>1327</v>
      </c>
      <c r="C1246" s="247" t="s">
        <v>446</v>
      </c>
      <c r="D1246" s="251" t="s">
        <v>2910</v>
      </c>
      <c r="E1246" s="247" t="s">
        <v>1775</v>
      </c>
      <c r="F1246" s="248" t="s">
        <v>1776</v>
      </c>
      <c r="G1246" s="247">
        <v>1</v>
      </c>
      <c r="H1246" s="247" t="s">
        <v>1671</v>
      </c>
      <c r="I1246" s="247">
        <v>144836000</v>
      </c>
      <c r="K1246" s="248">
        <v>144836000</v>
      </c>
    </row>
    <row r="1247" spans="1:11">
      <c r="A1247" s="247" t="s">
        <v>523</v>
      </c>
      <c r="B1247" s="247" t="s">
        <v>1327</v>
      </c>
      <c r="C1247" s="247" t="s">
        <v>446</v>
      </c>
      <c r="D1247" s="251" t="s">
        <v>2911</v>
      </c>
      <c r="E1247" s="247" t="s">
        <v>1753</v>
      </c>
      <c r="F1247" s="248" t="s">
        <v>1754</v>
      </c>
      <c r="G1247" s="247">
        <v>-12</v>
      </c>
      <c r="H1247" s="247" t="s">
        <v>1671</v>
      </c>
      <c r="I1247" s="247">
        <v>150350000</v>
      </c>
      <c r="K1247" s="248">
        <v>150350000</v>
      </c>
    </row>
    <row r="1248" spans="1:11">
      <c r="A1248" s="247" t="s">
        <v>523</v>
      </c>
      <c r="B1248" s="247" t="s">
        <v>1327</v>
      </c>
      <c r="C1248" s="247" t="s">
        <v>446</v>
      </c>
      <c r="D1248" s="251" t="s">
        <v>2912</v>
      </c>
      <c r="E1248" s="247" t="s">
        <v>1797</v>
      </c>
      <c r="F1248" s="248" t="s">
        <v>1798</v>
      </c>
      <c r="G1248" s="247">
        <v>-25</v>
      </c>
      <c r="H1248" s="247" t="s">
        <v>1671</v>
      </c>
      <c r="I1248" s="247">
        <v>40850000</v>
      </c>
      <c r="K1248" s="248">
        <v>40850000</v>
      </c>
    </row>
    <row r="1249" spans="1:11">
      <c r="A1249" s="247" t="s">
        <v>523</v>
      </c>
      <c r="B1249" s="247" t="s">
        <v>1327</v>
      </c>
      <c r="C1249" s="247" t="s">
        <v>446</v>
      </c>
      <c r="D1249" s="251" t="s">
        <v>2913</v>
      </c>
      <c r="E1249" s="247" t="s">
        <v>1908</v>
      </c>
      <c r="F1249" s="248" t="s">
        <v>1909</v>
      </c>
      <c r="G1249" s="247">
        <v>-26</v>
      </c>
      <c r="H1249" s="247" t="s">
        <v>1671</v>
      </c>
      <c r="I1249" s="247">
        <v>144975000</v>
      </c>
      <c r="K1249" s="248">
        <v>144975000</v>
      </c>
    </row>
    <row r="1250" spans="1:11">
      <c r="A1250" s="247" t="s">
        <v>648</v>
      </c>
      <c r="B1250" s="247" t="s">
        <v>1328</v>
      </c>
      <c r="C1250" s="247" t="s">
        <v>1329</v>
      </c>
      <c r="D1250" s="251" t="s">
        <v>2914</v>
      </c>
      <c r="E1250" s="247" t="s">
        <v>1701</v>
      </c>
      <c r="F1250" s="248" t="s">
        <v>2781</v>
      </c>
      <c r="G1250" s="247">
        <v>0</v>
      </c>
      <c r="H1250" s="247" t="s">
        <v>1671</v>
      </c>
      <c r="I1250" s="247">
        <v>45720000</v>
      </c>
      <c r="K1250" s="248">
        <v>45720000</v>
      </c>
    </row>
    <row r="1251" spans="1:11">
      <c r="A1251" s="247" t="s">
        <v>648</v>
      </c>
      <c r="B1251" s="247" t="s">
        <v>1328</v>
      </c>
      <c r="C1251" s="247" t="s">
        <v>1329</v>
      </c>
      <c r="D1251" s="251" t="s">
        <v>2915</v>
      </c>
      <c r="E1251" s="247" t="s">
        <v>1723</v>
      </c>
      <c r="F1251" s="248" t="s">
        <v>1906</v>
      </c>
      <c r="G1251" s="247">
        <v>-20</v>
      </c>
      <c r="H1251" s="247" t="s">
        <v>1671</v>
      </c>
      <c r="I1251" s="247">
        <v>45720000</v>
      </c>
      <c r="K1251" s="248">
        <v>45720000</v>
      </c>
    </row>
    <row r="1252" spans="1:11">
      <c r="A1252" s="247" t="s">
        <v>523</v>
      </c>
      <c r="B1252" s="247" t="s">
        <v>1330</v>
      </c>
      <c r="C1252" s="247" t="s">
        <v>444</v>
      </c>
      <c r="D1252" s="251" t="s">
        <v>1331</v>
      </c>
      <c r="E1252" s="247" t="s">
        <v>1332</v>
      </c>
      <c r="F1252" s="248" t="s">
        <v>2916</v>
      </c>
      <c r="G1252" s="247">
        <v>-60</v>
      </c>
      <c r="H1252" s="247" t="s">
        <v>1671</v>
      </c>
      <c r="I1252" s="247">
        <v>12288000</v>
      </c>
      <c r="K1252" s="248">
        <v>12288000</v>
      </c>
    </row>
    <row r="1253" spans="1:11">
      <c r="A1253" s="247" t="s">
        <v>523</v>
      </c>
      <c r="B1253" s="247" t="s">
        <v>1330</v>
      </c>
      <c r="C1253" s="247" t="s">
        <v>444</v>
      </c>
      <c r="D1253" s="251" t="s">
        <v>1333</v>
      </c>
      <c r="E1253" s="247" t="s">
        <v>1332</v>
      </c>
      <c r="F1253" s="248" t="s">
        <v>2916</v>
      </c>
      <c r="G1253" s="247">
        <v>-60</v>
      </c>
      <c r="H1253" s="247" t="s">
        <v>1671</v>
      </c>
      <c r="I1253" s="247">
        <v>33088000</v>
      </c>
      <c r="K1253" s="248">
        <v>33088000</v>
      </c>
    </row>
    <row r="1254" spans="1:11">
      <c r="A1254" s="247" t="s">
        <v>523</v>
      </c>
      <c r="B1254" s="247" t="s">
        <v>1330</v>
      </c>
      <c r="C1254" s="247" t="s">
        <v>444</v>
      </c>
      <c r="D1254" s="251" t="s">
        <v>1333</v>
      </c>
      <c r="E1254" s="247" t="s">
        <v>1332</v>
      </c>
      <c r="F1254" s="248" t="s">
        <v>2917</v>
      </c>
      <c r="G1254" s="247">
        <v>-243</v>
      </c>
      <c r="H1254" s="247" t="s">
        <v>1671</v>
      </c>
      <c r="I1254" s="247">
        <v>45376000</v>
      </c>
      <c r="K1254" s="248">
        <v>45376000</v>
      </c>
    </row>
    <row r="1255" spans="1:11">
      <c r="A1255" s="247" t="s">
        <v>523</v>
      </c>
      <c r="B1255" s="247" t="s">
        <v>1330</v>
      </c>
      <c r="C1255" s="247" t="s">
        <v>444</v>
      </c>
      <c r="D1255" s="251" t="s">
        <v>1333</v>
      </c>
      <c r="E1255" s="247" t="s">
        <v>1332</v>
      </c>
      <c r="F1255" s="248" t="s">
        <v>2918</v>
      </c>
      <c r="G1255" s="247">
        <v>-425</v>
      </c>
      <c r="H1255" s="247" t="s">
        <v>1671</v>
      </c>
      <c r="I1255" s="247">
        <v>35888200</v>
      </c>
      <c r="K1255" s="248">
        <v>35888200</v>
      </c>
    </row>
    <row r="1256" spans="1:11">
      <c r="A1256" s="247" t="s">
        <v>523</v>
      </c>
      <c r="B1256" s="247" t="s">
        <v>1330</v>
      </c>
      <c r="C1256" s="247" t="s">
        <v>444</v>
      </c>
      <c r="D1256" s="251" t="s">
        <v>1334</v>
      </c>
      <c r="E1256" s="247" t="s">
        <v>1335</v>
      </c>
      <c r="F1256" s="248" t="s">
        <v>2918</v>
      </c>
      <c r="G1256" s="247">
        <v>-425</v>
      </c>
      <c r="H1256" s="247" t="s">
        <v>1671</v>
      </c>
      <c r="I1256" s="247">
        <v>9487800</v>
      </c>
      <c r="K1256" s="248">
        <v>9487800</v>
      </c>
    </row>
    <row r="1257" spans="1:11">
      <c r="A1257" s="247" t="s">
        <v>523</v>
      </c>
      <c r="B1257" s="247" t="s">
        <v>1330</v>
      </c>
      <c r="C1257" s="247" t="s">
        <v>444</v>
      </c>
      <c r="D1257" s="251" t="s">
        <v>1334</v>
      </c>
      <c r="E1257" s="247" t="s">
        <v>1335</v>
      </c>
      <c r="F1257" s="248" t="s">
        <v>2919</v>
      </c>
      <c r="G1257" s="247">
        <v>-610</v>
      </c>
      <c r="H1257" s="247" t="s">
        <v>1671</v>
      </c>
      <c r="I1257" s="247">
        <v>45376000</v>
      </c>
      <c r="K1257" s="248">
        <v>45376000</v>
      </c>
    </row>
    <row r="1258" spans="1:11">
      <c r="A1258" s="247" t="s">
        <v>523</v>
      </c>
      <c r="B1258" s="247" t="s">
        <v>1330</v>
      </c>
      <c r="C1258" s="247" t="s">
        <v>444</v>
      </c>
      <c r="D1258" s="251" t="s">
        <v>1334</v>
      </c>
      <c r="E1258" s="247" t="s">
        <v>1335</v>
      </c>
      <c r="F1258" s="248" t="s">
        <v>2920</v>
      </c>
      <c r="G1258" s="247">
        <v>-789</v>
      </c>
      <c r="H1258" s="247" t="s">
        <v>1671</v>
      </c>
      <c r="I1258" s="247">
        <v>45376000</v>
      </c>
      <c r="K1258" s="248">
        <v>45376000</v>
      </c>
    </row>
    <row r="1259" spans="1:11">
      <c r="A1259" s="247" t="s">
        <v>523</v>
      </c>
      <c r="B1259" s="247" t="s">
        <v>1330</v>
      </c>
      <c r="C1259" s="247" t="s">
        <v>444</v>
      </c>
      <c r="D1259" s="251" t="s">
        <v>2921</v>
      </c>
      <c r="E1259" s="247" t="s">
        <v>1727</v>
      </c>
      <c r="F1259" s="248" t="s">
        <v>2012</v>
      </c>
      <c r="G1259" s="247">
        <v>-1</v>
      </c>
      <c r="H1259" s="247" t="s">
        <v>1671</v>
      </c>
      <c r="I1259" s="247">
        <v>17750000</v>
      </c>
      <c r="K1259" s="248">
        <v>17750000</v>
      </c>
    </row>
    <row r="1260" spans="1:11">
      <c r="A1260" s="247" t="s">
        <v>523</v>
      </c>
      <c r="B1260" s="247" t="s">
        <v>1336</v>
      </c>
      <c r="C1260" s="247" t="s">
        <v>444</v>
      </c>
      <c r="D1260" s="251" t="s">
        <v>2922</v>
      </c>
      <c r="E1260" s="247" t="s">
        <v>1831</v>
      </c>
      <c r="F1260" s="248" t="s">
        <v>1724</v>
      </c>
      <c r="G1260" s="247">
        <v>10</v>
      </c>
      <c r="H1260" s="247" t="s">
        <v>1671</v>
      </c>
      <c r="I1260" s="247">
        <v>3333</v>
      </c>
      <c r="K1260" s="248">
        <v>3333</v>
      </c>
    </row>
    <row r="1261" spans="1:11">
      <c r="A1261" s="247" t="s">
        <v>523</v>
      </c>
      <c r="B1261" s="247" t="s">
        <v>1336</v>
      </c>
      <c r="C1261" s="247" t="s">
        <v>444</v>
      </c>
      <c r="D1261" s="251" t="s">
        <v>2923</v>
      </c>
      <c r="E1261" s="247" t="s">
        <v>1797</v>
      </c>
      <c r="F1261" s="248" t="s">
        <v>1727</v>
      </c>
      <c r="G1261" s="247">
        <v>2</v>
      </c>
      <c r="H1261" s="247" t="s">
        <v>1671</v>
      </c>
      <c r="I1261" s="247">
        <v>24025000</v>
      </c>
      <c r="K1261" s="248">
        <v>24025000</v>
      </c>
    </row>
    <row r="1262" spans="1:11">
      <c r="A1262" s="247" t="s">
        <v>523</v>
      </c>
      <c r="B1262" s="247" t="s">
        <v>1336</v>
      </c>
      <c r="C1262" s="247" t="s">
        <v>444</v>
      </c>
      <c r="D1262" s="251" t="s">
        <v>2924</v>
      </c>
      <c r="E1262" s="247" t="s">
        <v>1764</v>
      </c>
      <c r="F1262" s="248" t="s">
        <v>2781</v>
      </c>
      <c r="G1262" s="247">
        <v>0</v>
      </c>
      <c r="H1262" s="247" t="s">
        <v>1671</v>
      </c>
      <c r="I1262" s="247">
        <v>28830000</v>
      </c>
      <c r="K1262" s="248">
        <v>28830000</v>
      </c>
    </row>
    <row r="1263" spans="1:11">
      <c r="A1263" s="247" t="s">
        <v>523</v>
      </c>
      <c r="B1263" s="247" t="s">
        <v>1336</v>
      </c>
      <c r="C1263" s="247" t="s">
        <v>444</v>
      </c>
      <c r="D1263" s="251" t="s">
        <v>2925</v>
      </c>
      <c r="E1263" s="247" t="s">
        <v>1727</v>
      </c>
      <c r="F1263" s="248" t="s">
        <v>2012</v>
      </c>
      <c r="G1263" s="247">
        <v>-1</v>
      </c>
      <c r="H1263" s="247" t="s">
        <v>1671</v>
      </c>
      <c r="I1263" s="247">
        <v>12947200</v>
      </c>
      <c r="K1263" s="248">
        <v>12947200</v>
      </c>
    </row>
    <row r="1264" spans="1:11">
      <c r="A1264" s="247" t="s">
        <v>523</v>
      </c>
      <c r="B1264" s="247" t="s">
        <v>1337</v>
      </c>
      <c r="C1264" s="247" t="s">
        <v>444</v>
      </c>
      <c r="D1264" s="251" t="s">
        <v>2926</v>
      </c>
      <c r="E1264" s="247" t="s">
        <v>1669</v>
      </c>
      <c r="F1264" s="248" t="s">
        <v>1669</v>
      </c>
      <c r="G1264" s="247">
        <v>23</v>
      </c>
      <c r="H1264" s="247" t="s">
        <v>1671</v>
      </c>
      <c r="I1264" s="247">
        <v>-2777277</v>
      </c>
      <c r="K1264" s="248">
        <v>-2777277</v>
      </c>
    </row>
    <row r="1265" spans="1:11">
      <c r="A1265" s="247" t="s">
        <v>523</v>
      </c>
      <c r="B1265" s="247" t="s">
        <v>1337</v>
      </c>
      <c r="C1265" s="247" t="s">
        <v>444</v>
      </c>
      <c r="D1265" s="251" t="s">
        <v>2927</v>
      </c>
      <c r="E1265" s="247" t="s">
        <v>1797</v>
      </c>
      <c r="F1265" s="248" t="s">
        <v>1727</v>
      </c>
      <c r="G1265" s="247">
        <v>2</v>
      </c>
      <c r="H1265" s="247" t="s">
        <v>1671</v>
      </c>
      <c r="I1265" s="247">
        <v>24025000</v>
      </c>
      <c r="K1265" s="248">
        <v>24025000</v>
      </c>
    </row>
    <row r="1266" spans="1:11">
      <c r="A1266" s="247" t="s">
        <v>523</v>
      </c>
      <c r="B1266" s="247" t="s">
        <v>1337</v>
      </c>
      <c r="C1266" s="247" t="s">
        <v>444</v>
      </c>
      <c r="D1266" s="251" t="s">
        <v>2928</v>
      </c>
      <c r="E1266" s="247" t="s">
        <v>1764</v>
      </c>
      <c r="F1266" s="248" t="s">
        <v>2781</v>
      </c>
      <c r="G1266" s="247">
        <v>0</v>
      </c>
      <c r="H1266" s="247" t="s">
        <v>1671</v>
      </c>
      <c r="I1266" s="247">
        <v>43750000</v>
      </c>
      <c r="K1266" s="248">
        <v>43750000</v>
      </c>
    </row>
    <row r="1267" spans="1:11">
      <c r="A1267" s="247" t="s">
        <v>523</v>
      </c>
      <c r="B1267" s="247" t="s">
        <v>1337</v>
      </c>
      <c r="C1267" s="247" t="s">
        <v>444</v>
      </c>
      <c r="D1267" s="251" t="s">
        <v>2929</v>
      </c>
      <c r="E1267" s="247" t="s">
        <v>1727</v>
      </c>
      <c r="F1267" s="248" t="s">
        <v>2012</v>
      </c>
      <c r="G1267" s="247">
        <v>-1</v>
      </c>
      <c r="H1267" s="247" t="s">
        <v>1671</v>
      </c>
      <c r="I1267" s="247">
        <v>18650000</v>
      </c>
      <c r="K1267" s="248">
        <v>18650000</v>
      </c>
    </row>
    <row r="1268" spans="1:11">
      <c r="A1268" s="247" t="s">
        <v>523</v>
      </c>
      <c r="B1268" s="247" t="s">
        <v>1338</v>
      </c>
      <c r="C1268" s="247" t="s">
        <v>444</v>
      </c>
      <c r="D1268" s="251" t="s">
        <v>2930</v>
      </c>
      <c r="E1268" s="247" t="s">
        <v>1806</v>
      </c>
      <c r="F1268" s="248" t="s">
        <v>1764</v>
      </c>
      <c r="G1268" s="247">
        <v>3</v>
      </c>
      <c r="H1268" s="247" t="s">
        <v>1671</v>
      </c>
      <c r="I1268" s="247">
        <v>59542000</v>
      </c>
      <c r="K1268" s="248">
        <v>59542000</v>
      </c>
    </row>
    <row r="1269" spans="1:11">
      <c r="A1269" s="247" t="s">
        <v>523</v>
      </c>
      <c r="B1269" s="247" t="s">
        <v>1338</v>
      </c>
      <c r="C1269" s="247" t="s">
        <v>444</v>
      </c>
      <c r="D1269" s="251" t="s">
        <v>2931</v>
      </c>
      <c r="E1269" s="247" t="s">
        <v>1908</v>
      </c>
      <c r="F1269" s="248" t="s">
        <v>1776</v>
      </c>
      <c r="G1269" s="247">
        <v>1</v>
      </c>
      <c r="H1269" s="247" t="s">
        <v>1671</v>
      </c>
      <c r="I1269" s="247">
        <v>58842000</v>
      </c>
      <c r="K1269" s="248">
        <v>58842000</v>
      </c>
    </row>
    <row r="1270" spans="1:11">
      <c r="A1270" s="247" t="s">
        <v>523</v>
      </c>
      <c r="B1270" s="247" t="s">
        <v>1338</v>
      </c>
      <c r="C1270" s="247" t="s">
        <v>444</v>
      </c>
      <c r="D1270" s="251" t="s">
        <v>2932</v>
      </c>
      <c r="E1270" s="247" t="s">
        <v>1764</v>
      </c>
      <c r="F1270" s="248" t="s">
        <v>2781</v>
      </c>
      <c r="G1270" s="247">
        <v>0</v>
      </c>
      <c r="H1270" s="247" t="s">
        <v>1671</v>
      </c>
      <c r="I1270" s="247">
        <v>58842000</v>
      </c>
      <c r="K1270" s="248">
        <v>58842000</v>
      </c>
    </row>
    <row r="1271" spans="1:11">
      <c r="A1271" s="247" t="s">
        <v>523</v>
      </c>
      <c r="B1271" s="247" t="s">
        <v>1338</v>
      </c>
      <c r="C1271" s="247" t="s">
        <v>444</v>
      </c>
      <c r="D1271" s="251" t="s">
        <v>2933</v>
      </c>
      <c r="E1271" s="247" t="s">
        <v>1764</v>
      </c>
      <c r="F1271" s="248" t="s">
        <v>2781</v>
      </c>
      <c r="G1271" s="247">
        <v>0</v>
      </c>
      <c r="H1271" s="247" t="s">
        <v>1671</v>
      </c>
      <c r="I1271" s="247">
        <v>86280000</v>
      </c>
      <c r="K1271" s="248">
        <v>86280000</v>
      </c>
    </row>
    <row r="1272" spans="1:11">
      <c r="A1272" s="247" t="s">
        <v>523</v>
      </c>
      <c r="B1272" s="247" t="s">
        <v>1338</v>
      </c>
      <c r="C1272" s="247" t="s">
        <v>444</v>
      </c>
      <c r="D1272" s="251" t="s">
        <v>2934</v>
      </c>
      <c r="E1272" s="247" t="s">
        <v>1727</v>
      </c>
      <c r="F1272" s="248" t="s">
        <v>2012</v>
      </c>
      <c r="G1272" s="247">
        <v>-1</v>
      </c>
      <c r="H1272" s="247" t="s">
        <v>1671</v>
      </c>
      <c r="I1272" s="247">
        <v>115630000</v>
      </c>
      <c r="K1272" s="248">
        <v>115630000</v>
      </c>
    </row>
    <row r="1273" spans="1:11">
      <c r="A1273" s="247" t="s">
        <v>523</v>
      </c>
      <c r="B1273" s="247" t="s">
        <v>1338</v>
      </c>
      <c r="C1273" s="247" t="s">
        <v>444</v>
      </c>
      <c r="D1273" s="251" t="s">
        <v>2935</v>
      </c>
      <c r="E1273" s="247" t="s">
        <v>1727</v>
      </c>
      <c r="F1273" s="248" t="s">
        <v>2012</v>
      </c>
      <c r="G1273" s="247">
        <v>-1</v>
      </c>
      <c r="H1273" s="247" t="s">
        <v>1671</v>
      </c>
      <c r="I1273" s="247">
        <v>108170000</v>
      </c>
      <c r="K1273" s="248">
        <v>108170000</v>
      </c>
    </row>
    <row r="1274" spans="1:11">
      <c r="A1274" s="247" t="s">
        <v>516</v>
      </c>
      <c r="B1274" s="247" t="s">
        <v>1339</v>
      </c>
      <c r="C1274" s="247" t="s">
        <v>1340</v>
      </c>
      <c r="D1274" s="251" t="s">
        <v>2936</v>
      </c>
      <c r="E1274" s="247" t="s">
        <v>1669</v>
      </c>
      <c r="F1274" s="248" t="s">
        <v>1670</v>
      </c>
      <c r="G1274" s="247">
        <v>-7</v>
      </c>
      <c r="H1274" s="247" t="s">
        <v>1671</v>
      </c>
      <c r="I1274" s="247">
        <v>36415447</v>
      </c>
      <c r="K1274" s="248">
        <v>36415447</v>
      </c>
    </row>
    <row r="1275" spans="1:11">
      <c r="A1275" s="247" t="s">
        <v>516</v>
      </c>
      <c r="B1275" s="247" t="s">
        <v>1339</v>
      </c>
      <c r="C1275" s="247" t="s">
        <v>1340</v>
      </c>
      <c r="D1275" s="251" t="s">
        <v>2937</v>
      </c>
      <c r="E1275" s="247" t="s">
        <v>1724</v>
      </c>
      <c r="F1275" s="248" t="s">
        <v>1906</v>
      </c>
      <c r="G1275" s="247">
        <v>-20</v>
      </c>
      <c r="H1275" s="247" t="s">
        <v>1671</v>
      </c>
      <c r="I1275" s="247">
        <v>34877059</v>
      </c>
      <c r="K1275" s="248">
        <v>34877059</v>
      </c>
    </row>
    <row r="1276" spans="1:11">
      <c r="A1276" s="247" t="s">
        <v>523</v>
      </c>
      <c r="B1276" s="247" t="s">
        <v>1341</v>
      </c>
      <c r="C1276" s="247" t="s">
        <v>435</v>
      </c>
      <c r="D1276" s="251" t="s">
        <v>2938</v>
      </c>
      <c r="E1276" s="247" t="s">
        <v>1846</v>
      </c>
      <c r="F1276" s="248" t="s">
        <v>1697</v>
      </c>
      <c r="G1276" s="247">
        <v>93</v>
      </c>
      <c r="H1276" s="247" t="s">
        <v>1671</v>
      </c>
      <c r="I1276" s="247">
        <v>1316758</v>
      </c>
      <c r="K1276" s="248">
        <v>1316758</v>
      </c>
    </row>
    <row r="1277" spans="1:11">
      <c r="A1277" s="247" t="s">
        <v>523</v>
      </c>
      <c r="B1277" s="247" t="s">
        <v>1341</v>
      </c>
      <c r="C1277" s="247" t="s">
        <v>435</v>
      </c>
      <c r="D1277" s="251" t="s">
        <v>2939</v>
      </c>
      <c r="E1277" s="247" t="s">
        <v>2109</v>
      </c>
      <c r="F1277" s="248" t="s">
        <v>2058</v>
      </c>
      <c r="G1277" s="247">
        <v>16</v>
      </c>
      <c r="H1277" s="247" t="s">
        <v>1671</v>
      </c>
      <c r="I1277" s="247">
        <v>623814</v>
      </c>
      <c r="K1277" s="248">
        <v>623814</v>
      </c>
    </row>
    <row r="1278" spans="1:11">
      <c r="A1278" s="247" t="s">
        <v>523</v>
      </c>
      <c r="B1278" s="247" t="s">
        <v>1341</v>
      </c>
      <c r="C1278" s="247" t="s">
        <v>435</v>
      </c>
      <c r="D1278" s="251" t="s">
        <v>2940</v>
      </c>
      <c r="E1278" s="247" t="s">
        <v>2083</v>
      </c>
      <c r="F1278" s="248" t="s">
        <v>1754</v>
      </c>
      <c r="G1278" s="247">
        <v>-12</v>
      </c>
      <c r="H1278" s="247" t="s">
        <v>1671</v>
      </c>
      <c r="I1278" s="247">
        <v>71108000</v>
      </c>
      <c r="K1278" s="248">
        <v>71108000</v>
      </c>
    </row>
    <row r="1279" spans="1:11">
      <c r="A1279" s="247" t="s">
        <v>523</v>
      </c>
      <c r="B1279" s="247" t="s">
        <v>1341</v>
      </c>
      <c r="C1279" s="247" t="s">
        <v>435</v>
      </c>
      <c r="D1279" s="251" t="s">
        <v>2941</v>
      </c>
      <c r="E1279" s="247" t="s">
        <v>1775</v>
      </c>
      <c r="F1279" s="248" t="s">
        <v>1776</v>
      </c>
      <c r="G1279" s="247">
        <v>1</v>
      </c>
      <c r="H1279" s="247" t="s">
        <v>1671</v>
      </c>
      <c r="I1279" s="247">
        <v>67495400</v>
      </c>
      <c r="K1279" s="248">
        <v>67495400</v>
      </c>
    </row>
    <row r="1280" spans="1:11">
      <c r="A1280" s="247" t="s">
        <v>523</v>
      </c>
      <c r="B1280" s="247" t="s">
        <v>1341</v>
      </c>
      <c r="C1280" s="247" t="s">
        <v>435</v>
      </c>
      <c r="D1280" s="251" t="s">
        <v>2942</v>
      </c>
      <c r="E1280" s="247" t="s">
        <v>1775</v>
      </c>
      <c r="F1280" s="248" t="s">
        <v>1776</v>
      </c>
      <c r="G1280" s="247">
        <v>1</v>
      </c>
      <c r="H1280" s="247" t="s">
        <v>1671</v>
      </c>
      <c r="I1280" s="247">
        <v>138433500</v>
      </c>
      <c r="K1280" s="248">
        <v>138433500</v>
      </c>
    </row>
    <row r="1281" spans="1:11">
      <c r="A1281" s="247" t="s">
        <v>523</v>
      </c>
      <c r="B1281" s="247" t="s">
        <v>1341</v>
      </c>
      <c r="C1281" s="247" t="s">
        <v>435</v>
      </c>
      <c r="D1281" s="251" t="s">
        <v>2943</v>
      </c>
      <c r="E1281" s="247" t="s">
        <v>1860</v>
      </c>
      <c r="F1281" s="248" t="s">
        <v>1767</v>
      </c>
      <c r="G1281" s="247">
        <v>-3</v>
      </c>
      <c r="H1281" s="247" t="s">
        <v>1671</v>
      </c>
      <c r="I1281" s="247">
        <v>73760000</v>
      </c>
      <c r="K1281" s="248">
        <v>73760000</v>
      </c>
    </row>
    <row r="1282" spans="1:11">
      <c r="A1282" s="247" t="s">
        <v>523</v>
      </c>
      <c r="B1282" s="247" t="s">
        <v>1341</v>
      </c>
      <c r="C1282" s="247" t="s">
        <v>435</v>
      </c>
      <c r="D1282" s="251" t="s">
        <v>2944</v>
      </c>
      <c r="E1282" s="247" t="s">
        <v>1860</v>
      </c>
      <c r="F1282" s="248" t="s">
        <v>1767</v>
      </c>
      <c r="G1282" s="247">
        <v>-3</v>
      </c>
      <c r="H1282" s="247" t="s">
        <v>1671</v>
      </c>
      <c r="I1282" s="247">
        <v>53620000</v>
      </c>
      <c r="K1282" s="248">
        <v>53620000</v>
      </c>
    </row>
    <row r="1283" spans="1:11">
      <c r="A1283" s="247" t="s">
        <v>523</v>
      </c>
      <c r="B1283" s="247" t="s">
        <v>1341</v>
      </c>
      <c r="C1283" s="247" t="s">
        <v>435</v>
      </c>
      <c r="D1283" s="251" t="s">
        <v>2945</v>
      </c>
      <c r="E1283" s="247" t="s">
        <v>1860</v>
      </c>
      <c r="F1283" s="248" t="s">
        <v>1767</v>
      </c>
      <c r="G1283" s="247">
        <v>-3</v>
      </c>
      <c r="H1283" s="247" t="s">
        <v>1671</v>
      </c>
      <c r="I1283" s="247">
        <v>132420000</v>
      </c>
      <c r="K1283" s="248">
        <v>132420000</v>
      </c>
    </row>
    <row r="1284" spans="1:11">
      <c r="A1284" s="247" t="s">
        <v>523</v>
      </c>
      <c r="B1284" s="247" t="s">
        <v>1341</v>
      </c>
      <c r="C1284" s="247" t="s">
        <v>435</v>
      </c>
      <c r="D1284" s="251" t="s">
        <v>2946</v>
      </c>
      <c r="E1284" s="247" t="s">
        <v>1860</v>
      </c>
      <c r="F1284" s="248" t="s">
        <v>1767</v>
      </c>
      <c r="G1284" s="247">
        <v>-3</v>
      </c>
      <c r="H1284" s="247" t="s">
        <v>1671</v>
      </c>
      <c r="I1284" s="247">
        <v>22108500</v>
      </c>
      <c r="K1284" s="248">
        <v>22108500</v>
      </c>
    </row>
    <row r="1285" spans="1:11">
      <c r="A1285" s="247" t="s">
        <v>523</v>
      </c>
      <c r="B1285" s="247" t="s">
        <v>1341</v>
      </c>
      <c r="C1285" s="247" t="s">
        <v>435</v>
      </c>
      <c r="D1285" s="251" t="s">
        <v>2947</v>
      </c>
      <c r="E1285" s="247" t="s">
        <v>1669</v>
      </c>
      <c r="F1285" s="248" t="s">
        <v>1670</v>
      </c>
      <c r="G1285" s="247">
        <v>-7</v>
      </c>
      <c r="H1285" s="247" t="s">
        <v>1671</v>
      </c>
      <c r="I1285" s="247">
        <v>138523500</v>
      </c>
      <c r="K1285" s="248">
        <v>138523500</v>
      </c>
    </row>
    <row r="1286" spans="1:11">
      <c r="A1286" s="247" t="s">
        <v>523</v>
      </c>
      <c r="B1286" s="247" t="s">
        <v>1341</v>
      </c>
      <c r="C1286" s="247" t="s">
        <v>435</v>
      </c>
      <c r="D1286" s="251" t="s">
        <v>2948</v>
      </c>
      <c r="E1286" s="247" t="s">
        <v>1784</v>
      </c>
      <c r="F1286" s="248" t="s">
        <v>1909</v>
      </c>
      <c r="G1286" s="247">
        <v>-26</v>
      </c>
      <c r="H1286" s="247" t="s">
        <v>1671</v>
      </c>
      <c r="I1286" s="247">
        <v>72560000</v>
      </c>
      <c r="K1286" s="248">
        <v>72560000</v>
      </c>
    </row>
    <row r="1287" spans="1:11">
      <c r="A1287" s="247" t="s">
        <v>523</v>
      </c>
      <c r="B1287" s="247" t="s">
        <v>1341</v>
      </c>
      <c r="C1287" s="247" t="s">
        <v>435</v>
      </c>
      <c r="D1287" s="251" t="s">
        <v>2949</v>
      </c>
      <c r="E1287" s="247" t="s">
        <v>1753</v>
      </c>
      <c r="F1287" s="248" t="s">
        <v>1817</v>
      </c>
      <c r="G1287" s="247">
        <v>-27</v>
      </c>
      <c r="H1287" s="247" t="s">
        <v>1671</v>
      </c>
      <c r="I1287" s="247">
        <v>47350000</v>
      </c>
      <c r="K1287" s="248">
        <v>47350000</v>
      </c>
    </row>
    <row r="1288" spans="1:11">
      <c r="A1288" s="247" t="s">
        <v>523</v>
      </c>
      <c r="B1288" s="247" t="s">
        <v>1341</v>
      </c>
      <c r="C1288" s="247" t="s">
        <v>435</v>
      </c>
      <c r="D1288" s="251" t="s">
        <v>2950</v>
      </c>
      <c r="E1288" s="247" t="s">
        <v>1753</v>
      </c>
      <c r="F1288" s="248" t="s">
        <v>1817</v>
      </c>
      <c r="G1288" s="247">
        <v>-27</v>
      </c>
      <c r="H1288" s="247" t="s">
        <v>1671</v>
      </c>
      <c r="I1288" s="247">
        <v>68617700</v>
      </c>
      <c r="K1288" s="248">
        <v>68617700</v>
      </c>
    </row>
    <row r="1289" spans="1:11">
      <c r="A1289" s="247" t="s">
        <v>523</v>
      </c>
      <c r="B1289" s="247" t="s">
        <v>1341</v>
      </c>
      <c r="C1289" s="247" t="s">
        <v>435</v>
      </c>
      <c r="D1289" s="251" t="s">
        <v>2951</v>
      </c>
      <c r="E1289" s="247" t="s">
        <v>1753</v>
      </c>
      <c r="F1289" s="248" t="s">
        <v>1817</v>
      </c>
      <c r="G1289" s="247">
        <v>-27</v>
      </c>
      <c r="H1289" s="247" t="s">
        <v>1671</v>
      </c>
      <c r="I1289" s="247">
        <v>31776000</v>
      </c>
      <c r="K1289" s="248">
        <v>31776000</v>
      </c>
    </row>
    <row r="1290" spans="1:11">
      <c r="A1290" s="247" t="s">
        <v>523</v>
      </c>
      <c r="B1290" s="247" t="s">
        <v>1341</v>
      </c>
      <c r="C1290" s="247" t="s">
        <v>435</v>
      </c>
      <c r="D1290" s="251" t="s">
        <v>2952</v>
      </c>
      <c r="E1290" s="247" t="s">
        <v>1753</v>
      </c>
      <c r="F1290" s="248" t="s">
        <v>1817</v>
      </c>
      <c r="G1290" s="247">
        <v>-27</v>
      </c>
      <c r="H1290" s="247" t="s">
        <v>1671</v>
      </c>
      <c r="I1290" s="247">
        <v>69545000</v>
      </c>
      <c r="K1290" s="248">
        <v>69545000</v>
      </c>
    </row>
    <row r="1291" spans="1:11">
      <c r="A1291" s="247" t="s">
        <v>523</v>
      </c>
      <c r="B1291" s="247" t="s">
        <v>1341</v>
      </c>
      <c r="C1291" s="247" t="s">
        <v>435</v>
      </c>
      <c r="D1291" s="251" t="s">
        <v>2953</v>
      </c>
      <c r="E1291" s="247" t="s">
        <v>1753</v>
      </c>
      <c r="F1291" s="248" t="s">
        <v>1817</v>
      </c>
      <c r="G1291" s="247">
        <v>-27</v>
      </c>
      <c r="H1291" s="247" t="s">
        <v>1671</v>
      </c>
      <c r="I1291" s="247">
        <v>65930800</v>
      </c>
      <c r="K1291" s="248">
        <v>65930800</v>
      </c>
    </row>
    <row r="1292" spans="1:11">
      <c r="A1292" s="247" t="s">
        <v>523</v>
      </c>
      <c r="B1292" s="247" t="s">
        <v>1341</v>
      </c>
      <c r="C1292" s="247" t="s">
        <v>435</v>
      </c>
      <c r="D1292" s="251" t="s">
        <v>2954</v>
      </c>
      <c r="E1292" s="247" t="s">
        <v>1762</v>
      </c>
      <c r="F1292" s="248" t="s">
        <v>1790</v>
      </c>
      <c r="G1292" s="247">
        <v>-15</v>
      </c>
      <c r="H1292" s="247" t="s">
        <v>1671</v>
      </c>
      <c r="I1292" s="247">
        <v>47350000</v>
      </c>
      <c r="K1292" s="248">
        <v>47350000</v>
      </c>
    </row>
    <row r="1293" spans="1:11">
      <c r="A1293" s="247" t="s">
        <v>523</v>
      </c>
      <c r="B1293" s="247" t="s">
        <v>1341</v>
      </c>
      <c r="C1293" s="247" t="s">
        <v>435</v>
      </c>
      <c r="D1293" s="251" t="s">
        <v>2955</v>
      </c>
      <c r="E1293" s="247" t="s">
        <v>1762</v>
      </c>
      <c r="F1293" s="248" t="s">
        <v>1790</v>
      </c>
      <c r="G1293" s="247">
        <v>-15</v>
      </c>
      <c r="H1293" s="247" t="s">
        <v>1671</v>
      </c>
      <c r="I1293" s="247">
        <v>75760000</v>
      </c>
      <c r="K1293" s="248">
        <v>75760000</v>
      </c>
    </row>
    <row r="1294" spans="1:11">
      <c r="A1294" s="247" t="s">
        <v>523</v>
      </c>
      <c r="B1294" s="247" t="s">
        <v>1341</v>
      </c>
      <c r="C1294" s="247" t="s">
        <v>435</v>
      </c>
      <c r="D1294" s="251" t="s">
        <v>2956</v>
      </c>
      <c r="E1294" s="247" t="s">
        <v>1673</v>
      </c>
      <c r="F1294" s="248" t="s">
        <v>1727</v>
      </c>
      <c r="G1294" s="247">
        <v>2</v>
      </c>
      <c r="H1294" s="247" t="s">
        <v>1671</v>
      </c>
      <c r="I1294" s="247">
        <v>4890000</v>
      </c>
      <c r="K1294" s="248">
        <v>4890000</v>
      </c>
    </row>
    <row r="1295" spans="1:11">
      <c r="A1295" s="247" t="s">
        <v>523</v>
      </c>
      <c r="B1295" s="247" t="s">
        <v>1341</v>
      </c>
      <c r="C1295" s="247" t="s">
        <v>435</v>
      </c>
      <c r="D1295" s="251" t="s">
        <v>2956</v>
      </c>
      <c r="E1295" s="247" t="s">
        <v>1673</v>
      </c>
      <c r="F1295" s="248" t="s">
        <v>2957</v>
      </c>
      <c r="G1295" s="247">
        <v>-30</v>
      </c>
      <c r="H1295" s="247" t="s">
        <v>1671</v>
      </c>
      <c r="I1295" s="247">
        <v>4890000</v>
      </c>
      <c r="K1295" s="248">
        <v>4890000</v>
      </c>
    </row>
    <row r="1296" spans="1:11">
      <c r="A1296" s="247" t="s">
        <v>523</v>
      </c>
      <c r="B1296" s="247" t="s">
        <v>1341</v>
      </c>
      <c r="C1296" s="247" t="s">
        <v>435</v>
      </c>
      <c r="D1296" s="251" t="s">
        <v>2956</v>
      </c>
      <c r="E1296" s="247" t="s">
        <v>1673</v>
      </c>
      <c r="F1296" s="248" t="s">
        <v>2958</v>
      </c>
      <c r="G1296" s="247">
        <v>-61</v>
      </c>
      <c r="H1296" s="247" t="s">
        <v>1671</v>
      </c>
      <c r="I1296" s="247">
        <v>4890000</v>
      </c>
      <c r="K1296" s="248">
        <v>4890000</v>
      </c>
    </row>
    <row r="1297" spans="1:11">
      <c r="A1297" s="247" t="s">
        <v>523</v>
      </c>
      <c r="B1297" s="247" t="s">
        <v>1341</v>
      </c>
      <c r="C1297" s="247" t="s">
        <v>435</v>
      </c>
      <c r="D1297" s="251" t="s">
        <v>2956</v>
      </c>
      <c r="E1297" s="247" t="s">
        <v>1673</v>
      </c>
      <c r="F1297" s="248" t="s">
        <v>2959</v>
      </c>
      <c r="G1297" s="247">
        <v>-89</v>
      </c>
      <c r="H1297" s="247" t="s">
        <v>1671</v>
      </c>
      <c r="I1297" s="247">
        <v>4890000</v>
      </c>
      <c r="K1297" s="248">
        <v>4890000</v>
      </c>
    </row>
    <row r="1298" spans="1:11">
      <c r="A1298" s="247" t="s">
        <v>523</v>
      </c>
      <c r="B1298" s="247" t="s">
        <v>1341</v>
      </c>
      <c r="C1298" s="247" t="s">
        <v>435</v>
      </c>
      <c r="D1298" s="251" t="s">
        <v>2956</v>
      </c>
      <c r="E1298" s="247" t="s">
        <v>1673</v>
      </c>
      <c r="F1298" s="248" t="s">
        <v>2960</v>
      </c>
      <c r="G1298" s="247">
        <v>-122</v>
      </c>
      <c r="H1298" s="247" t="s">
        <v>1671</v>
      </c>
      <c r="I1298" s="247">
        <v>4890000</v>
      </c>
      <c r="K1298" s="248">
        <v>4890000</v>
      </c>
    </row>
    <row r="1299" spans="1:11">
      <c r="A1299" s="247" t="s">
        <v>523</v>
      </c>
      <c r="B1299" s="247" t="s">
        <v>1341</v>
      </c>
      <c r="C1299" s="247" t="s">
        <v>435</v>
      </c>
      <c r="D1299" s="251" t="s">
        <v>2961</v>
      </c>
      <c r="E1299" s="247" t="s">
        <v>1673</v>
      </c>
      <c r="F1299" s="248" t="s">
        <v>1674</v>
      </c>
      <c r="G1299" s="247">
        <v>-21</v>
      </c>
      <c r="H1299" s="247" t="s">
        <v>1671</v>
      </c>
      <c r="I1299" s="247">
        <v>68697200</v>
      </c>
      <c r="K1299" s="248">
        <v>68697200</v>
      </c>
    </row>
    <row r="1300" spans="1:11">
      <c r="A1300" s="247" t="s">
        <v>523</v>
      </c>
      <c r="B1300" s="247" t="s">
        <v>1341</v>
      </c>
      <c r="C1300" s="247" t="s">
        <v>435</v>
      </c>
      <c r="D1300" s="251" t="s">
        <v>2962</v>
      </c>
      <c r="E1300" s="247" t="s">
        <v>1806</v>
      </c>
      <c r="F1300" s="248" t="s">
        <v>1807</v>
      </c>
      <c r="G1300" s="247">
        <v>-24</v>
      </c>
      <c r="H1300" s="247" t="s">
        <v>1671</v>
      </c>
      <c r="I1300" s="247">
        <v>67248000</v>
      </c>
      <c r="K1300" s="248">
        <v>67248000</v>
      </c>
    </row>
    <row r="1301" spans="1:11">
      <c r="A1301" s="247" t="s">
        <v>523</v>
      </c>
      <c r="B1301" s="247" t="s">
        <v>1341</v>
      </c>
      <c r="C1301" s="247" t="s">
        <v>435</v>
      </c>
      <c r="D1301" s="251" t="s">
        <v>2963</v>
      </c>
      <c r="E1301" s="247" t="s">
        <v>1806</v>
      </c>
      <c r="F1301" s="248" t="s">
        <v>1807</v>
      </c>
      <c r="G1301" s="247">
        <v>-24</v>
      </c>
      <c r="H1301" s="247" t="s">
        <v>1671</v>
      </c>
      <c r="I1301" s="247">
        <v>79600000</v>
      </c>
      <c r="K1301" s="248">
        <v>79600000</v>
      </c>
    </row>
    <row r="1302" spans="1:11">
      <c r="A1302" s="247" t="s">
        <v>523</v>
      </c>
      <c r="B1302" s="247" t="s">
        <v>1341</v>
      </c>
      <c r="C1302" s="247" t="s">
        <v>435</v>
      </c>
      <c r="D1302" s="251" t="s">
        <v>2964</v>
      </c>
      <c r="E1302" s="247" t="s">
        <v>1797</v>
      </c>
      <c r="F1302" s="248" t="s">
        <v>1798</v>
      </c>
      <c r="G1302" s="247">
        <v>-25</v>
      </c>
      <c r="H1302" s="247" t="s">
        <v>1671</v>
      </c>
      <c r="I1302" s="247">
        <v>67480400</v>
      </c>
      <c r="K1302" s="248">
        <v>67480400</v>
      </c>
    </row>
    <row r="1303" spans="1:11">
      <c r="A1303" s="247" t="s">
        <v>523</v>
      </c>
      <c r="B1303" s="247" t="s">
        <v>1341</v>
      </c>
      <c r="C1303" s="247" t="s">
        <v>435</v>
      </c>
      <c r="D1303" s="251" t="s">
        <v>2965</v>
      </c>
      <c r="E1303" s="247" t="s">
        <v>1797</v>
      </c>
      <c r="F1303" s="248" t="s">
        <v>1798</v>
      </c>
      <c r="G1303" s="247">
        <v>-25</v>
      </c>
      <c r="H1303" s="247" t="s">
        <v>1671</v>
      </c>
      <c r="I1303" s="247">
        <v>43600000</v>
      </c>
      <c r="K1303" s="248">
        <v>43600000</v>
      </c>
    </row>
    <row r="1304" spans="1:11">
      <c r="A1304" s="247" t="s">
        <v>523</v>
      </c>
      <c r="B1304" s="247" t="s">
        <v>1341</v>
      </c>
      <c r="C1304" s="247" t="s">
        <v>435</v>
      </c>
      <c r="D1304" s="251" t="s">
        <v>2966</v>
      </c>
      <c r="E1304" s="247" t="s">
        <v>1797</v>
      </c>
      <c r="F1304" s="248" t="s">
        <v>1798</v>
      </c>
      <c r="G1304" s="247">
        <v>-25</v>
      </c>
      <c r="H1304" s="247" t="s">
        <v>1671</v>
      </c>
      <c r="I1304" s="247">
        <v>39665000</v>
      </c>
      <c r="K1304" s="248">
        <v>39665000</v>
      </c>
    </row>
    <row r="1305" spans="1:11">
      <c r="A1305" s="247" t="s">
        <v>523</v>
      </c>
      <c r="B1305" s="247" t="s">
        <v>1341</v>
      </c>
      <c r="C1305" s="247" t="s">
        <v>435</v>
      </c>
      <c r="D1305" s="251" t="s">
        <v>2967</v>
      </c>
      <c r="E1305" s="247" t="s">
        <v>1908</v>
      </c>
      <c r="F1305" s="248" t="s">
        <v>1909</v>
      </c>
      <c r="G1305" s="247">
        <v>-26</v>
      </c>
      <c r="H1305" s="247" t="s">
        <v>1671</v>
      </c>
      <c r="I1305" s="247">
        <v>17910000</v>
      </c>
      <c r="K1305" s="248">
        <v>17910000</v>
      </c>
    </row>
    <row r="1306" spans="1:11">
      <c r="A1306" s="247" t="s">
        <v>523</v>
      </c>
      <c r="B1306" s="247" t="s">
        <v>1341</v>
      </c>
      <c r="C1306" s="247" t="s">
        <v>435</v>
      </c>
      <c r="D1306" s="251" t="s">
        <v>2968</v>
      </c>
      <c r="E1306" s="247" t="s">
        <v>1764</v>
      </c>
      <c r="F1306" s="248" t="s">
        <v>2969</v>
      </c>
      <c r="G1306" s="247">
        <v>-42</v>
      </c>
      <c r="H1306" s="247" t="s">
        <v>1671</v>
      </c>
      <c r="I1306" s="247">
        <v>61720000</v>
      </c>
      <c r="K1306" s="248">
        <v>61720000</v>
      </c>
    </row>
    <row r="1307" spans="1:11">
      <c r="A1307" s="247" t="s">
        <v>523</v>
      </c>
      <c r="B1307" s="247" t="s">
        <v>1341</v>
      </c>
      <c r="C1307" s="247" t="s">
        <v>435</v>
      </c>
      <c r="D1307" s="251" t="s">
        <v>2970</v>
      </c>
      <c r="E1307" s="247" t="s">
        <v>1764</v>
      </c>
      <c r="F1307" s="248" t="s">
        <v>1817</v>
      </c>
      <c r="G1307" s="247">
        <v>-27</v>
      </c>
      <c r="H1307" s="247" t="s">
        <v>1671</v>
      </c>
      <c r="I1307" s="247">
        <v>10662400</v>
      </c>
      <c r="K1307" s="248">
        <v>10662400</v>
      </c>
    </row>
    <row r="1308" spans="1:11">
      <c r="A1308" s="247" t="s">
        <v>523</v>
      </c>
      <c r="B1308" s="247" t="s">
        <v>1341</v>
      </c>
      <c r="C1308" s="247" t="s">
        <v>435</v>
      </c>
      <c r="D1308" s="251" t="s">
        <v>2971</v>
      </c>
      <c r="E1308" s="247" t="s">
        <v>1727</v>
      </c>
      <c r="F1308" s="248" t="s">
        <v>1800</v>
      </c>
      <c r="G1308" s="247">
        <v>-28</v>
      </c>
      <c r="H1308" s="247" t="s">
        <v>1671</v>
      </c>
      <c r="I1308" s="247">
        <v>66300000</v>
      </c>
      <c r="K1308" s="248">
        <v>66300000</v>
      </c>
    </row>
    <row r="1309" spans="1:11">
      <c r="A1309" s="247" t="s">
        <v>523</v>
      </c>
      <c r="B1309" s="247" t="s">
        <v>1341</v>
      </c>
      <c r="C1309" s="247" t="s">
        <v>435</v>
      </c>
      <c r="D1309" s="251" t="s">
        <v>2972</v>
      </c>
      <c r="E1309" s="247" t="s">
        <v>1727</v>
      </c>
      <c r="F1309" s="248" t="s">
        <v>1800</v>
      </c>
      <c r="G1309" s="247">
        <v>-28</v>
      </c>
      <c r="H1309" s="247" t="s">
        <v>1671</v>
      </c>
      <c r="I1309" s="247">
        <v>77450000</v>
      </c>
      <c r="K1309" s="248">
        <v>77450000</v>
      </c>
    </row>
    <row r="1310" spans="1:11">
      <c r="A1310" s="247" t="s">
        <v>523</v>
      </c>
      <c r="B1310" s="247" t="s">
        <v>1341</v>
      </c>
      <c r="C1310" s="247" t="s">
        <v>435</v>
      </c>
      <c r="D1310" s="251" t="s">
        <v>2973</v>
      </c>
      <c r="E1310" s="247" t="s">
        <v>1727</v>
      </c>
      <c r="F1310" s="248" t="s">
        <v>1800</v>
      </c>
      <c r="G1310" s="247">
        <v>-28</v>
      </c>
      <c r="H1310" s="247" t="s">
        <v>1671</v>
      </c>
      <c r="I1310" s="247">
        <v>59623000</v>
      </c>
      <c r="K1310" s="248">
        <v>59623000</v>
      </c>
    </row>
    <row r="1311" spans="1:11">
      <c r="A1311" s="247" t="s">
        <v>523</v>
      </c>
      <c r="B1311" s="247" t="s">
        <v>1341</v>
      </c>
      <c r="C1311" s="247" t="s">
        <v>435</v>
      </c>
      <c r="D1311" s="251" t="s">
        <v>2974</v>
      </c>
      <c r="E1311" s="247" t="s">
        <v>1727</v>
      </c>
      <c r="F1311" s="248" t="s">
        <v>1800</v>
      </c>
      <c r="G1311" s="247">
        <v>-28</v>
      </c>
      <c r="H1311" s="247" t="s">
        <v>1671</v>
      </c>
      <c r="I1311" s="247">
        <v>63768000</v>
      </c>
      <c r="K1311" s="248">
        <v>63768000</v>
      </c>
    </row>
    <row r="1312" spans="1:11">
      <c r="A1312" s="247" t="s">
        <v>648</v>
      </c>
      <c r="B1312" s="247" t="s">
        <v>2975</v>
      </c>
      <c r="C1312" s="247" t="s">
        <v>2976</v>
      </c>
      <c r="D1312" s="251" t="s">
        <v>2977</v>
      </c>
      <c r="E1312" s="247" t="s">
        <v>1723</v>
      </c>
      <c r="F1312" s="248" t="s">
        <v>1724</v>
      </c>
      <c r="G1312" s="247">
        <v>10</v>
      </c>
      <c r="H1312" s="247" t="s">
        <v>1671</v>
      </c>
      <c r="I1312" s="247">
        <v>125250000</v>
      </c>
      <c r="K1312" s="248">
        <v>125250000</v>
      </c>
    </row>
    <row r="1313" spans="1:11">
      <c r="A1313" s="247" t="s">
        <v>648</v>
      </c>
      <c r="B1313" s="247" t="s">
        <v>1342</v>
      </c>
      <c r="C1313" s="247" t="s">
        <v>1343</v>
      </c>
      <c r="D1313" s="251" t="s">
        <v>2978</v>
      </c>
      <c r="E1313" s="247" t="s">
        <v>1676</v>
      </c>
      <c r="F1313" s="248" t="s">
        <v>1677</v>
      </c>
      <c r="G1313" s="247">
        <v>77</v>
      </c>
      <c r="H1313" s="247" t="s">
        <v>1671</v>
      </c>
      <c r="I1313" s="247">
        <v>28308000</v>
      </c>
      <c r="K1313" s="248">
        <v>28308000</v>
      </c>
    </row>
    <row r="1314" spans="1:11">
      <c r="A1314" s="247" t="s">
        <v>648</v>
      </c>
      <c r="B1314" s="247" t="s">
        <v>1342</v>
      </c>
      <c r="C1314" s="247" t="s">
        <v>1343</v>
      </c>
      <c r="D1314" s="251" t="s">
        <v>2979</v>
      </c>
      <c r="E1314" s="247" t="s">
        <v>1732</v>
      </c>
      <c r="F1314" s="248" t="s">
        <v>1733</v>
      </c>
      <c r="G1314" s="247">
        <v>71</v>
      </c>
      <c r="H1314" s="247" t="s">
        <v>1671</v>
      </c>
      <c r="I1314" s="247">
        <v>28308000</v>
      </c>
      <c r="K1314" s="248">
        <v>28308000</v>
      </c>
    </row>
    <row r="1315" spans="1:11">
      <c r="A1315" s="247" t="s">
        <v>648</v>
      </c>
      <c r="B1315" s="247" t="s">
        <v>1342</v>
      </c>
      <c r="C1315" s="247" t="s">
        <v>1343</v>
      </c>
      <c r="D1315" s="251" t="s">
        <v>2980</v>
      </c>
      <c r="E1315" s="247" t="s">
        <v>1959</v>
      </c>
      <c r="F1315" s="248" t="s">
        <v>1988</v>
      </c>
      <c r="G1315" s="247">
        <v>67</v>
      </c>
      <c r="H1315" s="247" t="s">
        <v>1671</v>
      </c>
      <c r="I1315" s="247">
        <v>25005400</v>
      </c>
      <c r="K1315" s="248">
        <v>25005400</v>
      </c>
    </row>
    <row r="1316" spans="1:11">
      <c r="A1316" s="247" t="s">
        <v>648</v>
      </c>
      <c r="B1316" s="247" t="s">
        <v>1342</v>
      </c>
      <c r="C1316" s="247" t="s">
        <v>1343</v>
      </c>
      <c r="D1316" s="251" t="s">
        <v>2981</v>
      </c>
      <c r="E1316" s="247" t="s">
        <v>1694</v>
      </c>
      <c r="F1316" s="248" t="s">
        <v>1695</v>
      </c>
      <c r="G1316" s="247">
        <v>64</v>
      </c>
      <c r="H1316" s="247" t="s">
        <v>1671</v>
      </c>
      <c r="I1316" s="247">
        <v>28308000</v>
      </c>
      <c r="K1316" s="248">
        <v>28308000</v>
      </c>
    </row>
    <row r="1317" spans="1:11">
      <c r="A1317" s="247" t="s">
        <v>648</v>
      </c>
      <c r="B1317" s="247" t="s">
        <v>1342</v>
      </c>
      <c r="C1317" s="247" t="s">
        <v>1343</v>
      </c>
      <c r="D1317" s="251" t="s">
        <v>2982</v>
      </c>
      <c r="E1317" s="247" t="s">
        <v>1890</v>
      </c>
      <c r="F1317" s="248" t="s">
        <v>1879</v>
      </c>
      <c r="G1317" s="247">
        <v>58</v>
      </c>
      <c r="H1317" s="247" t="s">
        <v>1671</v>
      </c>
      <c r="I1317" s="247">
        <v>28308000</v>
      </c>
      <c r="K1317" s="248">
        <v>28308000</v>
      </c>
    </row>
    <row r="1318" spans="1:11">
      <c r="A1318" s="247" t="s">
        <v>648</v>
      </c>
      <c r="B1318" s="247" t="s">
        <v>1342</v>
      </c>
      <c r="C1318" s="247" t="s">
        <v>1343</v>
      </c>
      <c r="D1318" s="251" t="s">
        <v>2983</v>
      </c>
      <c r="E1318" s="247" t="s">
        <v>1876</v>
      </c>
      <c r="F1318" s="248" t="s">
        <v>1880</v>
      </c>
      <c r="G1318" s="247">
        <v>53</v>
      </c>
      <c r="H1318" s="247" t="s">
        <v>1671</v>
      </c>
      <c r="I1318" s="247">
        <v>28308000</v>
      </c>
      <c r="K1318" s="248">
        <v>28308000</v>
      </c>
    </row>
    <row r="1319" spans="1:11">
      <c r="A1319" s="247" t="s">
        <v>648</v>
      </c>
      <c r="B1319" s="247" t="s">
        <v>1342</v>
      </c>
      <c r="C1319" s="247" t="s">
        <v>1343</v>
      </c>
      <c r="D1319" s="251" t="s">
        <v>2984</v>
      </c>
      <c r="E1319" s="247" t="s">
        <v>2000</v>
      </c>
      <c r="F1319" s="248" t="s">
        <v>2109</v>
      </c>
      <c r="G1319" s="247">
        <v>46</v>
      </c>
      <c r="H1319" s="247" t="s">
        <v>1671</v>
      </c>
      <c r="I1319" s="247">
        <v>26370000</v>
      </c>
      <c r="K1319" s="248">
        <v>26370000</v>
      </c>
    </row>
    <row r="1320" spans="1:11">
      <c r="A1320" s="247" t="s">
        <v>648</v>
      </c>
      <c r="B1320" s="247" t="s">
        <v>1342</v>
      </c>
      <c r="C1320" s="247" t="s">
        <v>1343</v>
      </c>
      <c r="D1320" s="251" t="s">
        <v>2985</v>
      </c>
      <c r="E1320" s="247" t="s">
        <v>1717</v>
      </c>
      <c r="F1320" s="248" t="s">
        <v>1718</v>
      </c>
      <c r="G1320" s="247">
        <v>45</v>
      </c>
      <c r="H1320" s="247" t="s">
        <v>1671</v>
      </c>
      <c r="I1320" s="247">
        <v>21975000</v>
      </c>
      <c r="K1320" s="248">
        <v>21975000</v>
      </c>
    </row>
    <row r="1321" spans="1:11">
      <c r="A1321" s="247" t="s">
        <v>648</v>
      </c>
      <c r="B1321" s="247" t="s">
        <v>1342</v>
      </c>
      <c r="C1321" s="247" t="s">
        <v>1343</v>
      </c>
      <c r="D1321" s="251" t="s">
        <v>2986</v>
      </c>
      <c r="E1321" s="247" t="s">
        <v>2485</v>
      </c>
      <c r="F1321" s="248" t="s">
        <v>1726</v>
      </c>
      <c r="G1321" s="247">
        <v>32</v>
      </c>
      <c r="H1321" s="247" t="s">
        <v>1671</v>
      </c>
      <c r="I1321" s="247">
        <v>26610000</v>
      </c>
      <c r="K1321" s="248">
        <v>26610000</v>
      </c>
    </row>
    <row r="1322" spans="1:11">
      <c r="A1322" s="247" t="s">
        <v>648</v>
      </c>
      <c r="B1322" s="247" t="s">
        <v>2987</v>
      </c>
      <c r="C1322" s="247" t="s">
        <v>1345</v>
      </c>
      <c r="D1322" s="251" t="s">
        <v>2988</v>
      </c>
      <c r="E1322" s="247" t="s">
        <v>1673</v>
      </c>
      <c r="F1322" s="248" t="s">
        <v>1908</v>
      </c>
      <c r="G1322" s="247">
        <v>4</v>
      </c>
      <c r="H1322" s="247" t="s">
        <v>1671</v>
      </c>
      <c r="I1322" s="247">
        <v>73080000</v>
      </c>
      <c r="K1322" s="248">
        <v>73080000</v>
      </c>
    </row>
    <row r="1323" spans="1:11">
      <c r="A1323" s="247" t="s">
        <v>648</v>
      </c>
      <c r="B1323" s="247" t="s">
        <v>2987</v>
      </c>
      <c r="C1323" s="247" t="s">
        <v>1345</v>
      </c>
      <c r="D1323" s="251" t="s">
        <v>2989</v>
      </c>
      <c r="E1323" s="247" t="s">
        <v>1806</v>
      </c>
      <c r="F1323" s="248" t="s">
        <v>1776</v>
      </c>
      <c r="G1323" s="247">
        <v>1</v>
      </c>
      <c r="H1323" s="247" t="s">
        <v>1671</v>
      </c>
      <c r="I1323" s="247">
        <v>73080000</v>
      </c>
      <c r="K1323" s="248">
        <v>73080000</v>
      </c>
    </row>
    <row r="1324" spans="1:11">
      <c r="A1324" s="247" t="s">
        <v>648</v>
      </c>
      <c r="B1324" s="247" t="s">
        <v>2987</v>
      </c>
      <c r="C1324" s="247" t="s">
        <v>1345</v>
      </c>
      <c r="D1324" s="251" t="s">
        <v>2990</v>
      </c>
      <c r="E1324" s="247" t="s">
        <v>1797</v>
      </c>
      <c r="F1324" s="248" t="s">
        <v>2781</v>
      </c>
      <c r="G1324" s="247">
        <v>0</v>
      </c>
      <c r="H1324" s="247" t="s">
        <v>1671</v>
      </c>
      <c r="I1324" s="247">
        <v>61945000</v>
      </c>
      <c r="K1324" s="248">
        <v>61945000</v>
      </c>
    </row>
    <row r="1325" spans="1:11">
      <c r="A1325" s="247" t="s">
        <v>648</v>
      </c>
      <c r="B1325" s="247" t="s">
        <v>2987</v>
      </c>
      <c r="C1325" s="247" t="s">
        <v>1345</v>
      </c>
      <c r="D1325" s="251" t="s">
        <v>2991</v>
      </c>
      <c r="E1325" s="247" t="s">
        <v>1908</v>
      </c>
      <c r="F1325" s="248" t="s">
        <v>2012</v>
      </c>
      <c r="G1325" s="247">
        <v>-1</v>
      </c>
      <c r="H1325" s="247" t="s">
        <v>1671</v>
      </c>
      <c r="I1325" s="247">
        <v>73080000</v>
      </c>
      <c r="K1325" s="248">
        <v>73080000</v>
      </c>
    </row>
    <row r="1326" spans="1:11">
      <c r="A1326" s="247" t="s">
        <v>648</v>
      </c>
      <c r="B1326" s="247" t="s">
        <v>2987</v>
      </c>
      <c r="C1326" s="247" t="s">
        <v>1345</v>
      </c>
      <c r="D1326" s="251" t="s">
        <v>2992</v>
      </c>
      <c r="E1326" s="247" t="s">
        <v>1727</v>
      </c>
      <c r="F1326" s="248" t="s">
        <v>1767</v>
      </c>
      <c r="G1326" s="247">
        <v>-3</v>
      </c>
      <c r="H1326" s="247" t="s">
        <v>1671</v>
      </c>
      <c r="I1326" s="247">
        <v>61945000</v>
      </c>
      <c r="K1326" s="248">
        <v>61945000</v>
      </c>
    </row>
    <row r="1327" spans="1:11">
      <c r="A1327" s="247" t="s">
        <v>523</v>
      </c>
      <c r="B1327" s="247" t="s">
        <v>1344</v>
      </c>
      <c r="C1327" s="247" t="s">
        <v>1345</v>
      </c>
      <c r="D1327" s="251" t="s">
        <v>1346</v>
      </c>
      <c r="E1327" s="247" t="s">
        <v>734</v>
      </c>
      <c r="F1327" s="248" t="s">
        <v>2343</v>
      </c>
      <c r="G1327" s="247">
        <v>196</v>
      </c>
      <c r="H1327" s="247" t="s">
        <v>1671</v>
      </c>
      <c r="I1327" s="247">
        <v>4760000</v>
      </c>
      <c r="K1327" s="248">
        <v>4760000</v>
      </c>
    </row>
    <row r="1328" spans="1:11">
      <c r="A1328" s="247" t="s">
        <v>523</v>
      </c>
      <c r="B1328" s="247" t="s">
        <v>1344</v>
      </c>
      <c r="C1328" s="247" t="s">
        <v>1345</v>
      </c>
      <c r="D1328" s="251" t="s">
        <v>1347</v>
      </c>
      <c r="E1328" s="247" t="s">
        <v>519</v>
      </c>
      <c r="F1328" s="248" t="s">
        <v>2347</v>
      </c>
      <c r="G1328" s="247">
        <v>168</v>
      </c>
      <c r="H1328" s="247" t="s">
        <v>1671</v>
      </c>
      <c r="I1328" s="247">
        <v>5000000</v>
      </c>
      <c r="K1328" s="248">
        <v>5000000</v>
      </c>
    </row>
    <row r="1329" spans="1:11">
      <c r="A1329" s="247" t="s">
        <v>523</v>
      </c>
      <c r="B1329" s="247" t="s">
        <v>1344</v>
      </c>
      <c r="C1329" s="247" t="s">
        <v>1345</v>
      </c>
      <c r="D1329" s="251" t="s">
        <v>2993</v>
      </c>
      <c r="E1329" s="247" t="s">
        <v>1914</v>
      </c>
      <c r="F1329" s="248" t="s">
        <v>1912</v>
      </c>
      <c r="G1329" s="247">
        <v>134</v>
      </c>
      <c r="H1329" s="247" t="s">
        <v>1671</v>
      </c>
      <c r="I1329" s="247">
        <v>5000000</v>
      </c>
      <c r="K1329" s="248">
        <v>5000000</v>
      </c>
    </row>
    <row r="1330" spans="1:11">
      <c r="A1330" s="247" t="s">
        <v>523</v>
      </c>
      <c r="B1330" s="247" t="s">
        <v>1344</v>
      </c>
      <c r="C1330" s="247" t="s">
        <v>1345</v>
      </c>
      <c r="D1330" s="251" t="s">
        <v>2994</v>
      </c>
      <c r="E1330" s="247" t="s">
        <v>1732</v>
      </c>
      <c r="F1330" s="248" t="s">
        <v>1691</v>
      </c>
      <c r="G1330" s="247">
        <v>96</v>
      </c>
      <c r="H1330" s="247" t="s">
        <v>1671</v>
      </c>
      <c r="I1330" s="247">
        <v>5000000</v>
      </c>
      <c r="K1330" s="248">
        <v>5000000</v>
      </c>
    </row>
    <row r="1331" spans="1:11">
      <c r="A1331" s="247" t="s">
        <v>523</v>
      </c>
      <c r="B1331" s="247" t="s">
        <v>1348</v>
      </c>
      <c r="C1331" s="247" t="s">
        <v>1349</v>
      </c>
      <c r="D1331" s="251" t="s">
        <v>2995</v>
      </c>
      <c r="E1331" s="247" t="s">
        <v>1717</v>
      </c>
      <c r="F1331" s="248" t="s">
        <v>1718</v>
      </c>
      <c r="G1331" s="247">
        <v>45</v>
      </c>
      <c r="H1331" s="247" t="s">
        <v>1671</v>
      </c>
      <c r="I1331" s="247">
        <v>123717342</v>
      </c>
      <c r="K1331" s="248">
        <v>123717342</v>
      </c>
    </row>
    <row r="1332" spans="1:11">
      <c r="A1332" s="247" t="s">
        <v>523</v>
      </c>
      <c r="B1332" s="247" t="s">
        <v>1348</v>
      </c>
      <c r="C1332" s="247" t="s">
        <v>1349</v>
      </c>
      <c r="D1332" s="251" t="s">
        <v>2996</v>
      </c>
      <c r="E1332" s="247" t="s">
        <v>1680</v>
      </c>
      <c r="F1332" s="248" t="s">
        <v>1748</v>
      </c>
      <c r="G1332" s="247">
        <v>44</v>
      </c>
      <c r="H1332" s="247" t="s">
        <v>1671</v>
      </c>
      <c r="I1332" s="247">
        <v>124075000</v>
      </c>
      <c r="K1332" s="248">
        <v>124075000</v>
      </c>
    </row>
    <row r="1333" spans="1:11">
      <c r="A1333" s="247" t="s">
        <v>523</v>
      </c>
      <c r="B1333" s="247" t="s">
        <v>1348</v>
      </c>
      <c r="C1333" s="247" t="s">
        <v>1349</v>
      </c>
      <c r="D1333" s="251" t="s">
        <v>2997</v>
      </c>
      <c r="E1333" s="247" t="s">
        <v>1686</v>
      </c>
      <c r="F1333" s="248" t="s">
        <v>1745</v>
      </c>
      <c r="G1333" s="247">
        <v>42</v>
      </c>
      <c r="H1333" s="247" t="s">
        <v>1671</v>
      </c>
      <c r="I1333" s="247">
        <v>53105000</v>
      </c>
      <c r="K1333" s="248">
        <v>53105000</v>
      </c>
    </row>
    <row r="1334" spans="1:11">
      <c r="A1334" s="247" t="s">
        <v>523</v>
      </c>
      <c r="B1334" s="247" t="s">
        <v>1348</v>
      </c>
      <c r="C1334" s="247" t="s">
        <v>1349</v>
      </c>
      <c r="D1334" s="251" t="s">
        <v>2998</v>
      </c>
      <c r="E1334" s="247" t="s">
        <v>1981</v>
      </c>
      <c r="F1334" s="248" t="s">
        <v>1982</v>
      </c>
      <c r="G1334" s="247">
        <v>39</v>
      </c>
      <c r="H1334" s="247" t="s">
        <v>1671</v>
      </c>
      <c r="I1334" s="247">
        <v>168530000</v>
      </c>
      <c r="K1334" s="248">
        <v>168530000</v>
      </c>
    </row>
    <row r="1335" spans="1:11">
      <c r="A1335" s="247" t="s">
        <v>523</v>
      </c>
      <c r="B1335" s="247" t="s">
        <v>1348</v>
      </c>
      <c r="C1335" s="247" t="s">
        <v>1349</v>
      </c>
      <c r="D1335" s="251" t="s">
        <v>2999</v>
      </c>
      <c r="E1335" s="247" t="s">
        <v>1720</v>
      </c>
      <c r="F1335" s="248" t="s">
        <v>1721</v>
      </c>
      <c r="G1335" s="247">
        <v>38</v>
      </c>
      <c r="H1335" s="247" t="s">
        <v>1671</v>
      </c>
      <c r="I1335" s="247">
        <v>166426000</v>
      </c>
      <c r="K1335" s="248">
        <v>166426000</v>
      </c>
    </row>
    <row r="1336" spans="1:11">
      <c r="A1336" s="247" t="s">
        <v>523</v>
      </c>
      <c r="B1336" s="247" t="s">
        <v>1348</v>
      </c>
      <c r="C1336" s="247" t="s">
        <v>1349</v>
      </c>
      <c r="D1336" s="251" t="s">
        <v>3000</v>
      </c>
      <c r="E1336" s="247" t="s">
        <v>1720</v>
      </c>
      <c r="F1336" s="248" t="s">
        <v>1721</v>
      </c>
      <c r="G1336" s="247">
        <v>38</v>
      </c>
      <c r="H1336" s="247" t="s">
        <v>1671</v>
      </c>
      <c r="I1336" s="247">
        <v>2089871</v>
      </c>
      <c r="K1336" s="248">
        <v>2089871</v>
      </c>
    </row>
    <row r="1337" spans="1:11">
      <c r="A1337" s="247" t="s">
        <v>523</v>
      </c>
      <c r="B1337" s="247" t="s">
        <v>1348</v>
      </c>
      <c r="C1337" s="247" t="s">
        <v>1349</v>
      </c>
      <c r="D1337" s="251" t="s">
        <v>3001</v>
      </c>
      <c r="E1337" s="247" t="s">
        <v>1865</v>
      </c>
      <c r="F1337" s="248" t="s">
        <v>1775</v>
      </c>
      <c r="G1337" s="247">
        <v>31</v>
      </c>
      <c r="H1337" s="247" t="s">
        <v>1671</v>
      </c>
      <c r="I1337" s="247">
        <v>165870000</v>
      </c>
      <c r="K1337" s="248">
        <v>165870000</v>
      </c>
    </row>
    <row r="1338" spans="1:11">
      <c r="A1338" s="247" t="s">
        <v>523</v>
      </c>
      <c r="B1338" s="247" t="s">
        <v>1348</v>
      </c>
      <c r="C1338" s="247" t="s">
        <v>1349</v>
      </c>
      <c r="D1338" s="251" t="s">
        <v>3002</v>
      </c>
      <c r="E1338" s="247" t="s">
        <v>1882</v>
      </c>
      <c r="F1338" s="248" t="s">
        <v>1778</v>
      </c>
      <c r="G1338" s="247">
        <v>25</v>
      </c>
      <c r="H1338" s="247" t="s">
        <v>1671</v>
      </c>
      <c r="I1338" s="247">
        <v>168506000</v>
      </c>
      <c r="K1338" s="248">
        <v>168506000</v>
      </c>
    </row>
    <row r="1339" spans="1:11">
      <c r="A1339" s="247" t="s">
        <v>523</v>
      </c>
      <c r="B1339" s="247" t="s">
        <v>1348</v>
      </c>
      <c r="C1339" s="247" t="s">
        <v>1349</v>
      </c>
      <c r="D1339" s="251" t="s">
        <v>3003</v>
      </c>
      <c r="E1339" s="247" t="s">
        <v>1748</v>
      </c>
      <c r="F1339" s="248" t="s">
        <v>1749</v>
      </c>
      <c r="G1339" s="247">
        <v>14</v>
      </c>
      <c r="H1339" s="247" t="s">
        <v>1671</v>
      </c>
      <c r="I1339" s="247">
        <v>165870000</v>
      </c>
      <c r="K1339" s="248">
        <v>165870000</v>
      </c>
    </row>
    <row r="1340" spans="1:11">
      <c r="A1340" s="247" t="s">
        <v>523</v>
      </c>
      <c r="B1340" s="247" t="s">
        <v>1348</v>
      </c>
      <c r="C1340" s="247" t="s">
        <v>1349</v>
      </c>
      <c r="D1340" s="251" t="s">
        <v>3004</v>
      </c>
      <c r="E1340" s="247" t="s">
        <v>1723</v>
      </c>
      <c r="F1340" s="248" t="s">
        <v>1724</v>
      </c>
      <c r="G1340" s="247">
        <v>10</v>
      </c>
      <c r="H1340" s="247" t="s">
        <v>1671</v>
      </c>
      <c r="I1340" s="247">
        <v>2555529</v>
      </c>
      <c r="K1340" s="248">
        <v>2555529</v>
      </c>
    </row>
    <row r="1341" spans="1:11">
      <c r="A1341" s="247" t="s">
        <v>523</v>
      </c>
      <c r="B1341" s="247" t="s">
        <v>1348</v>
      </c>
      <c r="C1341" s="247" t="s">
        <v>1349</v>
      </c>
      <c r="D1341" s="251" t="s">
        <v>3005</v>
      </c>
      <c r="E1341" s="247" t="s">
        <v>1982</v>
      </c>
      <c r="F1341" s="248" t="s">
        <v>1673</v>
      </c>
      <c r="G1341" s="247">
        <v>9</v>
      </c>
      <c r="H1341" s="247" t="s">
        <v>1671</v>
      </c>
      <c r="I1341" s="247">
        <v>166955000</v>
      </c>
      <c r="K1341" s="248">
        <v>166955000</v>
      </c>
    </row>
    <row r="1342" spans="1:11">
      <c r="A1342" s="247" t="s">
        <v>523</v>
      </c>
      <c r="B1342" s="247" t="s">
        <v>1348</v>
      </c>
      <c r="C1342" s="247" t="s">
        <v>1349</v>
      </c>
      <c r="D1342" s="251" t="s">
        <v>3006</v>
      </c>
      <c r="E1342" s="247" t="s">
        <v>2083</v>
      </c>
      <c r="F1342" s="248" t="s">
        <v>1764</v>
      </c>
      <c r="G1342" s="247">
        <v>3</v>
      </c>
      <c r="H1342" s="247" t="s">
        <v>1671</v>
      </c>
      <c r="I1342" s="247">
        <v>162375000</v>
      </c>
      <c r="K1342" s="248">
        <v>162375000</v>
      </c>
    </row>
    <row r="1343" spans="1:11">
      <c r="A1343" s="247" t="s">
        <v>523</v>
      </c>
      <c r="B1343" s="247" t="s">
        <v>1348</v>
      </c>
      <c r="C1343" s="247" t="s">
        <v>1349</v>
      </c>
      <c r="D1343" s="251" t="s">
        <v>3007</v>
      </c>
      <c r="E1343" s="247" t="s">
        <v>1726</v>
      </c>
      <c r="F1343" s="248" t="s">
        <v>1727</v>
      </c>
      <c r="G1343" s="247">
        <v>2</v>
      </c>
      <c r="H1343" s="247" t="s">
        <v>1671</v>
      </c>
      <c r="I1343" s="247">
        <v>1802916</v>
      </c>
      <c r="K1343" s="248">
        <v>1802916</v>
      </c>
    </row>
    <row r="1344" spans="1:11">
      <c r="A1344" s="247" t="s">
        <v>523</v>
      </c>
      <c r="B1344" s="247" t="s">
        <v>1348</v>
      </c>
      <c r="C1344" s="247" t="s">
        <v>1349</v>
      </c>
      <c r="D1344" s="251" t="s">
        <v>3008</v>
      </c>
      <c r="E1344" s="247" t="s">
        <v>1784</v>
      </c>
      <c r="F1344" s="248" t="s">
        <v>1785</v>
      </c>
      <c r="G1344" s="247">
        <v>-11</v>
      </c>
      <c r="H1344" s="247" t="s">
        <v>1671</v>
      </c>
      <c r="I1344" s="247">
        <v>170430000</v>
      </c>
      <c r="K1344" s="248">
        <v>170430000</v>
      </c>
    </row>
    <row r="1345" spans="1:11">
      <c r="A1345" s="247" t="s">
        <v>523</v>
      </c>
      <c r="B1345" s="247" t="s">
        <v>1348</v>
      </c>
      <c r="C1345" s="247" t="s">
        <v>1349</v>
      </c>
      <c r="D1345" s="251" t="s">
        <v>3009</v>
      </c>
      <c r="E1345" s="247" t="s">
        <v>1868</v>
      </c>
      <c r="F1345" s="248" t="s">
        <v>1903</v>
      </c>
      <c r="G1345" s="247">
        <v>-18</v>
      </c>
      <c r="H1345" s="247" t="s">
        <v>1671</v>
      </c>
      <c r="I1345" s="247">
        <v>179770000</v>
      </c>
      <c r="K1345" s="248">
        <v>179770000</v>
      </c>
    </row>
    <row r="1346" spans="1:11">
      <c r="A1346" s="247" t="s">
        <v>523</v>
      </c>
      <c r="B1346" s="247" t="s">
        <v>1348</v>
      </c>
      <c r="C1346" s="247" t="s">
        <v>1349</v>
      </c>
      <c r="D1346" s="251" t="s">
        <v>3010</v>
      </c>
      <c r="E1346" s="247" t="s">
        <v>1792</v>
      </c>
      <c r="F1346" s="248" t="s">
        <v>1793</v>
      </c>
      <c r="G1346" s="247">
        <v>-19</v>
      </c>
      <c r="H1346" s="247" t="s">
        <v>1671</v>
      </c>
      <c r="I1346" s="247">
        <v>4085000</v>
      </c>
      <c r="K1346" s="248">
        <v>4085000</v>
      </c>
    </row>
    <row r="1347" spans="1:11">
      <c r="A1347" s="247" t="s">
        <v>523</v>
      </c>
      <c r="B1347" s="247" t="s">
        <v>1348</v>
      </c>
      <c r="C1347" s="247" t="s">
        <v>1349</v>
      </c>
      <c r="D1347" s="251" t="s">
        <v>3011</v>
      </c>
      <c r="E1347" s="247" t="s">
        <v>1797</v>
      </c>
      <c r="F1347" s="248" t="s">
        <v>1798</v>
      </c>
      <c r="G1347" s="247">
        <v>-25</v>
      </c>
      <c r="H1347" s="247" t="s">
        <v>1671</v>
      </c>
      <c r="I1347" s="247">
        <v>23000000</v>
      </c>
      <c r="K1347" s="248">
        <v>23000000</v>
      </c>
    </row>
    <row r="1348" spans="1:11">
      <c r="A1348" s="247" t="s">
        <v>523</v>
      </c>
      <c r="B1348" s="247" t="s">
        <v>3012</v>
      </c>
      <c r="C1348" s="247" t="s">
        <v>1349</v>
      </c>
      <c r="D1348" s="251" t="s">
        <v>3013</v>
      </c>
      <c r="E1348" s="247" t="s">
        <v>1797</v>
      </c>
      <c r="F1348" s="248" t="s">
        <v>1798</v>
      </c>
      <c r="G1348" s="247">
        <v>-25</v>
      </c>
      <c r="H1348" s="247" t="s">
        <v>1671</v>
      </c>
      <c r="I1348" s="247">
        <v>129624000</v>
      </c>
      <c r="K1348" s="248">
        <v>129624000</v>
      </c>
    </row>
    <row r="1349" spans="1:11">
      <c r="A1349" s="247" t="s">
        <v>523</v>
      </c>
      <c r="B1349" s="247" t="s">
        <v>1350</v>
      </c>
      <c r="C1349" s="247" t="s">
        <v>1351</v>
      </c>
      <c r="E1349" s="247" t="s">
        <v>1843</v>
      </c>
      <c r="F1349" s="248" t="s">
        <v>1843</v>
      </c>
      <c r="G1349" s="247">
        <v>37</v>
      </c>
      <c r="H1349" s="247" t="s">
        <v>1671</v>
      </c>
      <c r="I1349" s="247">
        <v>-500000</v>
      </c>
      <c r="K1349" s="248">
        <v>-500000</v>
      </c>
    </row>
    <row r="1350" spans="1:11">
      <c r="A1350" s="247" t="s">
        <v>523</v>
      </c>
      <c r="B1350" s="247" t="s">
        <v>1350</v>
      </c>
      <c r="C1350" s="247" t="s">
        <v>1351</v>
      </c>
      <c r="D1350" s="251" t="s">
        <v>3014</v>
      </c>
      <c r="E1350" s="247" t="s">
        <v>1753</v>
      </c>
      <c r="F1350" s="248" t="s">
        <v>1754</v>
      </c>
      <c r="G1350" s="247">
        <v>-12</v>
      </c>
      <c r="H1350" s="247" t="s">
        <v>1671</v>
      </c>
      <c r="I1350" s="247">
        <v>6300000</v>
      </c>
      <c r="K1350" s="248">
        <v>6300000</v>
      </c>
    </row>
    <row r="1351" spans="1:11">
      <c r="A1351" s="247" t="s">
        <v>523</v>
      </c>
      <c r="B1351" s="247" t="s">
        <v>1350</v>
      </c>
      <c r="C1351" s="247" t="s">
        <v>1351</v>
      </c>
      <c r="D1351" s="251" t="s">
        <v>3015</v>
      </c>
      <c r="E1351" s="247" t="s">
        <v>1868</v>
      </c>
      <c r="F1351" s="248" t="s">
        <v>1903</v>
      </c>
      <c r="G1351" s="247">
        <v>-18</v>
      </c>
      <c r="H1351" s="247" t="s">
        <v>1671</v>
      </c>
      <c r="I1351" s="247">
        <v>25562500</v>
      </c>
      <c r="K1351" s="248">
        <v>25562500</v>
      </c>
    </row>
    <row r="1352" spans="1:11">
      <c r="A1352" s="247" t="s">
        <v>523</v>
      </c>
      <c r="B1352" s="247" t="s">
        <v>1350</v>
      </c>
      <c r="C1352" s="247" t="s">
        <v>1351</v>
      </c>
      <c r="D1352" s="251" t="s">
        <v>3016</v>
      </c>
      <c r="E1352" s="247" t="s">
        <v>1792</v>
      </c>
      <c r="F1352" s="248" t="s">
        <v>1793</v>
      </c>
      <c r="G1352" s="247">
        <v>-19</v>
      </c>
      <c r="H1352" s="247" t="s">
        <v>1671</v>
      </c>
      <c r="I1352" s="247">
        <v>665000</v>
      </c>
      <c r="K1352" s="248">
        <v>665000</v>
      </c>
    </row>
    <row r="1353" spans="1:11">
      <c r="A1353" s="247" t="s">
        <v>523</v>
      </c>
      <c r="B1353" s="247" t="s">
        <v>1350</v>
      </c>
      <c r="C1353" s="247" t="s">
        <v>1351</v>
      </c>
      <c r="D1353" s="251" t="s">
        <v>3017</v>
      </c>
      <c r="E1353" s="247" t="s">
        <v>1792</v>
      </c>
      <c r="F1353" s="248" t="s">
        <v>1793</v>
      </c>
      <c r="G1353" s="247">
        <v>-19</v>
      </c>
      <c r="H1353" s="247" t="s">
        <v>1671</v>
      </c>
      <c r="I1353" s="247">
        <v>84060000</v>
      </c>
      <c r="K1353" s="248">
        <v>84060000</v>
      </c>
    </row>
    <row r="1354" spans="1:11">
      <c r="A1354" s="247" t="s">
        <v>523</v>
      </c>
      <c r="B1354" s="247" t="s">
        <v>1350</v>
      </c>
      <c r="C1354" s="247" t="s">
        <v>1351</v>
      </c>
      <c r="D1354" s="251" t="s">
        <v>3018</v>
      </c>
      <c r="E1354" s="247" t="s">
        <v>1792</v>
      </c>
      <c r="F1354" s="248" t="s">
        <v>1793</v>
      </c>
      <c r="G1354" s="247">
        <v>-19</v>
      </c>
      <c r="H1354" s="247" t="s">
        <v>1671</v>
      </c>
      <c r="I1354" s="247">
        <v>42030000</v>
      </c>
      <c r="K1354" s="248">
        <v>42030000</v>
      </c>
    </row>
    <row r="1355" spans="1:11">
      <c r="A1355" s="247" t="s">
        <v>523</v>
      </c>
      <c r="B1355" s="247" t="s">
        <v>1350</v>
      </c>
      <c r="C1355" s="247" t="s">
        <v>1351</v>
      </c>
      <c r="D1355" s="251" t="s">
        <v>3019</v>
      </c>
      <c r="E1355" s="247" t="s">
        <v>1792</v>
      </c>
      <c r="F1355" s="248" t="s">
        <v>1793</v>
      </c>
      <c r="G1355" s="247">
        <v>-19</v>
      </c>
      <c r="H1355" s="247" t="s">
        <v>1671</v>
      </c>
      <c r="I1355" s="247">
        <v>157612500</v>
      </c>
      <c r="K1355" s="248">
        <v>157612500</v>
      </c>
    </row>
    <row r="1356" spans="1:11">
      <c r="A1356" s="247" t="s">
        <v>523</v>
      </c>
      <c r="B1356" s="247" t="s">
        <v>1350</v>
      </c>
      <c r="C1356" s="247" t="s">
        <v>1351</v>
      </c>
      <c r="D1356" s="251" t="s">
        <v>3020</v>
      </c>
      <c r="E1356" s="247" t="s">
        <v>1806</v>
      </c>
      <c r="F1356" s="248" t="s">
        <v>1807</v>
      </c>
      <c r="G1356" s="247">
        <v>-24</v>
      </c>
      <c r="H1356" s="247" t="s">
        <v>1671</v>
      </c>
      <c r="I1356" s="247">
        <v>67680000</v>
      </c>
      <c r="K1356" s="248">
        <v>67680000</v>
      </c>
    </row>
    <row r="1357" spans="1:11">
      <c r="A1357" s="247" t="s">
        <v>523</v>
      </c>
      <c r="B1357" s="247" t="s">
        <v>1350</v>
      </c>
      <c r="C1357" s="247" t="s">
        <v>1351</v>
      </c>
      <c r="D1357" s="251" t="s">
        <v>3021</v>
      </c>
      <c r="E1357" s="247" t="s">
        <v>1797</v>
      </c>
      <c r="F1357" s="248" t="s">
        <v>1798</v>
      </c>
      <c r="G1357" s="247">
        <v>-25</v>
      </c>
      <c r="H1357" s="247" t="s">
        <v>1671</v>
      </c>
      <c r="I1357" s="247">
        <v>77000000</v>
      </c>
      <c r="K1357" s="248">
        <v>77000000</v>
      </c>
    </row>
    <row r="1358" spans="1:11">
      <c r="A1358" s="247" t="s">
        <v>523</v>
      </c>
      <c r="B1358" s="247" t="s">
        <v>1350</v>
      </c>
      <c r="C1358" s="247" t="s">
        <v>1351</v>
      </c>
      <c r="D1358" s="251" t="s">
        <v>3022</v>
      </c>
      <c r="E1358" s="247" t="s">
        <v>1797</v>
      </c>
      <c r="F1358" s="248" t="s">
        <v>1798</v>
      </c>
      <c r="G1358" s="247">
        <v>-25</v>
      </c>
      <c r="H1358" s="247" t="s">
        <v>1671</v>
      </c>
      <c r="I1358" s="247">
        <v>57750000</v>
      </c>
      <c r="K1358" s="248">
        <v>57750000</v>
      </c>
    </row>
    <row r="1359" spans="1:11">
      <c r="A1359" s="247" t="s">
        <v>523</v>
      </c>
      <c r="B1359" s="247" t="s">
        <v>1350</v>
      </c>
      <c r="C1359" s="247" t="s">
        <v>1351</v>
      </c>
      <c r="D1359" s="251" t="s">
        <v>3023</v>
      </c>
      <c r="E1359" s="247" t="s">
        <v>1908</v>
      </c>
      <c r="F1359" s="248" t="s">
        <v>1909</v>
      </c>
      <c r="G1359" s="247">
        <v>-26</v>
      </c>
      <c r="H1359" s="247" t="s">
        <v>1671</v>
      </c>
      <c r="I1359" s="247">
        <v>63912000</v>
      </c>
      <c r="K1359" s="248">
        <v>63912000</v>
      </c>
    </row>
    <row r="1360" spans="1:11">
      <c r="A1360" s="247" t="s">
        <v>523</v>
      </c>
      <c r="B1360" s="247" t="s">
        <v>1350</v>
      </c>
      <c r="C1360" s="247" t="s">
        <v>1351</v>
      </c>
      <c r="D1360" s="251" t="s">
        <v>3024</v>
      </c>
      <c r="E1360" s="247" t="s">
        <v>1764</v>
      </c>
      <c r="F1360" s="248" t="s">
        <v>1817</v>
      </c>
      <c r="G1360" s="247">
        <v>-27</v>
      </c>
      <c r="H1360" s="247" t="s">
        <v>1671</v>
      </c>
      <c r="I1360" s="247">
        <v>144375000</v>
      </c>
      <c r="K1360" s="248">
        <v>144375000</v>
      </c>
    </row>
    <row r="1361" spans="1:11">
      <c r="A1361" s="247" t="s">
        <v>523</v>
      </c>
      <c r="B1361" s="247" t="s">
        <v>1350</v>
      </c>
      <c r="C1361" s="247" t="s">
        <v>1351</v>
      </c>
      <c r="D1361" s="251" t="s">
        <v>3025</v>
      </c>
      <c r="E1361" s="247" t="s">
        <v>1727</v>
      </c>
      <c r="F1361" s="248" t="s">
        <v>1800</v>
      </c>
      <c r="G1361" s="247">
        <v>-28</v>
      </c>
      <c r="H1361" s="247" t="s">
        <v>1671</v>
      </c>
      <c r="I1361" s="247">
        <v>144375000</v>
      </c>
      <c r="K1361" s="248">
        <v>144375000</v>
      </c>
    </row>
    <row r="1362" spans="1:11">
      <c r="A1362" s="247" t="s">
        <v>523</v>
      </c>
      <c r="B1362" s="247" t="s">
        <v>1350</v>
      </c>
      <c r="C1362" s="247" t="s">
        <v>1351</v>
      </c>
      <c r="D1362" s="251" t="s">
        <v>3026</v>
      </c>
      <c r="E1362" s="247" t="s">
        <v>1776</v>
      </c>
      <c r="F1362" s="248" t="s">
        <v>2027</v>
      </c>
      <c r="G1362" s="247">
        <v>-29</v>
      </c>
      <c r="H1362" s="247" t="s">
        <v>1671</v>
      </c>
      <c r="I1362" s="247">
        <v>144375000</v>
      </c>
      <c r="K1362" s="248">
        <v>144375000</v>
      </c>
    </row>
    <row r="1363" spans="1:11">
      <c r="A1363" s="247" t="s">
        <v>648</v>
      </c>
      <c r="B1363" s="247" t="s">
        <v>1352</v>
      </c>
      <c r="C1363" s="247" t="s">
        <v>1353</v>
      </c>
      <c r="D1363" s="251" t="s">
        <v>3027</v>
      </c>
      <c r="E1363" s="247" t="s">
        <v>2035</v>
      </c>
      <c r="F1363" s="248" t="s">
        <v>1908</v>
      </c>
      <c r="G1363" s="247">
        <v>4</v>
      </c>
      <c r="H1363" s="247" t="s">
        <v>1671</v>
      </c>
      <c r="I1363" s="247">
        <v>131410500</v>
      </c>
      <c r="K1363" s="248">
        <v>131410500</v>
      </c>
    </row>
    <row r="1364" spans="1:11">
      <c r="A1364" s="247" t="s">
        <v>648</v>
      </c>
      <c r="B1364" s="247" t="s">
        <v>1352</v>
      </c>
      <c r="C1364" s="247" t="s">
        <v>1353</v>
      </c>
      <c r="D1364" s="251" t="s">
        <v>3028</v>
      </c>
      <c r="E1364" s="247" t="s">
        <v>2035</v>
      </c>
      <c r="F1364" s="248" t="s">
        <v>1908</v>
      </c>
      <c r="G1364" s="247">
        <v>4</v>
      </c>
      <c r="H1364" s="247" t="s">
        <v>1671</v>
      </c>
      <c r="I1364" s="247">
        <v>43950000</v>
      </c>
      <c r="K1364" s="248">
        <v>43950000</v>
      </c>
    </row>
    <row r="1365" spans="1:11">
      <c r="A1365" s="247" t="s">
        <v>648</v>
      </c>
      <c r="B1365" s="247" t="s">
        <v>1352</v>
      </c>
      <c r="C1365" s="247" t="s">
        <v>1353</v>
      </c>
      <c r="D1365" s="251" t="s">
        <v>3029</v>
      </c>
      <c r="E1365" s="247" t="s">
        <v>1724</v>
      </c>
      <c r="F1365" s="248" t="s">
        <v>1906</v>
      </c>
      <c r="G1365" s="247">
        <v>-20</v>
      </c>
      <c r="H1365" s="247" t="s">
        <v>1671</v>
      </c>
      <c r="I1365" s="247">
        <v>24978000</v>
      </c>
      <c r="K1365" s="248">
        <v>24978000</v>
      </c>
    </row>
    <row r="1366" spans="1:11">
      <c r="A1366" s="247" t="s">
        <v>648</v>
      </c>
      <c r="B1366" s="247" t="s">
        <v>1352</v>
      </c>
      <c r="C1366" s="247" t="s">
        <v>1353</v>
      </c>
      <c r="D1366" s="251" t="s">
        <v>3030</v>
      </c>
      <c r="E1366" s="247" t="s">
        <v>1673</v>
      </c>
      <c r="F1366" s="248" t="s">
        <v>1674</v>
      </c>
      <c r="G1366" s="247">
        <v>-21</v>
      </c>
      <c r="H1366" s="247" t="s">
        <v>1671</v>
      </c>
      <c r="I1366" s="247">
        <v>145705000</v>
      </c>
      <c r="K1366" s="248">
        <v>145705000</v>
      </c>
    </row>
    <row r="1367" spans="1:11">
      <c r="A1367" s="247" t="s">
        <v>516</v>
      </c>
      <c r="B1367" s="247" t="s">
        <v>1354</v>
      </c>
      <c r="C1367" s="247" t="s">
        <v>1355</v>
      </c>
      <c r="D1367" s="251" t="s">
        <v>1356</v>
      </c>
      <c r="E1367" s="247" t="s">
        <v>581</v>
      </c>
      <c r="F1367" s="248" t="s">
        <v>582</v>
      </c>
      <c r="G1367" s="247">
        <v>303</v>
      </c>
      <c r="H1367" s="247" t="s">
        <v>1671</v>
      </c>
      <c r="I1367" s="247">
        <v>386325</v>
      </c>
      <c r="K1367" s="248">
        <v>386325</v>
      </c>
    </row>
    <row r="1368" spans="1:11">
      <c r="A1368" s="247" t="s">
        <v>516</v>
      </c>
      <c r="B1368" s="247" t="s">
        <v>1354</v>
      </c>
      <c r="C1368" s="247" t="s">
        <v>1355</v>
      </c>
      <c r="D1368" s="251" t="s">
        <v>1357</v>
      </c>
      <c r="E1368" s="247" t="s">
        <v>685</v>
      </c>
      <c r="F1368" s="248" t="s">
        <v>686</v>
      </c>
      <c r="G1368" s="247">
        <v>289</v>
      </c>
      <c r="H1368" s="247" t="s">
        <v>1671</v>
      </c>
      <c r="I1368" s="247">
        <v>586170</v>
      </c>
      <c r="K1368" s="248">
        <v>586170</v>
      </c>
    </row>
    <row r="1369" spans="1:11">
      <c r="A1369" s="247" t="s">
        <v>523</v>
      </c>
      <c r="B1369" s="247" t="s">
        <v>1358</v>
      </c>
      <c r="C1369" s="247" t="s">
        <v>434</v>
      </c>
      <c r="D1369" s="251" t="s">
        <v>3031</v>
      </c>
      <c r="E1369" s="247" t="s">
        <v>1697</v>
      </c>
      <c r="F1369" s="248" t="s">
        <v>1880</v>
      </c>
      <c r="G1369" s="247">
        <v>53</v>
      </c>
      <c r="H1369" s="247" t="s">
        <v>1671</v>
      </c>
      <c r="I1369" s="247">
        <v>89487113</v>
      </c>
      <c r="K1369" s="248">
        <v>89487113</v>
      </c>
    </row>
    <row r="1370" spans="1:11">
      <c r="A1370" s="247" t="s">
        <v>523</v>
      </c>
      <c r="B1370" s="247" t="s">
        <v>1358</v>
      </c>
      <c r="C1370" s="247" t="s">
        <v>434</v>
      </c>
      <c r="D1370" s="251" t="s">
        <v>3032</v>
      </c>
      <c r="E1370" s="247" t="s">
        <v>1890</v>
      </c>
      <c r="F1370" s="248" t="s">
        <v>2225</v>
      </c>
      <c r="G1370" s="247">
        <v>48</v>
      </c>
      <c r="H1370" s="247" t="s">
        <v>1671</v>
      </c>
      <c r="I1370" s="247">
        <v>111442277</v>
      </c>
      <c r="K1370" s="248">
        <v>111442277</v>
      </c>
    </row>
    <row r="1371" spans="1:11">
      <c r="A1371" s="247" t="s">
        <v>523</v>
      </c>
      <c r="B1371" s="247" t="s">
        <v>1358</v>
      </c>
      <c r="C1371" s="247" t="s">
        <v>434</v>
      </c>
      <c r="D1371" s="251" t="s">
        <v>3033</v>
      </c>
      <c r="E1371" s="247" t="s">
        <v>1896</v>
      </c>
      <c r="F1371" s="248" t="s">
        <v>2856</v>
      </c>
      <c r="G1371" s="247">
        <v>-14</v>
      </c>
      <c r="H1371" s="247" t="s">
        <v>1671</v>
      </c>
      <c r="I1371" s="247">
        <v>145960191</v>
      </c>
      <c r="K1371" s="248">
        <v>145960191</v>
      </c>
    </row>
    <row r="1372" spans="1:11">
      <c r="A1372" s="247" t="s">
        <v>523</v>
      </c>
      <c r="B1372" s="247" t="s">
        <v>1358</v>
      </c>
      <c r="C1372" s="247" t="s">
        <v>434</v>
      </c>
      <c r="D1372" s="251" t="s">
        <v>3034</v>
      </c>
      <c r="E1372" s="247" t="s">
        <v>1669</v>
      </c>
      <c r="F1372" s="248" t="s">
        <v>1832</v>
      </c>
      <c r="G1372" s="247">
        <v>-17</v>
      </c>
      <c r="H1372" s="247" t="s">
        <v>1671</v>
      </c>
      <c r="I1372" s="247">
        <v>170430000</v>
      </c>
      <c r="K1372" s="248">
        <v>170430000</v>
      </c>
    </row>
    <row r="1373" spans="1:11">
      <c r="A1373" s="247" t="s">
        <v>523</v>
      </c>
      <c r="B1373" s="247" t="s">
        <v>1358</v>
      </c>
      <c r="C1373" s="247" t="s">
        <v>434</v>
      </c>
      <c r="D1373" s="251" t="s">
        <v>3035</v>
      </c>
      <c r="E1373" s="247" t="s">
        <v>1761</v>
      </c>
      <c r="F1373" s="248" t="s">
        <v>1906</v>
      </c>
      <c r="G1373" s="247">
        <v>-20</v>
      </c>
      <c r="H1373" s="247" t="s">
        <v>1671</v>
      </c>
      <c r="I1373" s="247">
        <v>170430000</v>
      </c>
      <c r="K1373" s="248">
        <v>170430000</v>
      </c>
    </row>
    <row r="1374" spans="1:11">
      <c r="A1374" s="247" t="s">
        <v>523</v>
      </c>
      <c r="B1374" s="247" t="s">
        <v>1358</v>
      </c>
      <c r="C1374" s="247" t="s">
        <v>434</v>
      </c>
      <c r="D1374" s="251" t="s">
        <v>3036</v>
      </c>
      <c r="E1374" s="247" t="s">
        <v>1753</v>
      </c>
      <c r="F1374" s="248" t="s">
        <v>2124</v>
      </c>
      <c r="G1374" s="247">
        <v>-22</v>
      </c>
      <c r="H1374" s="247" t="s">
        <v>1671</v>
      </c>
      <c r="I1374" s="247">
        <v>170430000</v>
      </c>
      <c r="K1374" s="248">
        <v>170430000</v>
      </c>
    </row>
    <row r="1375" spans="1:11">
      <c r="A1375" s="247" t="s">
        <v>523</v>
      </c>
      <c r="B1375" s="247" t="s">
        <v>1358</v>
      </c>
      <c r="C1375" s="247" t="s">
        <v>434</v>
      </c>
      <c r="D1375" s="251" t="s">
        <v>3037</v>
      </c>
      <c r="E1375" s="247" t="s">
        <v>1792</v>
      </c>
      <c r="F1375" s="248" t="s">
        <v>2027</v>
      </c>
      <c r="G1375" s="247">
        <v>-29</v>
      </c>
      <c r="H1375" s="247" t="s">
        <v>1671</v>
      </c>
      <c r="I1375" s="247">
        <v>164999000</v>
      </c>
      <c r="K1375" s="248">
        <v>164999000</v>
      </c>
    </row>
    <row r="1376" spans="1:11">
      <c r="A1376" s="247" t="s">
        <v>523</v>
      </c>
      <c r="B1376" s="247" t="s">
        <v>1358</v>
      </c>
      <c r="C1376" s="247" t="s">
        <v>434</v>
      </c>
      <c r="D1376" s="251" t="s">
        <v>3038</v>
      </c>
      <c r="E1376" s="247" t="s">
        <v>1792</v>
      </c>
      <c r="F1376" s="248" t="s">
        <v>2027</v>
      </c>
      <c r="G1376" s="247">
        <v>-29</v>
      </c>
      <c r="H1376" s="247" t="s">
        <v>1671</v>
      </c>
      <c r="I1376" s="247">
        <v>2870000</v>
      </c>
      <c r="K1376" s="248">
        <v>2870000</v>
      </c>
    </row>
    <row r="1377" spans="1:11">
      <c r="A1377" s="247" t="s">
        <v>523</v>
      </c>
      <c r="B1377" s="247" t="s">
        <v>1358</v>
      </c>
      <c r="C1377" s="247" t="s">
        <v>434</v>
      </c>
      <c r="D1377" s="251" t="s">
        <v>3039</v>
      </c>
      <c r="E1377" s="247" t="s">
        <v>1806</v>
      </c>
      <c r="F1377" s="248" t="s">
        <v>2246</v>
      </c>
      <c r="G1377" s="247">
        <v>-34</v>
      </c>
      <c r="H1377" s="247" t="s">
        <v>1671</v>
      </c>
      <c r="I1377" s="247">
        <v>154660000</v>
      </c>
      <c r="K1377" s="248">
        <v>154660000</v>
      </c>
    </row>
    <row r="1378" spans="1:11">
      <c r="A1378" s="247" t="s">
        <v>523</v>
      </c>
      <c r="B1378" s="247" t="s">
        <v>1358</v>
      </c>
      <c r="C1378" s="247" t="s">
        <v>434</v>
      </c>
      <c r="D1378" s="251" t="s">
        <v>3040</v>
      </c>
      <c r="E1378" s="247" t="s">
        <v>1797</v>
      </c>
      <c r="F1378" s="248" t="s">
        <v>2248</v>
      </c>
      <c r="G1378" s="247">
        <v>-35</v>
      </c>
      <c r="H1378" s="247" t="s">
        <v>1671</v>
      </c>
      <c r="I1378" s="247">
        <v>146300000</v>
      </c>
      <c r="K1378" s="248">
        <v>146300000</v>
      </c>
    </row>
    <row r="1379" spans="1:11">
      <c r="A1379" s="247" t="s">
        <v>523</v>
      </c>
      <c r="B1379" s="247" t="s">
        <v>1358</v>
      </c>
      <c r="C1379" s="247" t="s">
        <v>434</v>
      </c>
      <c r="D1379" s="251" t="s">
        <v>3041</v>
      </c>
      <c r="E1379" s="247" t="s">
        <v>1908</v>
      </c>
      <c r="F1379" s="248" t="s">
        <v>3042</v>
      </c>
      <c r="G1379" s="247">
        <v>-36</v>
      </c>
      <c r="H1379" s="247" t="s">
        <v>1671</v>
      </c>
      <c r="I1379" s="247">
        <v>146300000</v>
      </c>
      <c r="K1379" s="248">
        <v>146300000</v>
      </c>
    </row>
    <row r="1380" spans="1:11">
      <c r="A1380" s="247" t="s">
        <v>523</v>
      </c>
      <c r="B1380" s="247" t="s">
        <v>1358</v>
      </c>
      <c r="C1380" s="247" t="s">
        <v>434</v>
      </c>
      <c r="D1380" s="251" t="s">
        <v>3043</v>
      </c>
      <c r="E1380" s="247" t="s">
        <v>1764</v>
      </c>
      <c r="F1380" s="248" t="s">
        <v>2128</v>
      </c>
      <c r="G1380" s="247">
        <v>-37</v>
      </c>
      <c r="H1380" s="247" t="s">
        <v>1671</v>
      </c>
      <c r="I1380" s="247">
        <v>107800000</v>
      </c>
      <c r="K1380" s="248">
        <v>107800000</v>
      </c>
    </row>
    <row r="1381" spans="1:11">
      <c r="A1381" s="247" t="s">
        <v>523</v>
      </c>
      <c r="B1381" s="247" t="s">
        <v>1358</v>
      </c>
      <c r="C1381" s="247" t="s">
        <v>434</v>
      </c>
      <c r="D1381" s="251" t="s">
        <v>3044</v>
      </c>
      <c r="E1381" s="247" t="s">
        <v>1764</v>
      </c>
      <c r="F1381" s="248" t="s">
        <v>2128</v>
      </c>
      <c r="G1381" s="247">
        <v>-37</v>
      </c>
      <c r="H1381" s="247" t="s">
        <v>1671</v>
      </c>
      <c r="I1381" s="247">
        <v>120600000</v>
      </c>
      <c r="K1381" s="248">
        <v>120600000</v>
      </c>
    </row>
    <row r="1382" spans="1:11">
      <c r="A1382" s="247" t="s">
        <v>523</v>
      </c>
      <c r="B1382" s="247" t="s">
        <v>1358</v>
      </c>
      <c r="C1382" s="247" t="s">
        <v>434</v>
      </c>
      <c r="D1382" s="251" t="s">
        <v>3045</v>
      </c>
      <c r="E1382" s="247" t="s">
        <v>1727</v>
      </c>
      <c r="F1382" s="248" t="s">
        <v>3046</v>
      </c>
      <c r="G1382" s="247">
        <v>-38</v>
      </c>
      <c r="H1382" s="247" t="s">
        <v>1671</v>
      </c>
      <c r="I1382" s="247">
        <v>146300000</v>
      </c>
      <c r="K1382" s="248">
        <v>146300000</v>
      </c>
    </row>
    <row r="1383" spans="1:11">
      <c r="A1383" s="247" t="s">
        <v>523</v>
      </c>
      <c r="B1383" s="247" t="s">
        <v>1358</v>
      </c>
      <c r="C1383" s="247" t="s">
        <v>434</v>
      </c>
      <c r="D1383" s="251" t="s">
        <v>3047</v>
      </c>
      <c r="E1383" s="247" t="s">
        <v>1776</v>
      </c>
      <c r="F1383" s="248" t="s">
        <v>2254</v>
      </c>
      <c r="G1383" s="247">
        <v>-39</v>
      </c>
      <c r="H1383" s="247" t="s">
        <v>1671</v>
      </c>
      <c r="I1383" s="247">
        <v>146300000</v>
      </c>
      <c r="K1383" s="248">
        <v>146300000</v>
      </c>
    </row>
    <row r="1384" spans="1:11">
      <c r="A1384" s="247" t="s">
        <v>523</v>
      </c>
      <c r="B1384" s="247" t="s">
        <v>3048</v>
      </c>
      <c r="C1384" s="247" t="s">
        <v>3049</v>
      </c>
      <c r="D1384" s="251" t="s">
        <v>3050</v>
      </c>
      <c r="E1384" s="247" t="s">
        <v>2202</v>
      </c>
      <c r="F1384" s="248" t="s">
        <v>2363</v>
      </c>
      <c r="G1384" s="247">
        <v>130</v>
      </c>
      <c r="H1384" s="247" t="s">
        <v>1671</v>
      </c>
      <c r="I1384" s="247">
        <v>711715</v>
      </c>
      <c r="K1384" s="248">
        <v>711715</v>
      </c>
    </row>
    <row r="1385" spans="1:11">
      <c r="A1385" s="247" t="s">
        <v>523</v>
      </c>
      <c r="B1385" s="247" t="s">
        <v>3048</v>
      </c>
      <c r="C1385" s="247" t="s">
        <v>3049</v>
      </c>
      <c r="D1385" s="251" t="s">
        <v>3051</v>
      </c>
      <c r="E1385" s="247" t="s">
        <v>1972</v>
      </c>
      <c r="F1385" s="248" t="s">
        <v>1972</v>
      </c>
      <c r="G1385" s="250">
        <v>80</v>
      </c>
      <c r="H1385" s="247" t="s">
        <v>1671</v>
      </c>
      <c r="I1385" s="247">
        <v>-600000</v>
      </c>
      <c r="K1385" s="248">
        <v>-600000</v>
      </c>
    </row>
    <row r="1386" spans="1:11">
      <c r="A1386" s="247" t="s">
        <v>523</v>
      </c>
      <c r="B1386" s="247" t="s">
        <v>1359</v>
      </c>
      <c r="C1386" s="247" t="s">
        <v>1360</v>
      </c>
      <c r="D1386" s="251" t="s">
        <v>1361</v>
      </c>
      <c r="E1386" s="247" t="s">
        <v>784</v>
      </c>
      <c r="F1386" s="248" t="s">
        <v>2300</v>
      </c>
      <c r="G1386" s="250">
        <v>140</v>
      </c>
      <c r="H1386" s="247" t="s">
        <v>1671</v>
      </c>
      <c r="I1386" s="247">
        <v>3633</v>
      </c>
      <c r="K1386" s="248">
        <v>3633</v>
      </c>
    </row>
    <row r="1387" spans="1:11">
      <c r="A1387" s="247" t="s">
        <v>523</v>
      </c>
      <c r="B1387" s="247" t="s">
        <v>1359</v>
      </c>
      <c r="C1387" s="247" t="s">
        <v>1360</v>
      </c>
      <c r="D1387" s="251" t="s">
        <v>3052</v>
      </c>
      <c r="E1387" s="247" t="s">
        <v>1939</v>
      </c>
      <c r="F1387" s="248" t="s">
        <v>1792</v>
      </c>
      <c r="G1387" s="250">
        <v>11</v>
      </c>
      <c r="H1387" s="247" t="s">
        <v>1671</v>
      </c>
      <c r="I1387" s="247">
        <v>3140000</v>
      </c>
      <c r="K1387" s="248">
        <v>3140000</v>
      </c>
    </row>
    <row r="1388" spans="1:11">
      <c r="A1388" s="247" t="s">
        <v>523</v>
      </c>
      <c r="B1388" s="247" t="s">
        <v>1359</v>
      </c>
      <c r="C1388" s="247" t="s">
        <v>1360</v>
      </c>
      <c r="D1388" s="251" t="s">
        <v>3053</v>
      </c>
      <c r="E1388" s="247" t="s">
        <v>1784</v>
      </c>
      <c r="F1388" s="248" t="s">
        <v>1749</v>
      </c>
      <c r="G1388" s="250">
        <v>14</v>
      </c>
      <c r="H1388" s="247" t="s">
        <v>1671</v>
      </c>
      <c r="I1388" s="247">
        <v>20367810</v>
      </c>
      <c r="K1388" s="248">
        <v>20367810</v>
      </c>
    </row>
    <row r="1389" spans="1:11">
      <c r="A1389" s="247" t="s">
        <v>523</v>
      </c>
      <c r="B1389" s="247" t="s">
        <v>1359</v>
      </c>
      <c r="C1389" s="247" t="s">
        <v>1360</v>
      </c>
      <c r="D1389" s="251" t="s">
        <v>3054</v>
      </c>
      <c r="E1389" s="247" t="s">
        <v>1753</v>
      </c>
      <c r="F1389" s="248" t="s">
        <v>1831</v>
      </c>
      <c r="G1389" s="249">
        <v>13</v>
      </c>
      <c r="H1389" s="247" t="s">
        <v>1671</v>
      </c>
      <c r="I1389" s="247">
        <v>7125000</v>
      </c>
      <c r="K1389" s="248">
        <v>7125000</v>
      </c>
    </row>
    <row r="1390" spans="1:11">
      <c r="A1390" s="247" t="s">
        <v>523</v>
      </c>
      <c r="B1390" s="247" t="s">
        <v>1359</v>
      </c>
      <c r="C1390" s="247" t="s">
        <v>1360</v>
      </c>
      <c r="D1390" s="251" t="s">
        <v>3055</v>
      </c>
      <c r="E1390" s="247" t="s">
        <v>1792</v>
      </c>
      <c r="F1390" s="248" t="s">
        <v>1806</v>
      </c>
      <c r="G1390" s="249">
        <v>6</v>
      </c>
      <c r="H1390" s="247" t="s">
        <v>1671</v>
      </c>
      <c r="I1390" s="247">
        <v>8550000</v>
      </c>
      <c r="K1390" s="248">
        <v>8550000</v>
      </c>
    </row>
    <row r="1391" spans="1:11">
      <c r="A1391" s="247" t="s">
        <v>523</v>
      </c>
      <c r="B1391" s="247" t="s">
        <v>1359</v>
      </c>
      <c r="C1391" s="247" t="s">
        <v>1360</v>
      </c>
      <c r="D1391" s="251" t="s">
        <v>3056</v>
      </c>
      <c r="E1391" s="247" t="s">
        <v>1908</v>
      </c>
      <c r="F1391" s="248" t="s">
        <v>2012</v>
      </c>
      <c r="G1391" s="249">
        <v>-1</v>
      </c>
      <c r="H1391" s="247" t="s">
        <v>1671</v>
      </c>
      <c r="I1391" s="247">
        <v>132110000</v>
      </c>
      <c r="K1391" s="248">
        <v>132110000</v>
      </c>
    </row>
    <row r="1392" spans="1:11">
      <c r="A1392" s="247" t="s">
        <v>523</v>
      </c>
      <c r="B1392" s="247" t="s">
        <v>1359</v>
      </c>
      <c r="C1392" s="247" t="s">
        <v>1360</v>
      </c>
      <c r="D1392" s="251" t="s">
        <v>3057</v>
      </c>
      <c r="E1392" s="247" t="s">
        <v>1776</v>
      </c>
      <c r="F1392" s="248" t="s">
        <v>1897</v>
      </c>
      <c r="G1392" s="249">
        <v>-4</v>
      </c>
      <c r="H1392" s="247" t="s">
        <v>1671</v>
      </c>
      <c r="I1392" s="247">
        <v>8550000</v>
      </c>
      <c r="K1392" s="248">
        <v>8550000</v>
      </c>
    </row>
    <row r="1393" spans="1:11">
      <c r="A1393" s="247" t="s">
        <v>648</v>
      </c>
      <c r="B1393" s="247" t="s">
        <v>1362</v>
      </c>
      <c r="C1393" s="247" t="s">
        <v>1363</v>
      </c>
      <c r="D1393" s="251" t="s">
        <v>3058</v>
      </c>
      <c r="E1393" s="247" t="s">
        <v>1896</v>
      </c>
      <c r="F1393" s="248" t="s">
        <v>2172</v>
      </c>
      <c r="G1393" s="249">
        <v>21</v>
      </c>
      <c r="H1393" s="247" t="s">
        <v>1671</v>
      </c>
      <c r="I1393" s="247">
        <v>21295000</v>
      </c>
      <c r="K1393" s="248">
        <v>21295000</v>
      </c>
    </row>
    <row r="1394" spans="1:11">
      <c r="A1394" s="247" t="s">
        <v>648</v>
      </c>
      <c r="B1394" s="247" t="s">
        <v>1362</v>
      </c>
      <c r="C1394" s="247" t="s">
        <v>1363</v>
      </c>
      <c r="D1394" s="251" t="s">
        <v>3059</v>
      </c>
      <c r="E1394" s="247" t="s">
        <v>1724</v>
      </c>
      <c r="F1394" s="248" t="s">
        <v>1797</v>
      </c>
      <c r="G1394" s="249">
        <v>5</v>
      </c>
      <c r="H1394" s="247" t="s">
        <v>1671</v>
      </c>
      <c r="I1394" s="247">
        <v>42500000</v>
      </c>
      <c r="K1394" s="248">
        <v>42500000</v>
      </c>
    </row>
    <row r="1395" spans="1:11">
      <c r="A1395" s="247" t="s">
        <v>648</v>
      </c>
      <c r="B1395" s="247" t="s">
        <v>1362</v>
      </c>
      <c r="C1395" s="247" t="s">
        <v>1363</v>
      </c>
      <c r="D1395" s="251" t="s">
        <v>3060</v>
      </c>
      <c r="E1395" s="247" t="s">
        <v>1806</v>
      </c>
      <c r="F1395" s="248" t="s">
        <v>1776</v>
      </c>
      <c r="G1395" s="249">
        <v>1</v>
      </c>
      <c r="H1395" s="247" t="s">
        <v>1671</v>
      </c>
      <c r="I1395" s="247">
        <v>19325000</v>
      </c>
      <c r="K1395" s="248">
        <v>19325000</v>
      </c>
    </row>
    <row r="1396" spans="1:11">
      <c r="A1396" s="247" t="s">
        <v>648</v>
      </c>
      <c r="B1396" s="247" t="s">
        <v>1362</v>
      </c>
      <c r="C1396" s="247" t="s">
        <v>1363</v>
      </c>
      <c r="D1396" s="251" t="s">
        <v>3061</v>
      </c>
      <c r="E1396" s="247" t="s">
        <v>1727</v>
      </c>
      <c r="F1396" s="248" t="s">
        <v>1727</v>
      </c>
      <c r="G1396" s="249">
        <v>2</v>
      </c>
      <c r="H1396" s="247" t="s">
        <v>1671</v>
      </c>
      <c r="I1396" s="247">
        <v>-1124000</v>
      </c>
      <c r="K1396" s="248">
        <v>-1124000</v>
      </c>
    </row>
    <row r="1397" spans="1:11">
      <c r="A1397" s="247" t="s">
        <v>516</v>
      </c>
      <c r="B1397" s="247" t="s">
        <v>1364</v>
      </c>
      <c r="C1397" s="247" t="s">
        <v>1365</v>
      </c>
      <c r="D1397" s="251" t="s">
        <v>3062</v>
      </c>
      <c r="E1397" s="247" t="s">
        <v>1669</v>
      </c>
      <c r="F1397" s="248" t="s">
        <v>1670</v>
      </c>
      <c r="G1397" s="249">
        <v>-7</v>
      </c>
      <c r="H1397" s="247" t="s">
        <v>1671</v>
      </c>
      <c r="I1397" s="247">
        <v>6576963</v>
      </c>
      <c r="K1397" s="248">
        <v>6576963</v>
      </c>
    </row>
    <row r="1398" spans="1:11">
      <c r="A1398" s="247" t="s">
        <v>516</v>
      </c>
      <c r="B1398" s="247" t="s">
        <v>1364</v>
      </c>
      <c r="C1398" s="247" t="s">
        <v>1365</v>
      </c>
      <c r="D1398" s="251" t="s">
        <v>3063</v>
      </c>
      <c r="E1398" s="247" t="s">
        <v>1673</v>
      </c>
      <c r="F1398" s="248" t="s">
        <v>1674</v>
      </c>
      <c r="G1398" s="249">
        <v>-21</v>
      </c>
      <c r="H1398" s="247" t="s">
        <v>1671</v>
      </c>
      <c r="I1398" s="247">
        <v>3382608</v>
      </c>
      <c r="K1398" s="248">
        <v>3382608</v>
      </c>
    </row>
    <row r="1399" spans="1:11">
      <c r="A1399" s="247" t="s">
        <v>1298</v>
      </c>
      <c r="B1399" s="247" t="s">
        <v>1366</v>
      </c>
      <c r="C1399" s="247" t="s">
        <v>1367</v>
      </c>
      <c r="D1399" s="251" t="s">
        <v>3064</v>
      </c>
      <c r="E1399" s="247" t="s">
        <v>1806</v>
      </c>
      <c r="F1399" s="248" t="s">
        <v>1798</v>
      </c>
      <c r="G1399" s="249">
        <v>-25</v>
      </c>
      <c r="H1399" s="247" t="s">
        <v>1671</v>
      </c>
      <c r="I1399" s="247">
        <v>1825000</v>
      </c>
      <c r="K1399" s="248">
        <v>1825000</v>
      </c>
    </row>
    <row r="1400" spans="1:11">
      <c r="A1400" s="247" t="s">
        <v>1298</v>
      </c>
      <c r="B1400" s="247" t="s">
        <v>1366</v>
      </c>
      <c r="C1400" s="247" t="s">
        <v>1367</v>
      </c>
      <c r="D1400" s="251" t="s">
        <v>3064</v>
      </c>
      <c r="E1400" s="247" t="s">
        <v>1806</v>
      </c>
      <c r="F1400" s="248" t="s">
        <v>3065</v>
      </c>
      <c r="G1400" s="249">
        <v>-55</v>
      </c>
      <c r="H1400" s="247" t="s">
        <v>1671</v>
      </c>
      <c r="I1400" s="247">
        <v>1825000</v>
      </c>
      <c r="K1400" s="248">
        <v>1825000</v>
      </c>
    </row>
    <row r="1401" spans="1:11">
      <c r="A1401" s="247" t="s">
        <v>523</v>
      </c>
      <c r="B1401" s="247" t="s">
        <v>1368</v>
      </c>
      <c r="C1401" s="247" t="s">
        <v>1369</v>
      </c>
      <c r="D1401" s="251" t="s">
        <v>3066</v>
      </c>
      <c r="E1401" s="247" t="s">
        <v>1688</v>
      </c>
      <c r="F1401" s="248" t="s">
        <v>1689</v>
      </c>
      <c r="G1401" s="249">
        <v>70</v>
      </c>
      <c r="H1401" s="247" t="s">
        <v>1671</v>
      </c>
      <c r="I1401" s="247">
        <v>17160000</v>
      </c>
      <c r="K1401" s="248">
        <v>17160000</v>
      </c>
    </row>
    <row r="1402" spans="1:11">
      <c r="A1402" s="247" t="s">
        <v>523</v>
      </c>
      <c r="B1402" s="247" t="s">
        <v>1368</v>
      </c>
      <c r="C1402" s="247" t="s">
        <v>1369</v>
      </c>
      <c r="D1402" s="251" t="s">
        <v>3067</v>
      </c>
      <c r="E1402" s="247" t="s">
        <v>1726</v>
      </c>
      <c r="F1402" s="248" t="s">
        <v>1727</v>
      </c>
      <c r="G1402" s="249">
        <v>2</v>
      </c>
      <c r="H1402" s="247" t="s">
        <v>1671</v>
      </c>
      <c r="I1402" s="247">
        <v>240712</v>
      </c>
      <c r="K1402" s="248">
        <v>240712</v>
      </c>
    </row>
    <row r="1403" spans="1:11">
      <c r="A1403" s="247" t="s">
        <v>523</v>
      </c>
      <c r="B1403" s="247" t="s">
        <v>1368</v>
      </c>
      <c r="C1403" s="247" t="s">
        <v>1369</v>
      </c>
      <c r="D1403" s="251" t="s">
        <v>3068</v>
      </c>
      <c r="E1403" s="247" t="s">
        <v>1860</v>
      </c>
      <c r="F1403" s="248" t="s">
        <v>1767</v>
      </c>
      <c r="G1403" s="249">
        <v>-3</v>
      </c>
      <c r="H1403" s="247" t="s">
        <v>1671</v>
      </c>
      <c r="I1403" s="247">
        <v>44030000</v>
      </c>
      <c r="K1403" s="248">
        <v>44030000</v>
      </c>
    </row>
    <row r="1404" spans="1:11">
      <c r="A1404" s="247" t="s">
        <v>523</v>
      </c>
      <c r="B1404" s="247" t="s">
        <v>1368</v>
      </c>
      <c r="C1404" s="247" t="s">
        <v>1369</v>
      </c>
      <c r="D1404" s="251" t="s">
        <v>3069</v>
      </c>
      <c r="E1404" s="247" t="s">
        <v>1778</v>
      </c>
      <c r="F1404" s="248" t="s">
        <v>1779</v>
      </c>
      <c r="G1404" s="249">
        <v>-5</v>
      </c>
      <c r="H1404" s="247" t="s">
        <v>1671</v>
      </c>
      <c r="I1404" s="247">
        <v>22584000</v>
      </c>
      <c r="K1404" s="248">
        <v>22584000</v>
      </c>
    </row>
    <row r="1405" spans="1:11">
      <c r="A1405" s="247" t="s">
        <v>523</v>
      </c>
      <c r="B1405" s="247" t="s">
        <v>1368</v>
      </c>
      <c r="C1405" s="247" t="s">
        <v>1369</v>
      </c>
      <c r="D1405" s="251" t="s">
        <v>3070</v>
      </c>
      <c r="E1405" s="247" t="s">
        <v>1761</v>
      </c>
      <c r="F1405" s="248" t="s">
        <v>1899</v>
      </c>
      <c r="G1405" s="249">
        <v>-10</v>
      </c>
      <c r="H1405" s="247" t="s">
        <v>1671</v>
      </c>
      <c r="I1405" s="247">
        <v>44030000</v>
      </c>
      <c r="K1405" s="248">
        <v>44030000</v>
      </c>
    </row>
    <row r="1406" spans="1:11">
      <c r="A1406" s="247" t="s">
        <v>523</v>
      </c>
      <c r="B1406" s="247" t="s">
        <v>1368</v>
      </c>
      <c r="C1406" s="247" t="s">
        <v>1369</v>
      </c>
      <c r="D1406" s="251" t="s">
        <v>3071</v>
      </c>
      <c r="E1406" s="247" t="s">
        <v>1753</v>
      </c>
      <c r="F1406" s="248" t="s">
        <v>1754</v>
      </c>
      <c r="G1406" s="249">
        <v>-12</v>
      </c>
      <c r="H1406" s="247" t="s">
        <v>1671</v>
      </c>
      <c r="I1406" s="247">
        <v>45540000</v>
      </c>
      <c r="K1406" s="248">
        <v>45540000</v>
      </c>
    </row>
    <row r="1407" spans="1:11">
      <c r="A1407" s="247" t="s">
        <v>523</v>
      </c>
      <c r="B1407" s="247" t="s">
        <v>1368</v>
      </c>
      <c r="C1407" s="247" t="s">
        <v>1369</v>
      </c>
      <c r="D1407" s="251" t="s">
        <v>3072</v>
      </c>
      <c r="E1407" s="247" t="s">
        <v>1831</v>
      </c>
      <c r="F1407" s="248" t="s">
        <v>1832</v>
      </c>
      <c r="G1407" s="247">
        <v>-17</v>
      </c>
      <c r="H1407" s="247" t="s">
        <v>1671</v>
      </c>
      <c r="I1407" s="247">
        <v>44030000</v>
      </c>
      <c r="K1407" s="248">
        <v>44030000</v>
      </c>
    </row>
    <row r="1408" spans="1:11">
      <c r="A1408" s="247" t="s">
        <v>523</v>
      </c>
      <c r="B1408" s="247" t="s">
        <v>1368</v>
      </c>
      <c r="C1408" s="247" t="s">
        <v>1369</v>
      </c>
      <c r="D1408" s="251" t="s">
        <v>3073</v>
      </c>
      <c r="E1408" s="247" t="s">
        <v>1727</v>
      </c>
      <c r="F1408" s="248" t="s">
        <v>1817</v>
      </c>
      <c r="G1408" s="247">
        <v>-27</v>
      </c>
      <c r="H1408" s="247" t="s">
        <v>1671</v>
      </c>
      <c r="I1408" s="247">
        <v>90080000</v>
      </c>
      <c r="K1408" s="248">
        <v>90080000</v>
      </c>
    </row>
    <row r="1409" spans="1:11">
      <c r="A1409" s="247" t="s">
        <v>523</v>
      </c>
      <c r="B1409" s="247" t="s">
        <v>1368</v>
      </c>
      <c r="C1409" s="247" t="s">
        <v>1369</v>
      </c>
      <c r="D1409" s="251" t="s">
        <v>3074</v>
      </c>
      <c r="E1409" s="247" t="s">
        <v>1727</v>
      </c>
      <c r="F1409" s="248" t="s">
        <v>1776</v>
      </c>
      <c r="G1409" s="247">
        <v>1</v>
      </c>
      <c r="H1409" s="247" t="s">
        <v>1671</v>
      </c>
      <c r="I1409" s="247">
        <v>1628075</v>
      </c>
      <c r="K1409" s="248">
        <v>1628075</v>
      </c>
    </row>
    <row r="1410" spans="1:11">
      <c r="A1410" s="247" t="s">
        <v>523</v>
      </c>
      <c r="B1410" s="247" t="s">
        <v>1368</v>
      </c>
      <c r="C1410" s="247" t="s">
        <v>1369</v>
      </c>
      <c r="D1410" s="251" t="s">
        <v>3075</v>
      </c>
      <c r="E1410" s="247" t="s">
        <v>1776</v>
      </c>
      <c r="F1410" s="248" t="s">
        <v>2027</v>
      </c>
      <c r="G1410" s="247">
        <v>-29</v>
      </c>
      <c r="H1410" s="247" t="s">
        <v>1671</v>
      </c>
      <c r="I1410" s="247">
        <v>19922545</v>
      </c>
      <c r="K1410" s="248">
        <v>19922545</v>
      </c>
    </row>
    <row r="1411" spans="1:11">
      <c r="A1411" s="247" t="s">
        <v>523</v>
      </c>
      <c r="B1411" s="247" t="s">
        <v>1370</v>
      </c>
      <c r="C1411" s="247" t="s">
        <v>450</v>
      </c>
      <c r="D1411" s="251" t="s">
        <v>3076</v>
      </c>
      <c r="E1411" s="247" t="s">
        <v>1882</v>
      </c>
      <c r="F1411" s="248" t="s">
        <v>1778</v>
      </c>
      <c r="G1411" s="247">
        <v>25</v>
      </c>
      <c r="H1411" s="247" t="s">
        <v>1671</v>
      </c>
      <c r="I1411" s="247">
        <v>135238500</v>
      </c>
      <c r="K1411" s="248">
        <v>135238500</v>
      </c>
    </row>
    <row r="1412" spans="1:11">
      <c r="A1412" s="247" t="s">
        <v>523</v>
      </c>
      <c r="B1412" s="247" t="s">
        <v>1370</v>
      </c>
      <c r="C1412" s="247" t="s">
        <v>450</v>
      </c>
      <c r="D1412" s="251" t="s">
        <v>3077</v>
      </c>
      <c r="E1412" s="247" t="s">
        <v>1748</v>
      </c>
      <c r="F1412" s="248" t="s">
        <v>1749</v>
      </c>
      <c r="G1412" s="247">
        <v>14</v>
      </c>
      <c r="H1412" s="247" t="s">
        <v>1671</v>
      </c>
      <c r="I1412" s="247">
        <v>15602500</v>
      </c>
      <c r="K1412" s="248">
        <v>15602500</v>
      </c>
    </row>
    <row r="1413" spans="1:11">
      <c r="A1413" s="247" t="s">
        <v>523</v>
      </c>
      <c r="B1413" s="247" t="s">
        <v>1370</v>
      </c>
      <c r="C1413" s="247" t="s">
        <v>450</v>
      </c>
      <c r="D1413" s="251" t="s">
        <v>3078</v>
      </c>
      <c r="E1413" s="247" t="s">
        <v>1721</v>
      </c>
      <c r="F1413" s="248" t="s">
        <v>2305</v>
      </c>
      <c r="G1413" s="247">
        <v>8</v>
      </c>
      <c r="H1413" s="247" t="s">
        <v>1671</v>
      </c>
      <c r="I1413" s="247">
        <v>3954746</v>
      </c>
      <c r="K1413" s="248">
        <v>3954746</v>
      </c>
    </row>
    <row r="1414" spans="1:11">
      <c r="A1414" s="247" t="s">
        <v>523</v>
      </c>
      <c r="B1414" s="247" t="s">
        <v>1370</v>
      </c>
      <c r="C1414" s="247" t="s">
        <v>450</v>
      </c>
      <c r="D1414" s="251" t="s">
        <v>3079</v>
      </c>
      <c r="E1414" s="247" t="s">
        <v>1726</v>
      </c>
      <c r="F1414" s="248" t="s">
        <v>1727</v>
      </c>
      <c r="G1414" s="247">
        <v>2</v>
      </c>
      <c r="H1414" s="247" t="s">
        <v>1671</v>
      </c>
      <c r="I1414" s="247">
        <v>74560000</v>
      </c>
      <c r="K1414" s="248">
        <v>74560000</v>
      </c>
    </row>
    <row r="1415" spans="1:11">
      <c r="A1415" s="247" t="s">
        <v>523</v>
      </c>
      <c r="B1415" s="247" t="s">
        <v>1370</v>
      </c>
      <c r="C1415" s="247" t="s">
        <v>450</v>
      </c>
      <c r="D1415" s="251" t="s">
        <v>3080</v>
      </c>
      <c r="E1415" s="247" t="s">
        <v>1726</v>
      </c>
      <c r="F1415" s="248" t="s">
        <v>1727</v>
      </c>
      <c r="G1415" s="247">
        <v>2</v>
      </c>
      <c r="H1415" s="247" t="s">
        <v>1671</v>
      </c>
      <c r="I1415" s="247">
        <v>384485</v>
      </c>
      <c r="K1415" s="248">
        <v>384485</v>
      </c>
    </row>
    <row r="1416" spans="1:11">
      <c r="A1416" s="247" t="s">
        <v>523</v>
      </c>
      <c r="B1416" s="247" t="s">
        <v>1370</v>
      </c>
      <c r="C1416" s="247" t="s">
        <v>450</v>
      </c>
      <c r="D1416" s="251" t="s">
        <v>3081</v>
      </c>
      <c r="E1416" s="247" t="s">
        <v>1778</v>
      </c>
      <c r="F1416" s="248" t="s">
        <v>1779</v>
      </c>
      <c r="G1416" s="247">
        <v>-5</v>
      </c>
      <c r="H1416" s="247" t="s">
        <v>1671</v>
      </c>
      <c r="I1416" s="247">
        <v>90385000</v>
      </c>
      <c r="K1416" s="248">
        <v>90385000</v>
      </c>
    </row>
    <row r="1417" spans="1:11">
      <c r="A1417" s="247" t="s">
        <v>523</v>
      </c>
      <c r="B1417" s="247" t="s">
        <v>1370</v>
      </c>
      <c r="C1417" s="247" t="s">
        <v>450</v>
      </c>
      <c r="D1417" s="251" t="s">
        <v>3082</v>
      </c>
      <c r="E1417" s="247" t="s">
        <v>1761</v>
      </c>
      <c r="F1417" s="248" t="s">
        <v>1899</v>
      </c>
      <c r="G1417" s="247">
        <v>-10</v>
      </c>
      <c r="H1417" s="247" t="s">
        <v>1671</v>
      </c>
      <c r="I1417" s="247">
        <v>145699500</v>
      </c>
      <c r="K1417" s="248">
        <v>145699500</v>
      </c>
    </row>
    <row r="1418" spans="1:11">
      <c r="A1418" s="247" t="s">
        <v>523</v>
      </c>
      <c r="B1418" s="247" t="s">
        <v>1370</v>
      </c>
      <c r="C1418" s="247" t="s">
        <v>450</v>
      </c>
      <c r="D1418" s="251" t="s">
        <v>3083</v>
      </c>
      <c r="E1418" s="247" t="s">
        <v>1868</v>
      </c>
      <c r="F1418" s="248" t="s">
        <v>1903</v>
      </c>
      <c r="G1418" s="247">
        <v>-18</v>
      </c>
      <c r="H1418" s="247" t="s">
        <v>1671</v>
      </c>
      <c r="I1418" s="247">
        <v>74560000</v>
      </c>
      <c r="K1418" s="248">
        <v>74560000</v>
      </c>
    </row>
    <row r="1419" spans="1:11">
      <c r="A1419" s="247" t="s">
        <v>523</v>
      </c>
      <c r="B1419" s="247" t="s">
        <v>1370</v>
      </c>
      <c r="C1419" s="247" t="s">
        <v>450</v>
      </c>
      <c r="D1419" s="251" t="s">
        <v>3084</v>
      </c>
      <c r="E1419" s="247" t="s">
        <v>1797</v>
      </c>
      <c r="F1419" s="248" t="s">
        <v>1798</v>
      </c>
      <c r="G1419" s="247">
        <v>-25</v>
      </c>
      <c r="H1419" s="247" t="s">
        <v>1671</v>
      </c>
      <c r="I1419" s="247">
        <v>90705000</v>
      </c>
      <c r="K1419" s="248">
        <v>90705000</v>
      </c>
    </row>
    <row r="1420" spans="1:11">
      <c r="A1420" s="247" t="s">
        <v>648</v>
      </c>
      <c r="B1420" s="247" t="s">
        <v>1371</v>
      </c>
      <c r="C1420" s="247" t="s">
        <v>1372</v>
      </c>
      <c r="D1420" s="251" t="s">
        <v>1373</v>
      </c>
      <c r="E1420" s="247" t="s">
        <v>647</v>
      </c>
      <c r="F1420" s="248" t="s">
        <v>1089</v>
      </c>
      <c r="G1420" s="247">
        <v>215</v>
      </c>
      <c r="H1420" s="247" t="s">
        <v>1671</v>
      </c>
      <c r="I1420" s="247">
        <v>56360000</v>
      </c>
      <c r="K1420" s="248">
        <v>56360000</v>
      </c>
    </row>
    <row r="1421" spans="1:11">
      <c r="A1421" s="247" t="s">
        <v>648</v>
      </c>
      <c r="B1421" s="247" t="s">
        <v>1374</v>
      </c>
      <c r="C1421" s="247" t="s">
        <v>1375</v>
      </c>
      <c r="D1421" s="251" t="s">
        <v>3085</v>
      </c>
      <c r="E1421" s="247" t="s">
        <v>2109</v>
      </c>
      <c r="F1421" s="248" t="s">
        <v>2058</v>
      </c>
      <c r="G1421" s="247">
        <v>16</v>
      </c>
      <c r="H1421" s="247" t="s">
        <v>1671</v>
      </c>
      <c r="I1421" s="247">
        <v>43950000</v>
      </c>
      <c r="K1421" s="248">
        <v>43950000</v>
      </c>
    </row>
    <row r="1422" spans="1:11">
      <c r="A1422" s="247" t="s">
        <v>648</v>
      </c>
      <c r="B1422" s="247" t="s">
        <v>1374</v>
      </c>
      <c r="C1422" s="247" t="s">
        <v>1375</v>
      </c>
      <c r="D1422" s="251" t="s">
        <v>3086</v>
      </c>
      <c r="E1422" s="247" t="s">
        <v>2083</v>
      </c>
      <c r="F1422" s="248" t="s">
        <v>1764</v>
      </c>
      <c r="G1422" s="247">
        <v>3</v>
      </c>
      <c r="H1422" s="247" t="s">
        <v>1671</v>
      </c>
      <c r="I1422" s="247">
        <v>43950000</v>
      </c>
      <c r="K1422" s="248">
        <v>43950000</v>
      </c>
    </row>
    <row r="1423" spans="1:11">
      <c r="A1423" s="247" t="s">
        <v>648</v>
      </c>
      <c r="B1423" s="247" t="s">
        <v>1374</v>
      </c>
      <c r="C1423" s="247" t="s">
        <v>1375</v>
      </c>
      <c r="D1423" s="251" t="s">
        <v>3087</v>
      </c>
      <c r="E1423" s="247" t="s">
        <v>1669</v>
      </c>
      <c r="F1423" s="248" t="s">
        <v>1670</v>
      </c>
      <c r="G1423" s="247">
        <v>-7</v>
      </c>
      <c r="H1423" s="247" t="s">
        <v>1671</v>
      </c>
      <c r="I1423" s="247">
        <v>47575000</v>
      </c>
      <c r="K1423" s="248">
        <v>47575000</v>
      </c>
    </row>
    <row r="1424" spans="1:11">
      <c r="A1424" s="247" t="s">
        <v>648</v>
      </c>
      <c r="B1424" s="247" t="s">
        <v>1374</v>
      </c>
      <c r="C1424" s="247" t="s">
        <v>1375</v>
      </c>
      <c r="D1424" s="251" t="s">
        <v>3088</v>
      </c>
      <c r="E1424" s="247" t="s">
        <v>1797</v>
      </c>
      <c r="F1424" s="248" t="s">
        <v>1798</v>
      </c>
      <c r="G1424" s="247">
        <v>-25</v>
      </c>
      <c r="H1424" s="247" t="s">
        <v>1671</v>
      </c>
      <c r="I1424" s="247">
        <v>41200000</v>
      </c>
      <c r="K1424" s="248">
        <v>41200000</v>
      </c>
    </row>
    <row r="1425" spans="1:11">
      <c r="A1425" s="247" t="s">
        <v>648</v>
      </c>
      <c r="B1425" s="247" t="s">
        <v>1376</v>
      </c>
      <c r="C1425" s="247" t="s">
        <v>1377</v>
      </c>
      <c r="D1425" s="251" t="s">
        <v>1378</v>
      </c>
      <c r="E1425" s="247" t="s">
        <v>897</v>
      </c>
      <c r="F1425" s="248" t="s">
        <v>636</v>
      </c>
      <c r="G1425" s="247">
        <v>363</v>
      </c>
      <c r="H1425" s="247" t="s">
        <v>1671</v>
      </c>
      <c r="I1425" s="247">
        <v>24406580</v>
      </c>
      <c r="K1425" s="248">
        <v>24406580</v>
      </c>
    </row>
    <row r="1426" spans="1:11">
      <c r="A1426" s="247" t="s">
        <v>523</v>
      </c>
      <c r="B1426" s="247" t="s">
        <v>1379</v>
      </c>
      <c r="C1426" s="247" t="s">
        <v>1380</v>
      </c>
      <c r="D1426" s="251" t="s">
        <v>1381</v>
      </c>
      <c r="E1426" s="247" t="s">
        <v>630</v>
      </c>
      <c r="F1426" s="248" t="s">
        <v>3089</v>
      </c>
      <c r="G1426" s="247">
        <v>755</v>
      </c>
      <c r="H1426" s="247" t="s">
        <v>1671</v>
      </c>
      <c r="I1426" s="247">
        <v>87085000</v>
      </c>
      <c r="K1426" s="248">
        <v>87085000</v>
      </c>
    </row>
    <row r="1427" spans="1:11">
      <c r="A1427" s="247" t="s">
        <v>523</v>
      </c>
      <c r="B1427" s="247" t="s">
        <v>1379</v>
      </c>
      <c r="C1427" s="247" t="s">
        <v>1380</v>
      </c>
      <c r="D1427" s="251" t="s">
        <v>1382</v>
      </c>
      <c r="E1427" s="247" t="s">
        <v>958</v>
      </c>
      <c r="F1427" s="248" t="s">
        <v>3090</v>
      </c>
      <c r="G1427" s="247">
        <v>281</v>
      </c>
      <c r="H1427" s="247" t="s">
        <v>1671</v>
      </c>
      <c r="I1427" s="247">
        <v>484000</v>
      </c>
      <c r="K1427" s="248">
        <v>484000</v>
      </c>
    </row>
    <row r="1428" spans="1:11">
      <c r="A1428" s="247" t="s">
        <v>523</v>
      </c>
      <c r="B1428" s="247" t="s">
        <v>1379</v>
      </c>
      <c r="C1428" s="247" t="s">
        <v>1380</v>
      </c>
      <c r="D1428" s="251" t="s">
        <v>3091</v>
      </c>
      <c r="E1428" s="247" t="s">
        <v>1676</v>
      </c>
      <c r="F1428" s="248" t="s">
        <v>2387</v>
      </c>
      <c r="G1428" s="247">
        <v>106</v>
      </c>
      <c r="H1428" s="247" t="s">
        <v>1671</v>
      </c>
      <c r="I1428" s="247">
        <v>96000</v>
      </c>
      <c r="K1428" s="248">
        <v>96000</v>
      </c>
    </row>
    <row r="1429" spans="1:11">
      <c r="A1429" s="247" t="s">
        <v>523</v>
      </c>
      <c r="B1429" s="247" t="s">
        <v>1383</v>
      </c>
      <c r="C1429" s="247" t="s">
        <v>1384</v>
      </c>
      <c r="D1429" s="251" t="s">
        <v>1385</v>
      </c>
      <c r="E1429" s="247" t="s">
        <v>1386</v>
      </c>
      <c r="F1429" s="248" t="s">
        <v>3092</v>
      </c>
      <c r="G1429" s="247">
        <v>-63</v>
      </c>
      <c r="H1429" s="247" t="s">
        <v>1671</v>
      </c>
      <c r="I1429" s="247">
        <v>82259013</v>
      </c>
      <c r="K1429" s="248">
        <v>82259013</v>
      </c>
    </row>
    <row r="1430" spans="1:11">
      <c r="A1430" s="247" t="s">
        <v>523</v>
      </c>
      <c r="B1430" s="247" t="s">
        <v>1383</v>
      </c>
      <c r="C1430" s="247" t="s">
        <v>1384</v>
      </c>
      <c r="D1430" s="251" t="s">
        <v>1387</v>
      </c>
      <c r="E1430" s="247" t="s">
        <v>718</v>
      </c>
      <c r="F1430" s="248" t="s">
        <v>3092</v>
      </c>
      <c r="G1430" s="247">
        <v>-63</v>
      </c>
      <c r="H1430" s="247" t="s">
        <v>1671</v>
      </c>
      <c r="I1430" s="247">
        <v>5322000</v>
      </c>
      <c r="K1430" s="248">
        <v>5322000</v>
      </c>
    </row>
    <row r="1431" spans="1:11">
      <c r="A1431" s="247" t="s">
        <v>523</v>
      </c>
      <c r="B1431" s="247" t="s">
        <v>1383</v>
      </c>
      <c r="C1431" s="247" t="s">
        <v>1384</v>
      </c>
      <c r="D1431" s="251" t="s">
        <v>1388</v>
      </c>
      <c r="E1431" s="247" t="s">
        <v>1389</v>
      </c>
      <c r="F1431" s="248" t="s">
        <v>3092</v>
      </c>
      <c r="G1431" s="247">
        <v>-63</v>
      </c>
      <c r="H1431" s="247" t="s">
        <v>1671</v>
      </c>
      <c r="I1431" s="247">
        <v>5502339</v>
      </c>
      <c r="K1431" s="248">
        <v>5502339</v>
      </c>
    </row>
    <row r="1432" spans="1:11">
      <c r="A1432" s="247" t="s">
        <v>523</v>
      </c>
      <c r="B1432" s="247" t="s">
        <v>1390</v>
      </c>
      <c r="C1432" s="247" t="s">
        <v>1384</v>
      </c>
      <c r="D1432" s="251" t="s">
        <v>3093</v>
      </c>
      <c r="E1432" s="247" t="s">
        <v>1868</v>
      </c>
      <c r="F1432" s="248" t="s">
        <v>1868</v>
      </c>
      <c r="G1432" s="247">
        <v>12</v>
      </c>
      <c r="H1432" s="247" t="s">
        <v>1671</v>
      </c>
      <c r="I1432" s="247">
        <v>-1970038</v>
      </c>
      <c r="K1432" s="248">
        <v>-1970038</v>
      </c>
    </row>
    <row r="1433" spans="1:11">
      <c r="A1433" s="247" t="s">
        <v>648</v>
      </c>
      <c r="B1433" s="247" t="s">
        <v>3094</v>
      </c>
      <c r="C1433" s="247" t="s">
        <v>3095</v>
      </c>
      <c r="E1433" s="247" t="s">
        <v>1726</v>
      </c>
      <c r="F1433" s="248" t="s">
        <v>2305</v>
      </c>
      <c r="G1433" s="247">
        <v>8</v>
      </c>
      <c r="H1433" s="247" t="s">
        <v>1671</v>
      </c>
      <c r="I1433" s="247">
        <v>-140000</v>
      </c>
      <c r="K1433" s="248">
        <v>-140000</v>
      </c>
    </row>
    <row r="1434" spans="1:11">
      <c r="A1434" s="247" t="s">
        <v>523</v>
      </c>
      <c r="B1434" s="247" t="s">
        <v>1391</v>
      </c>
      <c r="C1434" s="247" t="s">
        <v>1392</v>
      </c>
      <c r="D1434" s="251" t="s">
        <v>1393</v>
      </c>
      <c r="E1434" s="247" t="s">
        <v>1394</v>
      </c>
      <c r="F1434" s="248" t="s">
        <v>3096</v>
      </c>
      <c r="G1434" s="247">
        <v>796</v>
      </c>
      <c r="H1434" s="247" t="s">
        <v>1671</v>
      </c>
      <c r="I1434" s="247">
        <v>47536206</v>
      </c>
      <c r="K1434" s="248">
        <v>47536206</v>
      </c>
    </row>
    <row r="1435" spans="1:11">
      <c r="A1435" s="247" t="s">
        <v>523</v>
      </c>
      <c r="B1435" s="247" t="s">
        <v>1391</v>
      </c>
      <c r="C1435" s="247" t="s">
        <v>1392</v>
      </c>
      <c r="D1435" s="251" t="s">
        <v>1395</v>
      </c>
      <c r="E1435" s="247" t="s">
        <v>1276</v>
      </c>
      <c r="F1435" s="248" t="s">
        <v>3097</v>
      </c>
      <c r="G1435" s="247">
        <v>733</v>
      </c>
      <c r="H1435" s="247" t="s">
        <v>1671</v>
      </c>
      <c r="I1435" s="247">
        <v>85600000</v>
      </c>
      <c r="K1435" s="248">
        <v>85600000</v>
      </c>
    </row>
    <row r="1436" spans="1:11">
      <c r="A1436" s="247" t="s">
        <v>523</v>
      </c>
      <c r="B1436" s="247" t="s">
        <v>1391</v>
      </c>
      <c r="C1436" s="247" t="s">
        <v>1392</v>
      </c>
      <c r="D1436" s="251" t="s">
        <v>1396</v>
      </c>
      <c r="E1436" s="247" t="s">
        <v>949</v>
      </c>
      <c r="F1436" s="248" t="s">
        <v>3098</v>
      </c>
      <c r="G1436" s="247">
        <v>372</v>
      </c>
      <c r="H1436" s="247" t="s">
        <v>1671</v>
      </c>
      <c r="I1436" s="247">
        <v>1281000</v>
      </c>
      <c r="K1436" s="248">
        <v>1281000</v>
      </c>
    </row>
    <row r="1437" spans="1:11">
      <c r="A1437" s="247" t="s">
        <v>516</v>
      </c>
      <c r="B1437" s="247" t="s">
        <v>1397</v>
      </c>
      <c r="C1437" s="247" t="s">
        <v>1398</v>
      </c>
      <c r="D1437" s="251" t="s">
        <v>1399</v>
      </c>
      <c r="E1437" s="247" t="s">
        <v>1214</v>
      </c>
      <c r="F1437" s="248" t="s">
        <v>816</v>
      </c>
      <c r="G1437" s="247">
        <v>410</v>
      </c>
      <c r="H1437" s="247" t="s">
        <v>1671</v>
      </c>
      <c r="I1437" s="247">
        <v>2581247</v>
      </c>
      <c r="K1437" s="248">
        <v>2581247</v>
      </c>
    </row>
    <row r="1438" spans="1:11">
      <c r="A1438" s="247" t="s">
        <v>516</v>
      </c>
      <c r="B1438" s="247" t="s">
        <v>1397</v>
      </c>
      <c r="C1438" s="247" t="s">
        <v>1398</v>
      </c>
      <c r="D1438" s="251" t="s">
        <v>1400</v>
      </c>
      <c r="E1438" s="247" t="s">
        <v>1218</v>
      </c>
      <c r="F1438" s="248" t="s">
        <v>2766</v>
      </c>
      <c r="G1438" s="247">
        <v>393</v>
      </c>
      <c r="H1438" s="247" t="s">
        <v>1671</v>
      </c>
      <c r="I1438" s="247">
        <v>3049840</v>
      </c>
      <c r="K1438" s="248">
        <v>3049840</v>
      </c>
    </row>
    <row r="1439" spans="1:11">
      <c r="A1439" s="247" t="s">
        <v>516</v>
      </c>
      <c r="B1439" s="247" t="s">
        <v>1397</v>
      </c>
      <c r="C1439" s="247" t="s">
        <v>1398</v>
      </c>
      <c r="D1439" s="251" t="s">
        <v>1401</v>
      </c>
      <c r="E1439" s="247" t="s">
        <v>816</v>
      </c>
      <c r="F1439" s="248" t="s">
        <v>817</v>
      </c>
      <c r="G1439" s="247">
        <v>380</v>
      </c>
      <c r="H1439" s="247" t="s">
        <v>1671</v>
      </c>
      <c r="I1439" s="247">
        <v>227573</v>
      </c>
      <c r="K1439" s="248">
        <v>227573</v>
      </c>
    </row>
    <row r="1440" spans="1:11">
      <c r="A1440" s="247" t="s">
        <v>516</v>
      </c>
      <c r="B1440" s="247" t="s">
        <v>1397</v>
      </c>
      <c r="C1440" s="247" t="s">
        <v>1398</v>
      </c>
      <c r="D1440" s="251" t="s">
        <v>1402</v>
      </c>
      <c r="E1440" s="247" t="s">
        <v>951</v>
      </c>
      <c r="F1440" s="248" t="s">
        <v>2767</v>
      </c>
      <c r="G1440" s="247">
        <v>361</v>
      </c>
      <c r="H1440" s="247" t="s">
        <v>1671</v>
      </c>
      <c r="I1440" s="247">
        <v>1265680</v>
      </c>
      <c r="K1440" s="248">
        <v>1265680</v>
      </c>
    </row>
    <row r="1441" spans="1:11">
      <c r="A1441" s="247" t="s">
        <v>516</v>
      </c>
      <c r="B1441" s="247" t="s">
        <v>1397</v>
      </c>
      <c r="C1441" s="247" t="s">
        <v>1398</v>
      </c>
      <c r="D1441" s="251" t="s">
        <v>1403</v>
      </c>
      <c r="E1441" s="247" t="s">
        <v>817</v>
      </c>
      <c r="F1441" s="248" t="s">
        <v>2768</v>
      </c>
      <c r="G1441" s="247">
        <v>350</v>
      </c>
      <c r="H1441" s="247" t="s">
        <v>1671</v>
      </c>
      <c r="I1441" s="247">
        <v>194000</v>
      </c>
      <c r="K1441" s="248">
        <v>194000</v>
      </c>
    </row>
    <row r="1442" spans="1:11">
      <c r="A1442" s="247" t="s">
        <v>516</v>
      </c>
      <c r="B1442" s="247" t="s">
        <v>1397</v>
      </c>
      <c r="C1442" s="247" t="s">
        <v>1398</v>
      </c>
      <c r="D1442" s="251" t="s">
        <v>1404</v>
      </c>
      <c r="E1442" s="247" t="s">
        <v>682</v>
      </c>
      <c r="F1442" s="248" t="s">
        <v>1919</v>
      </c>
      <c r="G1442" s="247">
        <v>318</v>
      </c>
      <c r="H1442" s="247" t="s">
        <v>1671</v>
      </c>
      <c r="I1442" s="247">
        <v>426000</v>
      </c>
      <c r="K1442" s="248">
        <v>426000</v>
      </c>
    </row>
    <row r="1443" spans="1:11">
      <c r="A1443" s="247" t="s">
        <v>516</v>
      </c>
      <c r="B1443" s="247" t="s">
        <v>1397</v>
      </c>
      <c r="C1443" s="247" t="s">
        <v>1398</v>
      </c>
      <c r="D1443" s="251" t="s">
        <v>1405</v>
      </c>
      <c r="E1443" s="247" t="s">
        <v>685</v>
      </c>
      <c r="F1443" s="248" t="s">
        <v>686</v>
      </c>
      <c r="G1443" s="247">
        <v>289</v>
      </c>
      <c r="H1443" s="247" t="s">
        <v>1671</v>
      </c>
      <c r="I1443" s="247">
        <v>1500000</v>
      </c>
      <c r="K1443" s="248">
        <v>1500000</v>
      </c>
    </row>
    <row r="1444" spans="1:11">
      <c r="A1444" s="247" t="s">
        <v>706</v>
      </c>
      <c r="B1444" s="247" t="s">
        <v>1406</v>
      </c>
      <c r="C1444" s="247" t="s">
        <v>906</v>
      </c>
      <c r="D1444" s="251" t="s">
        <v>1407</v>
      </c>
      <c r="E1444" s="247" t="s">
        <v>1408</v>
      </c>
      <c r="F1444" s="248" t="s">
        <v>3099</v>
      </c>
      <c r="G1444" s="247">
        <v>1058</v>
      </c>
      <c r="H1444" s="247" t="s">
        <v>1671</v>
      </c>
      <c r="I1444" s="247">
        <v>7500000</v>
      </c>
      <c r="K1444" s="248">
        <v>7500000</v>
      </c>
    </row>
    <row r="1445" spans="1:11">
      <c r="A1445" s="247" t="s">
        <v>706</v>
      </c>
      <c r="B1445" s="247" t="s">
        <v>1406</v>
      </c>
      <c r="C1445" s="247" t="s">
        <v>906</v>
      </c>
      <c r="D1445" s="251" t="s">
        <v>1409</v>
      </c>
      <c r="E1445" s="247" t="s">
        <v>1410</v>
      </c>
      <c r="F1445" s="248" t="s">
        <v>3100</v>
      </c>
      <c r="G1445" s="247">
        <v>1046</v>
      </c>
      <c r="H1445" s="247" t="s">
        <v>1671</v>
      </c>
      <c r="I1445" s="247">
        <v>7500000</v>
      </c>
      <c r="K1445" s="248">
        <v>7500000</v>
      </c>
    </row>
    <row r="1446" spans="1:11">
      <c r="A1446" s="247" t="s">
        <v>706</v>
      </c>
      <c r="B1446" s="247" t="s">
        <v>1406</v>
      </c>
      <c r="C1446" s="247" t="s">
        <v>906</v>
      </c>
      <c r="D1446" s="251" t="s">
        <v>1411</v>
      </c>
      <c r="E1446" s="247" t="s">
        <v>1412</v>
      </c>
      <c r="F1446" s="248" t="s">
        <v>3101</v>
      </c>
      <c r="G1446" s="247">
        <v>1125</v>
      </c>
      <c r="H1446" s="247" t="s">
        <v>1671</v>
      </c>
      <c r="I1446" s="247">
        <v>7500000</v>
      </c>
      <c r="K1446" s="248">
        <v>7500000</v>
      </c>
    </row>
    <row r="1447" spans="1:11">
      <c r="A1447" s="247" t="s">
        <v>706</v>
      </c>
      <c r="B1447" s="247" t="s">
        <v>1406</v>
      </c>
      <c r="C1447" s="247" t="s">
        <v>906</v>
      </c>
      <c r="D1447" s="251" t="s">
        <v>1413</v>
      </c>
      <c r="E1447" s="247" t="s">
        <v>1414</v>
      </c>
      <c r="F1447" s="248" t="s">
        <v>3102</v>
      </c>
      <c r="G1447" s="247">
        <v>1108</v>
      </c>
      <c r="H1447" s="247" t="s">
        <v>1671</v>
      </c>
      <c r="I1447" s="247">
        <v>7500000</v>
      </c>
      <c r="K1447" s="248">
        <v>7500000</v>
      </c>
    </row>
    <row r="1448" spans="1:11">
      <c r="A1448" s="247" t="s">
        <v>706</v>
      </c>
      <c r="B1448" s="247" t="s">
        <v>1406</v>
      </c>
      <c r="C1448" s="247" t="s">
        <v>906</v>
      </c>
      <c r="D1448" s="251" t="s">
        <v>1415</v>
      </c>
      <c r="E1448" s="247" t="s">
        <v>1416</v>
      </c>
      <c r="F1448" s="248" t="s">
        <v>3103</v>
      </c>
      <c r="G1448" s="247">
        <v>1018</v>
      </c>
      <c r="H1448" s="247" t="s">
        <v>1671</v>
      </c>
      <c r="I1448" s="247">
        <v>7500000</v>
      </c>
      <c r="K1448" s="248">
        <v>7500000</v>
      </c>
    </row>
    <row r="1449" spans="1:11">
      <c r="A1449" s="247" t="s">
        <v>706</v>
      </c>
      <c r="B1449" s="247" t="s">
        <v>1406</v>
      </c>
      <c r="C1449" s="247" t="s">
        <v>906</v>
      </c>
      <c r="D1449" s="251" t="s">
        <v>1417</v>
      </c>
      <c r="E1449" s="247" t="s">
        <v>720</v>
      </c>
      <c r="F1449" s="248" t="s">
        <v>1945</v>
      </c>
      <c r="G1449" s="247">
        <v>962</v>
      </c>
      <c r="H1449" s="247" t="s">
        <v>1671</v>
      </c>
      <c r="I1449" s="247">
        <v>7500000</v>
      </c>
      <c r="K1449" s="248">
        <v>7500000</v>
      </c>
    </row>
    <row r="1450" spans="1:11">
      <c r="A1450" s="247" t="s">
        <v>648</v>
      </c>
      <c r="B1450" s="247" t="s">
        <v>1418</v>
      </c>
      <c r="C1450" s="247" t="s">
        <v>1419</v>
      </c>
      <c r="D1450" s="251" t="s">
        <v>3104</v>
      </c>
      <c r="E1450" s="247" t="s">
        <v>1784</v>
      </c>
      <c r="F1450" s="248" t="s">
        <v>1749</v>
      </c>
      <c r="G1450" s="247">
        <v>14</v>
      </c>
      <c r="H1450" s="247" t="s">
        <v>1671</v>
      </c>
      <c r="I1450" s="247">
        <v>21975000</v>
      </c>
      <c r="K1450" s="248">
        <v>21975000</v>
      </c>
    </row>
    <row r="1451" spans="1:11">
      <c r="A1451" s="247" t="s">
        <v>523</v>
      </c>
      <c r="B1451" s="247" t="s">
        <v>1420</v>
      </c>
      <c r="C1451" s="247" t="s">
        <v>1421</v>
      </c>
      <c r="D1451" s="251" t="s">
        <v>3105</v>
      </c>
      <c r="E1451" s="247" t="s">
        <v>2485</v>
      </c>
      <c r="F1451" s="248" t="s">
        <v>1726</v>
      </c>
      <c r="G1451" s="247">
        <v>32</v>
      </c>
      <c r="H1451" s="247" t="s">
        <v>1671</v>
      </c>
      <c r="I1451" s="247">
        <v>13681341</v>
      </c>
      <c r="K1451" s="248">
        <v>13681341</v>
      </c>
    </row>
    <row r="1452" spans="1:11">
      <c r="A1452" s="247" t="s">
        <v>523</v>
      </c>
      <c r="B1452" s="247" t="s">
        <v>1420</v>
      </c>
      <c r="C1452" s="247" t="s">
        <v>1421</v>
      </c>
      <c r="D1452" s="251" t="s">
        <v>3106</v>
      </c>
      <c r="E1452" s="247" t="s">
        <v>1704</v>
      </c>
      <c r="F1452" s="248" t="s">
        <v>1976</v>
      </c>
      <c r="G1452" s="247">
        <v>29</v>
      </c>
      <c r="H1452" s="247" t="s">
        <v>1671</v>
      </c>
      <c r="I1452" s="247">
        <v>50270000</v>
      </c>
      <c r="K1452" s="248">
        <v>50270000</v>
      </c>
    </row>
    <row r="1453" spans="1:11">
      <c r="A1453" s="247" t="s">
        <v>523</v>
      </c>
      <c r="B1453" s="247" t="s">
        <v>1420</v>
      </c>
      <c r="C1453" s="247" t="s">
        <v>1421</v>
      </c>
      <c r="D1453" s="251" t="s">
        <v>3107</v>
      </c>
      <c r="E1453" s="247" t="s">
        <v>1931</v>
      </c>
      <c r="F1453" s="248" t="s">
        <v>1781</v>
      </c>
      <c r="G1453" s="247">
        <v>24</v>
      </c>
      <c r="H1453" s="247" t="s">
        <v>1671</v>
      </c>
      <c r="I1453" s="247">
        <v>21725000</v>
      </c>
      <c r="K1453" s="248">
        <v>21725000</v>
      </c>
    </row>
    <row r="1454" spans="1:11">
      <c r="A1454" s="247" t="s">
        <v>523</v>
      </c>
      <c r="B1454" s="247" t="s">
        <v>1420</v>
      </c>
      <c r="C1454" s="247" t="s">
        <v>1421</v>
      </c>
      <c r="D1454" s="251" t="s">
        <v>3108</v>
      </c>
      <c r="E1454" s="247" t="s">
        <v>1718</v>
      </c>
      <c r="F1454" s="248" t="s">
        <v>1762</v>
      </c>
      <c r="G1454" s="247">
        <v>15</v>
      </c>
      <c r="H1454" s="247" t="s">
        <v>1671</v>
      </c>
      <c r="I1454" s="247">
        <v>21725000</v>
      </c>
      <c r="K1454" s="248">
        <v>21725000</v>
      </c>
    </row>
    <row r="1455" spans="1:11">
      <c r="A1455" s="247" t="s">
        <v>523</v>
      </c>
      <c r="B1455" s="247" t="s">
        <v>1420</v>
      </c>
      <c r="C1455" s="247" t="s">
        <v>1421</v>
      </c>
      <c r="D1455" s="251" t="s">
        <v>3109</v>
      </c>
      <c r="E1455" s="247" t="s">
        <v>1748</v>
      </c>
      <c r="F1455" s="248" t="s">
        <v>1749</v>
      </c>
      <c r="G1455" s="247">
        <v>14</v>
      </c>
      <c r="H1455" s="247" t="s">
        <v>1757</v>
      </c>
      <c r="J1455" s="247">
        <v>5250</v>
      </c>
      <c r="K1455" s="248">
        <v>34900005</v>
      </c>
    </row>
    <row r="1456" spans="1:11">
      <c r="A1456" s="247" t="s">
        <v>523</v>
      </c>
      <c r="B1456" s="247" t="s">
        <v>1420</v>
      </c>
      <c r="C1456" s="247" t="s">
        <v>1421</v>
      </c>
      <c r="D1456" s="251" t="s">
        <v>3110</v>
      </c>
      <c r="E1456" s="247" t="s">
        <v>1939</v>
      </c>
      <c r="F1456" s="248" t="s">
        <v>1792</v>
      </c>
      <c r="G1456" s="247">
        <v>11</v>
      </c>
      <c r="H1456" s="247" t="s">
        <v>1671</v>
      </c>
      <c r="I1456" s="247">
        <v>21725000</v>
      </c>
      <c r="K1456" s="248">
        <v>21725000</v>
      </c>
    </row>
    <row r="1457" spans="1:11">
      <c r="A1457" s="247" t="s">
        <v>523</v>
      </c>
      <c r="B1457" s="247" t="s">
        <v>1420</v>
      </c>
      <c r="C1457" s="247" t="s">
        <v>1421</v>
      </c>
      <c r="D1457" s="251" t="s">
        <v>3111</v>
      </c>
      <c r="E1457" s="247" t="s">
        <v>1939</v>
      </c>
      <c r="F1457" s="248" t="s">
        <v>1792</v>
      </c>
      <c r="G1457" s="247">
        <v>11</v>
      </c>
      <c r="H1457" s="247" t="s">
        <v>1671</v>
      </c>
      <c r="I1457" s="247">
        <v>21725000</v>
      </c>
      <c r="K1457" s="248">
        <v>21725000</v>
      </c>
    </row>
    <row r="1458" spans="1:11">
      <c r="A1458" s="247" t="s">
        <v>523</v>
      </c>
      <c r="B1458" s="247" t="s">
        <v>1420</v>
      </c>
      <c r="C1458" s="247" t="s">
        <v>1421</v>
      </c>
      <c r="D1458" s="251" t="s">
        <v>3112</v>
      </c>
      <c r="E1458" s="247" t="s">
        <v>1726</v>
      </c>
      <c r="F1458" s="248" t="s">
        <v>1727</v>
      </c>
      <c r="G1458" s="247">
        <v>2</v>
      </c>
      <c r="H1458" s="247" t="s">
        <v>1671</v>
      </c>
      <c r="I1458" s="247">
        <v>2179462</v>
      </c>
      <c r="K1458" s="248">
        <v>2179462</v>
      </c>
    </row>
    <row r="1459" spans="1:11">
      <c r="A1459" s="247" t="s">
        <v>523</v>
      </c>
      <c r="B1459" s="247" t="s">
        <v>1420</v>
      </c>
      <c r="C1459" s="247" t="s">
        <v>1421</v>
      </c>
      <c r="D1459" s="251" t="s">
        <v>3113</v>
      </c>
      <c r="E1459" s="247" t="s">
        <v>1726</v>
      </c>
      <c r="F1459" s="248" t="s">
        <v>1727</v>
      </c>
      <c r="G1459" s="247">
        <v>2</v>
      </c>
      <c r="H1459" s="247" t="s">
        <v>1671</v>
      </c>
      <c r="I1459" s="247">
        <v>2070229</v>
      </c>
      <c r="K1459" s="248">
        <v>2070229</v>
      </c>
    </row>
    <row r="1460" spans="1:11">
      <c r="A1460" s="247" t="s">
        <v>523</v>
      </c>
      <c r="B1460" s="247" t="s">
        <v>1420</v>
      </c>
      <c r="C1460" s="247" t="s">
        <v>1421</v>
      </c>
      <c r="D1460" s="251" t="s">
        <v>3114</v>
      </c>
      <c r="E1460" s="247" t="s">
        <v>1726</v>
      </c>
      <c r="F1460" s="248" t="s">
        <v>1727</v>
      </c>
      <c r="G1460" s="247">
        <v>2</v>
      </c>
      <c r="H1460" s="247" t="s">
        <v>1671</v>
      </c>
      <c r="I1460" s="247">
        <v>1329403</v>
      </c>
      <c r="K1460" s="248">
        <v>1329403</v>
      </c>
    </row>
    <row r="1461" spans="1:11">
      <c r="A1461" s="247" t="s">
        <v>523</v>
      </c>
      <c r="B1461" s="247" t="s">
        <v>1420</v>
      </c>
      <c r="C1461" s="247" t="s">
        <v>1421</v>
      </c>
      <c r="D1461" s="251" t="s">
        <v>3115</v>
      </c>
      <c r="E1461" s="247" t="s">
        <v>1784</v>
      </c>
      <c r="F1461" s="248" t="s">
        <v>1785</v>
      </c>
      <c r="G1461" s="247">
        <v>-11</v>
      </c>
      <c r="H1461" s="247" t="s">
        <v>1671</v>
      </c>
      <c r="I1461" s="247">
        <v>21725000</v>
      </c>
      <c r="K1461" s="248">
        <v>21725000</v>
      </c>
    </row>
    <row r="1462" spans="1:11">
      <c r="A1462" s="247" t="s">
        <v>523</v>
      </c>
      <c r="B1462" s="247" t="s">
        <v>1420</v>
      </c>
      <c r="C1462" s="247" t="s">
        <v>1421</v>
      </c>
      <c r="D1462" s="251" t="s">
        <v>3116</v>
      </c>
      <c r="E1462" s="247" t="s">
        <v>1753</v>
      </c>
      <c r="F1462" s="248" t="s">
        <v>1754</v>
      </c>
      <c r="G1462" s="247">
        <v>-12</v>
      </c>
      <c r="H1462" s="247" t="s">
        <v>1757</v>
      </c>
      <c r="J1462" s="247">
        <v>5250</v>
      </c>
      <c r="K1462" s="248">
        <v>34900005</v>
      </c>
    </row>
    <row r="1463" spans="1:11">
      <c r="A1463" s="247" t="s">
        <v>648</v>
      </c>
      <c r="B1463" s="247" t="s">
        <v>3117</v>
      </c>
      <c r="C1463" s="247" t="s">
        <v>3118</v>
      </c>
      <c r="D1463" s="251" t="s">
        <v>3119</v>
      </c>
      <c r="E1463" s="247" t="s">
        <v>1778</v>
      </c>
      <c r="F1463" s="248" t="s">
        <v>1779</v>
      </c>
      <c r="G1463" s="247">
        <v>-5</v>
      </c>
      <c r="H1463" s="247" t="s">
        <v>1671</v>
      </c>
      <c r="I1463" s="247">
        <v>70902000</v>
      </c>
      <c r="K1463" s="248">
        <v>70902000</v>
      </c>
    </row>
    <row r="1464" spans="1:11">
      <c r="A1464" s="247" t="s">
        <v>648</v>
      </c>
      <c r="B1464" s="247" t="s">
        <v>3117</v>
      </c>
      <c r="C1464" s="247" t="s">
        <v>3118</v>
      </c>
      <c r="D1464" s="251" t="s">
        <v>3120</v>
      </c>
      <c r="E1464" s="247" t="s">
        <v>1868</v>
      </c>
      <c r="F1464" s="248" t="s">
        <v>1903</v>
      </c>
      <c r="G1464" s="247">
        <v>-18</v>
      </c>
      <c r="H1464" s="247" t="s">
        <v>1671</v>
      </c>
      <c r="I1464" s="247">
        <v>72720000</v>
      </c>
      <c r="K1464" s="248">
        <v>72720000</v>
      </c>
    </row>
    <row r="1465" spans="1:11">
      <c r="A1465" s="247" t="s">
        <v>523</v>
      </c>
      <c r="B1465" s="247" t="s">
        <v>1422</v>
      </c>
      <c r="C1465" s="247" t="s">
        <v>1423</v>
      </c>
      <c r="D1465" s="251" t="s">
        <v>3121</v>
      </c>
      <c r="E1465" s="247" t="s">
        <v>1792</v>
      </c>
      <c r="F1465" s="248" t="s">
        <v>1806</v>
      </c>
      <c r="G1465" s="247">
        <v>6</v>
      </c>
      <c r="H1465" s="247" t="s">
        <v>1671</v>
      </c>
      <c r="I1465" s="247">
        <v>4500000</v>
      </c>
      <c r="K1465" s="248">
        <v>4500000</v>
      </c>
    </row>
    <row r="1466" spans="1:11">
      <c r="A1466" s="247" t="s">
        <v>523</v>
      </c>
      <c r="B1466" s="247" t="s">
        <v>1422</v>
      </c>
      <c r="C1466" s="247" t="s">
        <v>1423</v>
      </c>
      <c r="D1466" s="251" t="s">
        <v>3122</v>
      </c>
      <c r="E1466" s="247" t="s">
        <v>1908</v>
      </c>
      <c r="F1466" s="248" t="s">
        <v>2012</v>
      </c>
      <c r="G1466" s="247">
        <v>-1</v>
      </c>
      <c r="H1466" s="247" t="s">
        <v>1671</v>
      </c>
      <c r="I1466" s="247">
        <v>146300000</v>
      </c>
      <c r="K1466" s="248">
        <v>146300000</v>
      </c>
    </row>
    <row r="1467" spans="1:11">
      <c r="A1467" s="247" t="s">
        <v>523</v>
      </c>
      <c r="B1467" s="247" t="s">
        <v>1422</v>
      </c>
      <c r="C1467" s="247" t="s">
        <v>1423</v>
      </c>
      <c r="D1467" s="251" t="s">
        <v>3123</v>
      </c>
      <c r="E1467" s="247" t="s">
        <v>1764</v>
      </c>
      <c r="F1467" s="248" t="s">
        <v>1765</v>
      </c>
      <c r="G1467" s="247">
        <v>-2</v>
      </c>
      <c r="H1467" s="247" t="s">
        <v>1671</v>
      </c>
      <c r="I1467" s="247">
        <v>146300000</v>
      </c>
      <c r="K1467" s="248">
        <v>146300000</v>
      </c>
    </row>
    <row r="1468" spans="1:11">
      <c r="A1468" s="247" t="s">
        <v>523</v>
      </c>
      <c r="B1468" s="247" t="s">
        <v>1422</v>
      </c>
      <c r="C1468" s="247" t="s">
        <v>1423</v>
      </c>
      <c r="D1468" s="251" t="s">
        <v>3124</v>
      </c>
      <c r="E1468" s="247" t="s">
        <v>1727</v>
      </c>
      <c r="F1468" s="248" t="s">
        <v>1767</v>
      </c>
      <c r="G1468" s="247">
        <v>-3</v>
      </c>
      <c r="H1468" s="247" t="s">
        <v>1671</v>
      </c>
      <c r="I1468" s="247">
        <v>152175000</v>
      </c>
      <c r="K1468" s="248">
        <v>152175000</v>
      </c>
    </row>
    <row r="1469" spans="1:11">
      <c r="A1469" s="247" t="s">
        <v>523</v>
      </c>
      <c r="B1469" s="247" t="s">
        <v>1424</v>
      </c>
      <c r="C1469" s="247" t="s">
        <v>1425</v>
      </c>
      <c r="D1469" s="251" t="s">
        <v>3125</v>
      </c>
      <c r="E1469" s="247" t="s">
        <v>1726</v>
      </c>
      <c r="F1469" s="248" t="s">
        <v>2058</v>
      </c>
      <c r="G1469" s="247">
        <v>16</v>
      </c>
      <c r="H1469" s="247" t="s">
        <v>1671</v>
      </c>
      <c r="I1469" s="247">
        <v>1542851</v>
      </c>
      <c r="K1469" s="248">
        <v>1542851</v>
      </c>
    </row>
    <row r="1470" spans="1:11">
      <c r="A1470" s="247" t="s">
        <v>523</v>
      </c>
      <c r="B1470" s="247" t="s">
        <v>1424</v>
      </c>
      <c r="C1470" s="247" t="s">
        <v>1425</v>
      </c>
      <c r="D1470" s="251" t="s">
        <v>3126</v>
      </c>
      <c r="E1470" s="247" t="s">
        <v>1669</v>
      </c>
      <c r="F1470" s="248" t="s">
        <v>1669</v>
      </c>
      <c r="G1470" s="247">
        <v>23</v>
      </c>
      <c r="H1470" s="247" t="s">
        <v>1671</v>
      </c>
      <c r="I1470" s="247">
        <v>-450000</v>
      </c>
      <c r="K1470" s="248">
        <v>-450000</v>
      </c>
    </row>
    <row r="1471" spans="1:11">
      <c r="A1471" s="247" t="s">
        <v>523</v>
      </c>
      <c r="B1471" s="247" t="s">
        <v>1424</v>
      </c>
      <c r="C1471" s="247" t="s">
        <v>1425</v>
      </c>
      <c r="D1471" s="251" t="s">
        <v>3127</v>
      </c>
      <c r="E1471" s="247" t="s">
        <v>1792</v>
      </c>
      <c r="F1471" s="248" t="s">
        <v>1793</v>
      </c>
      <c r="G1471" s="247">
        <v>-19</v>
      </c>
      <c r="H1471" s="247" t="s">
        <v>1671</v>
      </c>
      <c r="I1471" s="247">
        <v>577500</v>
      </c>
      <c r="K1471" s="248">
        <v>577500</v>
      </c>
    </row>
    <row r="1472" spans="1:11">
      <c r="A1472" s="247" t="s">
        <v>523</v>
      </c>
      <c r="B1472" s="247" t="s">
        <v>1424</v>
      </c>
      <c r="C1472" s="247" t="s">
        <v>1425</v>
      </c>
      <c r="D1472" s="251" t="s">
        <v>3128</v>
      </c>
      <c r="E1472" s="247" t="s">
        <v>1797</v>
      </c>
      <c r="F1472" s="248" t="s">
        <v>1727</v>
      </c>
      <c r="G1472" s="247">
        <v>2</v>
      </c>
      <c r="H1472" s="247" t="s">
        <v>1671</v>
      </c>
      <c r="I1472" s="247">
        <v>134455000</v>
      </c>
      <c r="K1472" s="248">
        <v>134455000</v>
      </c>
    </row>
    <row r="1473" spans="1:11">
      <c r="A1473" s="247" t="s">
        <v>648</v>
      </c>
      <c r="B1473" s="247" t="s">
        <v>3129</v>
      </c>
      <c r="C1473" s="247" t="s">
        <v>3130</v>
      </c>
      <c r="D1473" s="251" t="s">
        <v>3131</v>
      </c>
      <c r="E1473" s="247" t="s">
        <v>1860</v>
      </c>
      <c r="F1473" s="248" t="s">
        <v>3132</v>
      </c>
      <c r="G1473" s="247">
        <v>22</v>
      </c>
      <c r="H1473" s="247" t="s">
        <v>1671</v>
      </c>
      <c r="I1473" s="247">
        <v>308000</v>
      </c>
      <c r="K1473" s="248">
        <v>308000</v>
      </c>
    </row>
    <row r="1474" spans="1:11">
      <c r="A1474" s="247" t="s">
        <v>523</v>
      </c>
      <c r="B1474" s="247" t="s">
        <v>1426</v>
      </c>
      <c r="C1474" s="247" t="s">
        <v>1427</v>
      </c>
      <c r="D1474" s="251" t="s">
        <v>3133</v>
      </c>
      <c r="E1474" s="247" t="s">
        <v>1761</v>
      </c>
      <c r="F1474" s="248" t="s">
        <v>1797</v>
      </c>
      <c r="G1474" s="247">
        <v>5</v>
      </c>
      <c r="H1474" s="247" t="s">
        <v>1671</v>
      </c>
      <c r="I1474" s="247">
        <v>37880000</v>
      </c>
      <c r="K1474" s="248">
        <v>37880000</v>
      </c>
    </row>
    <row r="1475" spans="1:11">
      <c r="A1475" s="247" t="s">
        <v>523</v>
      </c>
      <c r="B1475" s="247" t="s">
        <v>3134</v>
      </c>
      <c r="C1475" s="247" t="s">
        <v>3135</v>
      </c>
      <c r="D1475" s="251" t="s">
        <v>3136</v>
      </c>
      <c r="E1475" s="247" t="s">
        <v>1776</v>
      </c>
      <c r="F1475" s="248" t="s">
        <v>2781</v>
      </c>
      <c r="G1475" s="247">
        <v>0</v>
      </c>
      <c r="H1475" s="247" t="s">
        <v>1671</v>
      </c>
      <c r="I1475" s="247">
        <v>1789750</v>
      </c>
      <c r="K1475" s="248">
        <v>1789750</v>
      </c>
    </row>
    <row r="1476" spans="1:11">
      <c r="A1476" s="247" t="s">
        <v>648</v>
      </c>
      <c r="B1476" s="247" t="s">
        <v>1428</v>
      </c>
      <c r="C1476" s="247" t="s">
        <v>1429</v>
      </c>
      <c r="D1476" s="251" t="s">
        <v>3137</v>
      </c>
      <c r="E1476" s="247" t="s">
        <v>1843</v>
      </c>
      <c r="F1476" s="248" t="s">
        <v>1726</v>
      </c>
      <c r="G1476" s="247">
        <v>32</v>
      </c>
      <c r="H1476" s="247" t="s">
        <v>1671</v>
      </c>
      <c r="I1476" s="247">
        <v>6977800</v>
      </c>
      <c r="K1476" s="248">
        <v>6977800</v>
      </c>
    </row>
    <row r="1477" spans="1:11">
      <c r="A1477" s="247" t="s">
        <v>648</v>
      </c>
      <c r="B1477" s="247" t="s">
        <v>1428</v>
      </c>
      <c r="C1477" s="247" t="s">
        <v>1429</v>
      </c>
      <c r="D1477" s="251" t="s">
        <v>3138</v>
      </c>
      <c r="E1477" s="247" t="s">
        <v>1727</v>
      </c>
      <c r="F1477" s="248" t="s">
        <v>1767</v>
      </c>
      <c r="G1477" s="247">
        <v>-3</v>
      </c>
      <c r="H1477" s="247" t="s">
        <v>1671</v>
      </c>
      <c r="I1477" s="247">
        <v>82320000</v>
      </c>
      <c r="K1477" s="248">
        <v>82320000</v>
      </c>
    </row>
    <row r="1478" spans="1:11">
      <c r="A1478" s="247" t="s">
        <v>648</v>
      </c>
      <c r="B1478" s="247" t="s">
        <v>3139</v>
      </c>
      <c r="C1478" s="247" t="s">
        <v>3140</v>
      </c>
      <c r="D1478" s="251" t="s">
        <v>3141</v>
      </c>
      <c r="E1478" s="247" t="s">
        <v>1723</v>
      </c>
      <c r="F1478" s="248" t="s">
        <v>1828</v>
      </c>
      <c r="G1478" s="247">
        <v>35</v>
      </c>
      <c r="H1478" s="247" t="s">
        <v>1671</v>
      </c>
      <c r="I1478" s="247">
        <v>121520500</v>
      </c>
      <c r="K1478" s="248">
        <v>121520500</v>
      </c>
    </row>
    <row r="1479" spans="1:11">
      <c r="A1479" s="247" t="s">
        <v>648</v>
      </c>
      <c r="B1479" s="247" t="s">
        <v>3142</v>
      </c>
      <c r="C1479" s="247" t="s">
        <v>3143</v>
      </c>
      <c r="E1479" s="247" t="s">
        <v>1865</v>
      </c>
      <c r="F1479" s="248" t="s">
        <v>1745</v>
      </c>
      <c r="G1479" s="247">
        <v>42</v>
      </c>
      <c r="H1479" s="247" t="s">
        <v>1671</v>
      </c>
      <c r="I1479" s="247">
        <v>-2490500</v>
      </c>
      <c r="K1479" s="248">
        <v>-2490500</v>
      </c>
    </row>
    <row r="1480" spans="1:11">
      <c r="A1480" s="247" t="s">
        <v>648</v>
      </c>
      <c r="B1480" s="247" t="s">
        <v>1430</v>
      </c>
      <c r="C1480" s="247" t="s">
        <v>1431</v>
      </c>
      <c r="D1480" s="251" t="s">
        <v>3144</v>
      </c>
      <c r="E1480" s="247" t="s">
        <v>1703</v>
      </c>
      <c r="F1480" s="248" t="s">
        <v>1704</v>
      </c>
      <c r="G1480" s="247">
        <v>59</v>
      </c>
      <c r="H1480" s="247" t="s">
        <v>1671</v>
      </c>
      <c r="I1480" s="247">
        <v>4529000</v>
      </c>
      <c r="K1480" s="248">
        <v>4529000</v>
      </c>
    </row>
    <row r="1481" spans="1:11">
      <c r="A1481" s="247" t="s">
        <v>648</v>
      </c>
      <c r="B1481" s="247" t="s">
        <v>1430</v>
      </c>
      <c r="C1481" s="247" t="s">
        <v>1431</v>
      </c>
      <c r="D1481" s="251" t="s">
        <v>3145</v>
      </c>
      <c r="E1481" s="247" t="s">
        <v>1727</v>
      </c>
      <c r="F1481" s="248" t="s">
        <v>1800</v>
      </c>
      <c r="G1481" s="247">
        <v>-28</v>
      </c>
      <c r="H1481" s="247" t="s">
        <v>1671</v>
      </c>
      <c r="I1481" s="247">
        <v>143412000</v>
      </c>
      <c r="K1481" s="248">
        <v>143412000</v>
      </c>
    </row>
    <row r="1482" spans="1:11">
      <c r="A1482" s="247" t="s">
        <v>648</v>
      </c>
      <c r="B1482" s="247" t="s">
        <v>3146</v>
      </c>
      <c r="C1482" s="247" t="s">
        <v>3147</v>
      </c>
      <c r="D1482" s="251" t="s">
        <v>3148</v>
      </c>
      <c r="E1482" s="247" t="s">
        <v>2035</v>
      </c>
      <c r="F1482" s="248" t="s">
        <v>1908</v>
      </c>
      <c r="G1482" s="247">
        <v>4</v>
      </c>
      <c r="H1482" s="247" t="s">
        <v>1671</v>
      </c>
      <c r="I1482" s="247">
        <v>21975000</v>
      </c>
      <c r="K1482" s="248">
        <v>21975000</v>
      </c>
    </row>
    <row r="1483" spans="1:11">
      <c r="A1483" s="247" t="s">
        <v>648</v>
      </c>
      <c r="B1483" s="247" t="s">
        <v>3146</v>
      </c>
      <c r="C1483" s="247" t="s">
        <v>3147</v>
      </c>
      <c r="D1483" s="251" t="s">
        <v>3149</v>
      </c>
      <c r="E1483" s="247" t="s">
        <v>1775</v>
      </c>
      <c r="F1483" s="248" t="s">
        <v>1776</v>
      </c>
      <c r="G1483" s="247">
        <v>1</v>
      </c>
      <c r="H1483" s="247" t="s">
        <v>1671</v>
      </c>
      <c r="I1483" s="247">
        <v>21975000</v>
      </c>
      <c r="K1483" s="248">
        <v>21975000</v>
      </c>
    </row>
    <row r="1484" spans="1:11">
      <c r="A1484" s="247" t="s">
        <v>648</v>
      </c>
      <c r="B1484" s="247" t="s">
        <v>3146</v>
      </c>
      <c r="C1484" s="247" t="s">
        <v>3147</v>
      </c>
      <c r="D1484" s="251" t="s">
        <v>3150</v>
      </c>
      <c r="E1484" s="247" t="s">
        <v>1784</v>
      </c>
      <c r="F1484" s="248" t="s">
        <v>1785</v>
      </c>
      <c r="G1484" s="247">
        <v>-11</v>
      </c>
      <c r="H1484" s="247" t="s">
        <v>1671</v>
      </c>
      <c r="I1484" s="247">
        <v>21975000</v>
      </c>
      <c r="K1484" s="248">
        <v>21975000</v>
      </c>
    </row>
    <row r="1485" spans="1:11">
      <c r="A1485" s="247" t="s">
        <v>790</v>
      </c>
      <c r="B1485" s="247" t="s">
        <v>3151</v>
      </c>
      <c r="C1485" s="247" t="s">
        <v>3152</v>
      </c>
      <c r="D1485" s="251" t="s">
        <v>3153</v>
      </c>
      <c r="E1485" s="247" t="s">
        <v>1688</v>
      </c>
      <c r="F1485" s="248" t="s">
        <v>1689</v>
      </c>
      <c r="G1485" s="247">
        <v>70</v>
      </c>
      <c r="H1485" s="247" t="s">
        <v>1671</v>
      </c>
      <c r="I1485" s="247">
        <v>47100000</v>
      </c>
      <c r="K1485" s="248">
        <v>47100000</v>
      </c>
    </row>
    <row r="1486" spans="1:11">
      <c r="A1486" s="247" t="s">
        <v>790</v>
      </c>
      <c r="B1486" s="247" t="s">
        <v>3151</v>
      </c>
      <c r="C1486" s="247" t="s">
        <v>3152</v>
      </c>
      <c r="D1486" s="251" t="s">
        <v>3154</v>
      </c>
      <c r="E1486" s="247" t="s">
        <v>1939</v>
      </c>
      <c r="F1486" s="248" t="s">
        <v>1792</v>
      </c>
      <c r="G1486" s="247">
        <v>11</v>
      </c>
      <c r="H1486" s="247" t="s">
        <v>1671</v>
      </c>
      <c r="I1486" s="247">
        <v>43950000</v>
      </c>
      <c r="K1486" s="248">
        <v>43950000</v>
      </c>
    </row>
    <row r="1487" spans="1:11">
      <c r="A1487" s="247" t="s">
        <v>95</v>
      </c>
      <c r="B1487" s="247" t="s">
        <v>3155</v>
      </c>
      <c r="C1487" s="247" t="s">
        <v>3156</v>
      </c>
      <c r="E1487" s="247" t="s">
        <v>1727</v>
      </c>
      <c r="F1487" s="248" t="s">
        <v>1727</v>
      </c>
      <c r="G1487" s="247">
        <v>2</v>
      </c>
      <c r="H1487" s="247" t="s">
        <v>1671</v>
      </c>
      <c r="I1487" s="247">
        <v>-920000</v>
      </c>
      <c r="K1487" s="248">
        <v>-920000</v>
      </c>
    </row>
    <row r="1488" spans="1:11">
      <c r="A1488" s="247" t="s">
        <v>516</v>
      </c>
      <c r="B1488" s="247" t="s">
        <v>1432</v>
      </c>
      <c r="C1488" s="247" t="s">
        <v>1433</v>
      </c>
      <c r="D1488" s="251" t="s">
        <v>1434</v>
      </c>
      <c r="E1488" s="247" t="s">
        <v>598</v>
      </c>
      <c r="F1488" s="248" t="s">
        <v>694</v>
      </c>
      <c r="G1488" s="247">
        <v>207</v>
      </c>
      <c r="H1488" s="247" t="s">
        <v>1671</v>
      </c>
      <c r="I1488" s="247">
        <v>3806793</v>
      </c>
      <c r="K1488" s="248">
        <v>3806793</v>
      </c>
    </row>
    <row r="1489" spans="1:12">
      <c r="A1489" s="247" t="s">
        <v>542</v>
      </c>
      <c r="B1489" s="247" t="s">
        <v>3157</v>
      </c>
      <c r="C1489" s="247" t="s">
        <v>3158</v>
      </c>
      <c r="D1489" s="251" t="s">
        <v>3159</v>
      </c>
      <c r="E1489" s="247" t="s">
        <v>1697</v>
      </c>
      <c r="F1489" s="248" t="s">
        <v>1698</v>
      </c>
      <c r="G1489" s="247">
        <v>63</v>
      </c>
      <c r="H1489" s="247" t="s">
        <v>1671</v>
      </c>
      <c r="I1489" s="247">
        <v>347029</v>
      </c>
      <c r="K1489" s="248">
        <v>347029</v>
      </c>
    </row>
    <row r="1490" spans="1:12">
      <c r="A1490" s="247" t="s">
        <v>516</v>
      </c>
      <c r="B1490" s="247" t="s">
        <v>1435</v>
      </c>
      <c r="C1490" s="247" t="s">
        <v>1436</v>
      </c>
      <c r="D1490" s="251" t="s">
        <v>3160</v>
      </c>
      <c r="E1490" s="247" t="s">
        <v>1718</v>
      </c>
      <c r="F1490" s="248" t="s">
        <v>1762</v>
      </c>
      <c r="G1490" s="247">
        <v>15</v>
      </c>
      <c r="H1490" s="247" t="s">
        <v>1671</v>
      </c>
      <c r="I1490" s="247">
        <v>11507840</v>
      </c>
      <c r="K1490" s="248">
        <v>11507840</v>
      </c>
    </row>
    <row r="1491" spans="1:12">
      <c r="A1491" s="247" t="s">
        <v>516</v>
      </c>
      <c r="B1491" s="247" t="s">
        <v>1435</v>
      </c>
      <c r="C1491" s="247" t="s">
        <v>1436</v>
      </c>
      <c r="D1491" s="251" t="s">
        <v>3161</v>
      </c>
      <c r="E1491" s="247" t="s">
        <v>1669</v>
      </c>
      <c r="F1491" s="248" t="s">
        <v>1670</v>
      </c>
      <c r="G1491" s="247">
        <v>-7</v>
      </c>
      <c r="H1491" s="247" t="s">
        <v>1671</v>
      </c>
      <c r="I1491" s="247">
        <v>2291000</v>
      </c>
      <c r="K1491" s="248">
        <v>2291000</v>
      </c>
    </row>
    <row r="1492" spans="1:12">
      <c r="A1492" s="247" t="s">
        <v>516</v>
      </c>
      <c r="B1492" s="247" t="s">
        <v>1435</v>
      </c>
      <c r="C1492" s="247" t="s">
        <v>1436</v>
      </c>
      <c r="D1492" s="251" t="s">
        <v>3162</v>
      </c>
      <c r="E1492" s="247" t="s">
        <v>1724</v>
      </c>
      <c r="F1492" s="248" t="s">
        <v>1906</v>
      </c>
      <c r="G1492" s="247">
        <v>-20</v>
      </c>
      <c r="H1492" s="247" t="s">
        <v>1671</v>
      </c>
      <c r="I1492" s="247">
        <v>4079720</v>
      </c>
      <c r="K1492" s="248">
        <v>4079720</v>
      </c>
    </row>
    <row r="1493" spans="1:12">
      <c r="A1493" s="247" t="s">
        <v>523</v>
      </c>
      <c r="B1493" s="247" t="s">
        <v>1437</v>
      </c>
      <c r="C1493" s="247" t="s">
        <v>1438</v>
      </c>
      <c r="D1493" s="251" t="s">
        <v>3163</v>
      </c>
      <c r="E1493" s="247" t="s">
        <v>1727</v>
      </c>
      <c r="F1493" s="248" t="s">
        <v>1767</v>
      </c>
      <c r="G1493" s="247">
        <v>-3</v>
      </c>
      <c r="H1493" s="247" t="s">
        <v>1671</v>
      </c>
      <c r="I1493" s="247">
        <v>21015000</v>
      </c>
      <c r="K1493" s="248">
        <v>21015000</v>
      </c>
    </row>
    <row r="1494" spans="1:12">
      <c r="A1494" s="247" t="s">
        <v>542</v>
      </c>
      <c r="B1494" s="247" t="s">
        <v>1439</v>
      </c>
      <c r="C1494" s="247" t="s">
        <v>1440</v>
      </c>
      <c r="E1494" s="247" t="s">
        <v>1235</v>
      </c>
      <c r="F1494" s="248" t="s">
        <v>1235</v>
      </c>
      <c r="G1494" s="247">
        <v>429</v>
      </c>
      <c r="H1494" s="247" t="s">
        <v>1671</v>
      </c>
      <c r="I1494" s="247">
        <v>-43232</v>
      </c>
      <c r="K1494" s="248">
        <v>-43232</v>
      </c>
    </row>
    <row r="1495" spans="1:12">
      <c r="A1495" s="247" t="s">
        <v>542</v>
      </c>
      <c r="B1495" s="247" t="s">
        <v>1439</v>
      </c>
      <c r="C1495" s="247" t="s">
        <v>1440</v>
      </c>
      <c r="D1495" s="251" t="s">
        <v>3164</v>
      </c>
      <c r="E1495" s="247" t="s">
        <v>1697</v>
      </c>
      <c r="F1495" s="248" t="s">
        <v>1698</v>
      </c>
      <c r="G1495" s="247">
        <v>63</v>
      </c>
      <c r="H1495" s="247" t="s">
        <v>1671</v>
      </c>
      <c r="I1495" s="247">
        <v>145406</v>
      </c>
      <c r="K1495" s="248">
        <v>145406</v>
      </c>
    </row>
    <row r="1496" spans="1:12" ht="12">
      <c r="A1496" s="247" t="s">
        <v>648</v>
      </c>
      <c r="B1496" s="247" t="s">
        <v>1441</v>
      </c>
      <c r="C1496" s="247" t="s">
        <v>1442</v>
      </c>
      <c r="D1496" s="251" t="s">
        <v>3165</v>
      </c>
      <c r="E1496" s="247" t="s">
        <v>1686</v>
      </c>
      <c r="F1496" s="248" t="s">
        <v>1745</v>
      </c>
      <c r="G1496" s="247">
        <v>42</v>
      </c>
      <c r="H1496" s="247" t="s">
        <v>1671</v>
      </c>
      <c r="I1496" s="247">
        <v>26370000</v>
      </c>
      <c r="K1496" s="248">
        <v>26370000</v>
      </c>
      <c r="L1496" s="310" t="s">
        <v>456</v>
      </c>
    </row>
    <row r="1497" spans="1:12" ht="12">
      <c r="A1497" s="247" t="s">
        <v>648</v>
      </c>
      <c r="B1497" s="247" t="s">
        <v>1441</v>
      </c>
      <c r="C1497" s="247" t="s">
        <v>1442</v>
      </c>
      <c r="D1497" s="251" t="s">
        <v>3166</v>
      </c>
      <c r="E1497" s="247" t="s">
        <v>1669</v>
      </c>
      <c r="F1497" s="248" t="s">
        <v>1670</v>
      </c>
      <c r="G1497" s="247">
        <v>-7</v>
      </c>
      <c r="H1497" s="247" t="s">
        <v>1671</v>
      </c>
      <c r="I1497" s="247">
        <v>26370000</v>
      </c>
      <c r="K1497" s="248">
        <v>26370000</v>
      </c>
      <c r="L1497" s="310" t="s">
        <v>456</v>
      </c>
    </row>
    <row r="1498" spans="1:12" ht="12">
      <c r="A1498" s="247" t="s">
        <v>648</v>
      </c>
      <c r="B1498" s="247" t="s">
        <v>1441</v>
      </c>
      <c r="C1498" s="247" t="s">
        <v>1442</v>
      </c>
      <c r="D1498" s="251" t="s">
        <v>3167</v>
      </c>
      <c r="E1498" s="247" t="s">
        <v>1792</v>
      </c>
      <c r="F1498" s="248" t="s">
        <v>1793</v>
      </c>
      <c r="G1498" s="247">
        <v>-19</v>
      </c>
      <c r="H1498" s="247" t="s">
        <v>1671</v>
      </c>
      <c r="I1498" s="247">
        <v>24978000</v>
      </c>
      <c r="K1498" s="248">
        <v>24978000</v>
      </c>
      <c r="L1498" s="310" t="s">
        <v>456</v>
      </c>
    </row>
    <row r="1499" spans="1:12" ht="12">
      <c r="A1499" s="247" t="s">
        <v>648</v>
      </c>
      <c r="B1499" s="247" t="s">
        <v>1441</v>
      </c>
      <c r="C1499" s="247" t="s">
        <v>1442</v>
      </c>
      <c r="D1499" s="251" t="s">
        <v>3168</v>
      </c>
      <c r="E1499" s="247" t="s">
        <v>1727</v>
      </c>
      <c r="F1499" s="248" t="s">
        <v>1800</v>
      </c>
      <c r="G1499" s="247">
        <v>-28</v>
      </c>
      <c r="H1499" s="247" t="s">
        <v>1671</v>
      </c>
      <c r="I1499" s="247">
        <v>20300000</v>
      </c>
      <c r="K1499" s="248">
        <v>20300000</v>
      </c>
      <c r="L1499" s="310" t="s">
        <v>456</v>
      </c>
    </row>
    <row r="1500" spans="1:12">
      <c r="A1500" s="247" t="s">
        <v>648</v>
      </c>
      <c r="B1500" s="247" t="s">
        <v>1443</v>
      </c>
      <c r="C1500" s="247" t="s">
        <v>1444</v>
      </c>
      <c r="D1500" s="251" t="s">
        <v>3169</v>
      </c>
      <c r="E1500" s="247" t="s">
        <v>1792</v>
      </c>
      <c r="F1500" s="248" t="s">
        <v>1792</v>
      </c>
      <c r="G1500" s="247">
        <v>11</v>
      </c>
      <c r="H1500" s="247" t="s">
        <v>1671</v>
      </c>
      <c r="I1500" s="247">
        <v>-525000</v>
      </c>
      <c r="K1500" s="248">
        <v>-525000</v>
      </c>
    </row>
    <row r="1501" spans="1:12">
      <c r="A1501" s="247" t="s">
        <v>648</v>
      </c>
      <c r="B1501" s="247" t="s">
        <v>1443</v>
      </c>
      <c r="C1501" s="247" t="s">
        <v>1444</v>
      </c>
      <c r="D1501" s="251" t="s">
        <v>3170</v>
      </c>
      <c r="E1501" s="247" t="s">
        <v>1764</v>
      </c>
      <c r="F1501" s="248" t="s">
        <v>1765</v>
      </c>
      <c r="G1501" s="247">
        <v>-2</v>
      </c>
      <c r="H1501" s="247" t="s">
        <v>1671</v>
      </c>
      <c r="I1501" s="247">
        <v>57900000</v>
      </c>
      <c r="K1501" s="248">
        <v>57900000</v>
      </c>
    </row>
    <row r="1502" spans="1:12">
      <c r="A1502" s="247" t="s">
        <v>523</v>
      </c>
      <c r="B1502" s="247" t="s">
        <v>1445</v>
      </c>
      <c r="C1502" s="247" t="s">
        <v>1446</v>
      </c>
      <c r="D1502" s="251" t="s">
        <v>3171</v>
      </c>
      <c r="E1502" s="247" t="s">
        <v>1792</v>
      </c>
      <c r="F1502" s="248" t="s">
        <v>1793</v>
      </c>
      <c r="G1502" s="247">
        <v>-19</v>
      </c>
      <c r="H1502" s="247" t="s">
        <v>1671</v>
      </c>
      <c r="I1502" s="247">
        <v>2745000</v>
      </c>
      <c r="K1502" s="248">
        <v>2745000</v>
      </c>
    </row>
    <row r="1503" spans="1:12">
      <c r="A1503" s="247" t="s">
        <v>523</v>
      </c>
      <c r="B1503" s="247" t="s">
        <v>1445</v>
      </c>
      <c r="C1503" s="247" t="s">
        <v>1446</v>
      </c>
      <c r="D1503" s="251" t="s">
        <v>3172</v>
      </c>
      <c r="E1503" s="247" t="s">
        <v>1806</v>
      </c>
      <c r="F1503" s="248" t="s">
        <v>1807</v>
      </c>
      <c r="G1503" s="247">
        <v>-24</v>
      </c>
      <c r="H1503" s="247" t="s">
        <v>1671</v>
      </c>
      <c r="I1503" s="247">
        <v>153281000</v>
      </c>
      <c r="K1503" s="248">
        <v>153281000</v>
      </c>
    </row>
    <row r="1504" spans="1:12">
      <c r="A1504" s="247" t="s">
        <v>648</v>
      </c>
      <c r="B1504" s="247" t="s">
        <v>3173</v>
      </c>
      <c r="C1504" s="247" t="s">
        <v>3174</v>
      </c>
      <c r="D1504" s="251" t="s">
        <v>3175</v>
      </c>
      <c r="E1504" s="247" t="s">
        <v>1806</v>
      </c>
      <c r="F1504" s="248" t="s">
        <v>1797</v>
      </c>
      <c r="G1504" s="247">
        <v>5</v>
      </c>
      <c r="H1504" s="247" t="s">
        <v>1671</v>
      </c>
      <c r="I1504" s="247">
        <v>28300000</v>
      </c>
      <c r="K1504" s="248">
        <v>28300000</v>
      </c>
    </row>
    <row r="1505" spans="1:11">
      <c r="A1505" s="247" t="s">
        <v>523</v>
      </c>
      <c r="B1505" s="247" t="s">
        <v>1447</v>
      </c>
      <c r="C1505" s="247" t="s">
        <v>1448</v>
      </c>
      <c r="D1505" s="251" t="s">
        <v>3176</v>
      </c>
      <c r="E1505" s="247" t="s">
        <v>1797</v>
      </c>
      <c r="F1505" s="248" t="s">
        <v>1908</v>
      </c>
      <c r="G1505" s="247">
        <v>4</v>
      </c>
      <c r="H1505" s="247" t="s">
        <v>1671</v>
      </c>
      <c r="I1505" s="247">
        <v>1168400</v>
      </c>
      <c r="K1505" s="248">
        <v>1168400</v>
      </c>
    </row>
    <row r="1506" spans="1:11">
      <c r="A1506" s="247" t="s">
        <v>523</v>
      </c>
      <c r="B1506" s="247" t="s">
        <v>3177</v>
      </c>
      <c r="C1506" s="247" t="s">
        <v>439</v>
      </c>
      <c r="E1506" s="247" t="s">
        <v>1775</v>
      </c>
      <c r="F1506" s="248" t="s">
        <v>1775</v>
      </c>
      <c r="G1506" s="247">
        <v>31</v>
      </c>
      <c r="H1506" s="247" t="s">
        <v>1671</v>
      </c>
      <c r="I1506" s="247">
        <v>-36000</v>
      </c>
      <c r="K1506" s="248">
        <v>-36000</v>
      </c>
    </row>
    <row r="1507" spans="1:11">
      <c r="A1507" s="247" t="s">
        <v>523</v>
      </c>
      <c r="B1507" s="247" t="s">
        <v>3178</v>
      </c>
      <c r="C1507" s="247" t="s">
        <v>439</v>
      </c>
      <c r="E1507" s="247" t="s">
        <v>1673</v>
      </c>
      <c r="F1507" s="248" t="s">
        <v>1673</v>
      </c>
      <c r="G1507" s="247">
        <v>9</v>
      </c>
      <c r="H1507" s="247" t="s">
        <v>1671</v>
      </c>
      <c r="I1507" s="247">
        <v>-1690400</v>
      </c>
      <c r="K1507" s="248">
        <v>-1690400</v>
      </c>
    </row>
    <row r="1508" spans="1:11">
      <c r="A1508" s="247" t="s">
        <v>523</v>
      </c>
      <c r="B1508" s="247" t="s">
        <v>3179</v>
      </c>
      <c r="C1508" s="247" t="s">
        <v>433</v>
      </c>
      <c r="D1508" s="251" t="s">
        <v>3180</v>
      </c>
      <c r="E1508" s="247" t="s">
        <v>1797</v>
      </c>
      <c r="F1508" s="248" t="s">
        <v>1908</v>
      </c>
      <c r="G1508" s="247">
        <v>4</v>
      </c>
      <c r="H1508" s="247" t="s">
        <v>1671</v>
      </c>
      <c r="I1508" s="247">
        <v>3250000</v>
      </c>
      <c r="K1508" s="248">
        <v>3250000</v>
      </c>
    </row>
    <row r="1509" spans="1:11">
      <c r="A1509" s="247" t="s">
        <v>3181</v>
      </c>
      <c r="I1509" s="247">
        <v>69642289677</v>
      </c>
      <c r="J1509" s="247">
        <v>228488.41</v>
      </c>
      <c r="K1509" s="390">
        <f>SUM(K6:K1508)</f>
        <v>71161193801.084198</v>
      </c>
    </row>
  </sheetData>
  <autoFilter ref="A5:L1509" xr:uid="{00000000-0009-0000-0000-000004000000}"/>
  <sortState xmlns:xlrd2="http://schemas.microsoft.com/office/spreadsheetml/2017/richdata2" ref="C1329:G1516">
    <sortCondition descending="1" ref="F1329:F1516"/>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4F74-8005-4A16-8CC0-C5BF493F1C30}">
  <sheetPr codeName="Hoja43"/>
  <dimension ref="A1:AG21"/>
  <sheetViews>
    <sheetView zoomScaleNormal="100" workbookViewId="0"/>
  </sheetViews>
  <sheetFormatPr baseColWidth="10" defaultColWidth="11.42578125" defaultRowHeight="15"/>
  <cols>
    <col min="1" max="1" width="5.140625" style="753" customWidth="1"/>
    <col min="2" max="2" width="40.7109375" style="753" customWidth="1"/>
    <col min="3" max="3" width="20.140625" style="753" bestFit="1" customWidth="1"/>
    <col min="4" max="4" width="19" style="753" customWidth="1"/>
    <col min="5" max="5" width="19.140625" style="753" customWidth="1"/>
    <col min="6" max="33" width="11.42578125" style="753"/>
    <col min="34" max="16384" width="11.42578125" style="743"/>
  </cols>
  <sheetData>
    <row r="1" spans="2:7">
      <c r="B1" s="757" t="str">
        <f>[106]Indice!C1</f>
        <v>IMPERIAL COMPAÑÍA DISTRIBUIDORA DE PETRÓLEO Y DERIVADOS S.A.E</v>
      </c>
      <c r="G1" s="758" t="s">
        <v>3250</v>
      </c>
    </row>
    <row r="2" spans="2:7">
      <c r="B2" s="757"/>
      <c r="G2" s="758"/>
    </row>
    <row r="3" spans="2:7">
      <c r="B3" s="757"/>
      <c r="G3" s="758"/>
    </row>
    <row r="4" spans="2:7">
      <c r="B4" s="757"/>
      <c r="G4" s="758"/>
    </row>
    <row r="6" spans="2:7">
      <c r="B6" s="745" t="s">
        <v>3623</v>
      </c>
      <c r="C6" s="745"/>
      <c r="D6" s="745"/>
      <c r="E6" s="745"/>
      <c r="F6" s="745"/>
      <c r="G6" s="745"/>
    </row>
    <row r="8" spans="2:7">
      <c r="C8" s="1165" t="s">
        <v>3393</v>
      </c>
      <c r="D8" s="1165"/>
    </row>
    <row r="9" spans="2:7">
      <c r="B9" s="757"/>
      <c r="C9" s="747">
        <v>44166</v>
      </c>
      <c r="D9" s="747">
        <v>43800</v>
      </c>
    </row>
    <row r="10" spans="2:7">
      <c r="B10" s="753" t="s">
        <v>3478</v>
      </c>
      <c r="C10" s="759">
        <f>SUMIF('Balance imperial'!J$2:J$155,'Nota 16'!B10,'Balance imperial'!K$2:K$155)</f>
        <v>1940308731</v>
      </c>
      <c r="D10" s="759">
        <v>0</v>
      </c>
    </row>
    <row r="11" spans="2:7">
      <c r="B11" s="753" t="s">
        <v>3479</v>
      </c>
      <c r="C11" s="759">
        <f>+'Armado EERR'!C39</f>
        <v>2808387692</v>
      </c>
      <c r="D11" s="759">
        <v>1940308731</v>
      </c>
    </row>
    <row r="12" spans="2:7">
      <c r="B12" s="753" t="s">
        <v>359</v>
      </c>
      <c r="C12" s="760">
        <f>SUM($C$10:C11)</f>
        <v>4748696423</v>
      </c>
      <c r="D12" s="760">
        <f>SUM(D10:D11)</f>
        <v>1940308731</v>
      </c>
    </row>
    <row r="17" spans="2:6" ht="15.75">
      <c r="B17" s="750" t="s">
        <v>3322</v>
      </c>
      <c r="D17" s="1161" t="s">
        <v>3323</v>
      </c>
      <c r="E17" s="1161"/>
      <c r="F17" s="1161"/>
    </row>
    <row r="18" spans="2:6">
      <c r="B18" s="858" t="s">
        <v>3533</v>
      </c>
      <c r="D18" s="1167" t="s">
        <v>3532</v>
      </c>
      <c r="E18" s="1167"/>
    </row>
    <row r="20" spans="2:6" ht="15.75">
      <c r="B20" s="916" t="s">
        <v>3580</v>
      </c>
      <c r="D20" s="1161"/>
      <c r="E20" s="1161"/>
      <c r="F20" s="1161"/>
    </row>
    <row r="21" spans="2:6">
      <c r="B21" s="932" t="s">
        <v>3581</v>
      </c>
      <c r="D21" s="1168"/>
      <c r="E21" s="1167"/>
    </row>
  </sheetData>
  <mergeCells count="5">
    <mergeCell ref="C8:D8"/>
    <mergeCell ref="D17:F17"/>
    <mergeCell ref="D18:E18"/>
    <mergeCell ref="D20:F20"/>
    <mergeCell ref="D21:E21"/>
  </mergeCells>
  <hyperlinks>
    <hyperlink ref="G1" location="BG!A1" display="BG" xr:uid="{6530755A-4702-44EB-ACDC-1433E625D09A}"/>
  </hyperlinks>
  <pageMargins left="0.7" right="0.7" top="0.75" bottom="0.75" header="0.3" footer="0.3"/>
  <pageSetup paperSize="9" scale="6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E32D7-8C79-4296-83C9-3958DD7FF73A}">
  <sheetPr codeName="Hoja45"/>
  <dimension ref="B1:AH24"/>
  <sheetViews>
    <sheetView showGridLines="0" topLeftCell="A7" zoomScaleNormal="100" workbookViewId="0">
      <selection activeCell="B7" sqref="B7"/>
    </sheetView>
  </sheetViews>
  <sheetFormatPr baseColWidth="10" defaultColWidth="11.42578125" defaultRowHeight="15"/>
  <cols>
    <col min="1" max="1" width="4.85546875" style="743" customWidth="1"/>
    <col min="2" max="2" width="45.7109375" style="752" customWidth="1"/>
    <col min="3" max="3" width="23" style="752" bestFit="1" customWidth="1"/>
    <col min="4" max="4" width="22" style="752" bestFit="1" customWidth="1"/>
    <col min="5" max="34" width="11.42578125" style="752"/>
    <col min="35" max="16384" width="11.42578125" style="743"/>
  </cols>
  <sheetData>
    <row r="1" spans="2:34">
      <c r="B1" s="751" t="str">
        <f>[106]Indice!C1</f>
        <v>IMPERIAL COMPAÑÍA DISTRIBUIDORA DE PETRÓLEO Y DERIVADOS S.A.E</v>
      </c>
      <c r="F1" s="622" t="s">
        <v>3279</v>
      </c>
    </row>
    <row r="6" spans="2:34">
      <c r="B6" s="745" t="s">
        <v>3624</v>
      </c>
      <c r="C6" s="745"/>
      <c r="D6" s="745"/>
      <c r="E6" s="745"/>
      <c r="F6" s="745"/>
      <c r="G6" s="745"/>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43"/>
    </row>
    <row r="8" spans="2:34">
      <c r="C8" s="1165" t="s">
        <v>3393</v>
      </c>
      <c r="D8" s="1165"/>
    </row>
    <row r="9" spans="2:34">
      <c r="C9" s="747">
        <v>44166</v>
      </c>
      <c r="D9" s="747">
        <v>43800</v>
      </c>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43"/>
    </row>
    <row r="10" spans="2:34">
      <c r="B10" s="757" t="s">
        <v>3280</v>
      </c>
      <c r="C10" s="761"/>
      <c r="D10" s="761"/>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43"/>
    </row>
    <row r="11" spans="2:34">
      <c r="B11" s="757" t="s">
        <v>3480</v>
      </c>
      <c r="C11" s="743"/>
      <c r="D11" s="74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43"/>
    </row>
    <row r="12" spans="2:34">
      <c r="B12" s="762" t="s">
        <v>3590</v>
      </c>
      <c r="C12" s="763">
        <f>+'EERR IMPERIAL'!D2+'EERR IMPERIAL'!D3+'EERR IMPERIAL'!D12</f>
        <v>844857943503</v>
      </c>
      <c r="D12" s="763">
        <v>865080083121</v>
      </c>
      <c r="E12" s="753"/>
      <c r="F12" s="753"/>
      <c r="G12" s="753"/>
      <c r="H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c r="AG12" s="753"/>
      <c r="AH12" s="743"/>
    </row>
    <row r="13" spans="2:34">
      <c r="B13" s="762" t="s">
        <v>453</v>
      </c>
      <c r="C13" s="763">
        <f>+'EERR IMPERIAL'!D5</f>
        <v>3500002</v>
      </c>
      <c r="D13" s="763">
        <v>12228182</v>
      </c>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43"/>
    </row>
    <row r="14" spans="2:34">
      <c r="B14" s="762" t="s">
        <v>1460</v>
      </c>
      <c r="C14" s="763">
        <f>+'EERR IMPERIAL'!D14</f>
        <v>2836073211</v>
      </c>
      <c r="D14" s="763">
        <v>3030678421</v>
      </c>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c r="AG14" s="753"/>
      <c r="AH14" s="743"/>
    </row>
    <row r="15" spans="2:34">
      <c r="B15" s="764" t="s">
        <v>3591</v>
      </c>
      <c r="C15" s="763">
        <f>+'EERR IMPERIAL'!D6+'EERR IMPERIAL'!D4</f>
        <v>-59924415394</v>
      </c>
      <c r="D15" s="763">
        <v>-26509752555</v>
      </c>
      <c r="E15" s="753"/>
      <c r="F15" s="753"/>
      <c r="G15" s="753"/>
      <c r="H15" s="753"/>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c r="AG15" s="753"/>
      <c r="AH15" s="743"/>
    </row>
    <row r="16" spans="2:34">
      <c r="B16" s="757" t="s">
        <v>259</v>
      </c>
      <c r="C16" s="760">
        <f>SUM($C$12:C15)</f>
        <v>787773101322</v>
      </c>
      <c r="D16" s="760">
        <v>841613237169</v>
      </c>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43"/>
    </row>
    <row r="17" spans="2:34">
      <c r="B17" s="753"/>
      <c r="C17" s="753"/>
      <c r="D17" s="753"/>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43"/>
    </row>
    <row r="18" spans="2:34">
      <c r="C18" s="765"/>
      <c r="D18" s="765"/>
    </row>
    <row r="20" spans="2:34" ht="15.75">
      <c r="B20" s="750" t="s">
        <v>3322</v>
      </c>
      <c r="D20" s="1161" t="s">
        <v>3323</v>
      </c>
      <c r="E20" s="1161"/>
      <c r="F20" s="1161"/>
    </row>
    <row r="21" spans="2:34">
      <c r="B21" s="857" t="s">
        <v>3533</v>
      </c>
      <c r="D21" s="1169" t="s">
        <v>3532</v>
      </c>
      <c r="E21" s="1169"/>
    </row>
    <row r="23" spans="2:34" ht="15.75">
      <c r="B23" s="916" t="s">
        <v>3580</v>
      </c>
      <c r="D23" s="1161"/>
      <c r="E23" s="1161"/>
      <c r="F23" s="1161"/>
    </row>
    <row r="24" spans="2:34">
      <c r="B24" s="925" t="s">
        <v>3581</v>
      </c>
      <c r="D24" s="1170"/>
      <c r="E24" s="1169"/>
    </row>
  </sheetData>
  <mergeCells count="5">
    <mergeCell ref="C8:D8"/>
    <mergeCell ref="D20:F20"/>
    <mergeCell ref="D21:E21"/>
    <mergeCell ref="D23:F23"/>
    <mergeCell ref="D24:E24"/>
  </mergeCells>
  <hyperlinks>
    <hyperlink ref="F1" location="ER!A1" display="ER" xr:uid="{8ECE974B-C1B9-4E73-9A27-C01401AAC839}"/>
  </hyperlinks>
  <pageMargins left="0.7" right="0.7" top="0.75" bottom="0.75" header="0.3" footer="0.3"/>
  <pageSetup scale="8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CA87-332E-4C42-A448-E18E6BF3D9BB}">
  <sheetPr codeName="Hoja46">
    <tabColor theme="0"/>
    <pageSetUpPr fitToPage="1"/>
  </sheetPr>
  <dimension ref="B1:AF24"/>
  <sheetViews>
    <sheetView showGridLines="0" zoomScaleNormal="100" workbookViewId="0"/>
  </sheetViews>
  <sheetFormatPr baseColWidth="10" defaultColWidth="11.42578125" defaultRowHeight="15"/>
  <cols>
    <col min="1" max="1" width="4.140625" style="743" customWidth="1"/>
    <col min="2" max="2" width="38" style="752" customWidth="1"/>
    <col min="3" max="3" width="24" style="752" bestFit="1" customWidth="1"/>
    <col min="4" max="4" width="23" style="752" bestFit="1" customWidth="1"/>
    <col min="5" max="6" width="11.42578125" style="752"/>
    <col min="7" max="7" width="18.42578125" style="752" bestFit="1" customWidth="1"/>
    <col min="8" max="8" width="15.140625" style="752" bestFit="1" customWidth="1"/>
    <col min="9" max="32" width="11.42578125" style="752"/>
    <col min="33" max="16384" width="11.42578125" style="743"/>
  </cols>
  <sheetData>
    <row r="1" spans="2:32">
      <c r="B1" s="751" t="str">
        <f>[106]Indice!C1</f>
        <v>IMPERIAL COMPAÑÍA DISTRIBUIDORA DE PETRÓLEO Y DERIVADOS S.A.E</v>
      </c>
      <c r="F1" s="622" t="s">
        <v>3279</v>
      </c>
    </row>
    <row r="6" spans="2:32">
      <c r="B6" s="745" t="s">
        <v>3625</v>
      </c>
      <c r="C6" s="745"/>
      <c r="D6" s="745"/>
      <c r="E6" s="745"/>
      <c r="F6" s="745"/>
      <c r="G6" s="745"/>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row>
    <row r="8" spans="2:32">
      <c r="C8" s="1163"/>
      <c r="D8" s="1163"/>
    </row>
    <row r="9" spans="2:32">
      <c r="C9" s="1172" t="s">
        <v>3398</v>
      </c>
      <c r="D9" s="1172"/>
    </row>
    <row r="10" spans="2:32">
      <c r="B10" s="757" t="s">
        <v>146</v>
      </c>
      <c r="C10" s="747">
        <v>44166</v>
      </c>
      <c r="D10" s="747">
        <v>43800</v>
      </c>
      <c r="E10" s="753"/>
      <c r="F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row>
    <row r="11" spans="2:32">
      <c r="B11" s="766" t="s">
        <v>3592</v>
      </c>
      <c r="C11" s="763">
        <f>-'EERR IMPERIAL'!D18-'EERR IMPERIAL'!D30-'EERR IMPERIAL'!D19-'EERR IMPERIAL'!D22</f>
        <v>782384575033</v>
      </c>
      <c r="D11" s="763">
        <f>-'EERR IMPERIAL'!F18-'EERR IMPERIAL'!F30-'EERR IMPERIAL'!F19-'EERR IMPERIAL'!F22</f>
        <v>794010218666</v>
      </c>
      <c r="E11" s="753"/>
      <c r="F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row>
    <row r="12" spans="2:32">
      <c r="B12" s="766" t="s">
        <v>453</v>
      </c>
      <c r="C12" s="763">
        <f>-'EERR IMPERIAL'!D23</f>
        <v>3022272</v>
      </c>
      <c r="D12" s="763">
        <f>-'EERR IMPERIAL'!F23</f>
        <v>9904819</v>
      </c>
      <c r="E12" s="753"/>
      <c r="F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row>
    <row r="13" spans="2:32">
      <c r="B13" s="766" t="s">
        <v>1464</v>
      </c>
      <c r="C13" s="763">
        <f>-'EERR IMPERIAL'!D24</f>
        <v>3507263656</v>
      </c>
      <c r="D13" s="763">
        <f>-'EERR IMPERIAL'!F24</f>
        <v>3820970599</v>
      </c>
      <c r="E13" s="753"/>
      <c r="F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row>
    <row r="14" spans="2:32">
      <c r="B14" s="766" t="s">
        <v>3593</v>
      </c>
      <c r="C14" s="763">
        <f>-'EERR IMPERIAL'!D13-'EERR IMPERIAL'!D21</f>
        <v>-41386976279</v>
      </c>
      <c r="D14" s="763">
        <f>-'EERR IMPERIAL'!F13-'EERR IMPERIAL'!F21</f>
        <v>-235648257</v>
      </c>
      <c r="E14" s="753"/>
      <c r="F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row>
    <row r="15" spans="2:32">
      <c r="B15" s="757" t="s">
        <v>3482</v>
      </c>
      <c r="C15" s="767">
        <f>SUM($C$11:C14)</f>
        <v>744507884682</v>
      </c>
      <c r="D15" s="767">
        <v>797605445827</v>
      </c>
      <c r="E15" s="753"/>
      <c r="F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row>
    <row r="16" spans="2:32">
      <c r="B16" s="753"/>
      <c r="C16" s="763"/>
      <c r="D16" s="763"/>
      <c r="E16" s="753"/>
      <c r="F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row>
    <row r="17" spans="2:6">
      <c r="C17" s="765"/>
      <c r="D17" s="765"/>
    </row>
    <row r="20" spans="2:6" ht="15.75">
      <c r="B20" s="750" t="s">
        <v>3322</v>
      </c>
      <c r="D20" s="1161" t="s">
        <v>3323</v>
      </c>
      <c r="E20" s="1161"/>
      <c r="F20" s="1161"/>
    </row>
    <row r="21" spans="2:6">
      <c r="B21" s="870" t="s">
        <v>3533</v>
      </c>
      <c r="D21" s="1171" t="s">
        <v>3532</v>
      </c>
      <c r="E21" s="1171"/>
    </row>
    <row r="23" spans="2:6" ht="15.75">
      <c r="B23" s="916" t="s">
        <v>3580</v>
      </c>
      <c r="D23" s="1161"/>
      <c r="E23" s="1161"/>
      <c r="F23" s="1161"/>
    </row>
    <row r="24" spans="2:6">
      <c r="B24" s="925" t="s">
        <v>3581</v>
      </c>
      <c r="D24" s="1162"/>
      <c r="E24" s="1171"/>
    </row>
  </sheetData>
  <mergeCells count="6">
    <mergeCell ref="D24:E24"/>
    <mergeCell ref="C8:D8"/>
    <mergeCell ref="C9:D9"/>
    <mergeCell ref="D20:F20"/>
    <mergeCell ref="D21:E21"/>
    <mergeCell ref="D23:F23"/>
  </mergeCells>
  <hyperlinks>
    <hyperlink ref="F1" location="ER!A1" display="ER" xr:uid="{B969FB24-C507-4658-A51F-5ACDA0AB66C4}"/>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C114-E10D-4D30-8F29-EBE1211085AF}">
  <sheetPr codeName="Hoja47"/>
  <dimension ref="B1:AH47"/>
  <sheetViews>
    <sheetView showGridLines="0" view="pageBreakPreview" topLeftCell="A17" zoomScale="82" zoomScaleNormal="100" zoomScaleSheetLayoutView="82" workbookViewId="0">
      <selection activeCell="A41" sqref="A41"/>
    </sheetView>
  </sheetViews>
  <sheetFormatPr baseColWidth="10" defaultColWidth="11.42578125" defaultRowHeight="15"/>
  <cols>
    <col min="1" max="1" width="4.7109375" style="743" customWidth="1"/>
    <col min="2" max="2" width="38" style="752" customWidth="1"/>
    <col min="3" max="8" width="23" style="752" customWidth="1"/>
    <col min="9" max="34" width="11.42578125" style="752"/>
    <col min="35" max="16384" width="11.42578125" style="743"/>
  </cols>
  <sheetData>
    <row r="1" spans="2:34">
      <c r="B1" s="751" t="str">
        <f>[106]Indice!C1</f>
        <v>IMPERIAL COMPAÑÍA DISTRIBUIDORA DE PETRÓLEO Y DERIVADOS S.A.E</v>
      </c>
      <c r="H1" s="622" t="s">
        <v>3279</v>
      </c>
    </row>
    <row r="2" spans="2:34" ht="15" customHeight="1"/>
    <row r="3" spans="2:34" ht="15" customHeight="1"/>
    <row r="4" spans="2:34" ht="15" customHeight="1"/>
    <row r="6" spans="2:34">
      <c r="B6" s="745" t="s">
        <v>3626</v>
      </c>
      <c r="C6" s="745"/>
      <c r="D6" s="745"/>
      <c r="E6" s="745"/>
      <c r="F6" s="745"/>
      <c r="G6" s="745"/>
      <c r="H6" s="745"/>
      <c r="I6" s="745"/>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row>
    <row r="7" spans="2:34">
      <c r="B7" s="768"/>
      <c r="C7" s="768"/>
      <c r="D7" s="768"/>
      <c r="E7" s="768"/>
      <c r="F7" s="768"/>
      <c r="G7" s="768"/>
      <c r="H7" s="768"/>
      <c r="I7" s="768"/>
    </row>
    <row r="8" spans="2:34" s="770" customFormat="1">
      <c r="B8" s="769" t="s">
        <v>3483</v>
      </c>
      <c r="C8" s="769"/>
      <c r="D8" s="769"/>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row>
    <row r="9" spans="2:34" s="770" customFormat="1">
      <c r="B9" s="769"/>
      <c r="C9" s="769"/>
      <c r="D9" s="769"/>
      <c r="E9" s="769"/>
      <c r="F9" s="769"/>
      <c r="G9" s="769"/>
      <c r="H9" s="769"/>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row>
    <row r="10" spans="2:34" s="770" customFormat="1" ht="15.75" thickBot="1">
      <c r="B10" s="771" t="s">
        <v>3398</v>
      </c>
      <c r="C10" s="769"/>
      <c r="E10" s="771"/>
      <c r="F10" s="771"/>
      <c r="G10" s="772"/>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row>
    <row r="11" spans="2:34" s="770" customFormat="1" ht="15.75" thickBot="1">
      <c r="B11" s="1173"/>
      <c r="C11" s="773"/>
      <c r="D11" s="774">
        <v>44166</v>
      </c>
      <c r="E11" s="775"/>
      <c r="F11" s="776"/>
      <c r="G11" s="774">
        <v>43800</v>
      </c>
      <c r="H11" s="777"/>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row>
    <row r="12" spans="2:34" s="770" customFormat="1" ht="15.75" thickBot="1">
      <c r="B12" s="1174"/>
      <c r="C12" s="778" t="s">
        <v>3484</v>
      </c>
      <c r="D12" s="778" t="s">
        <v>3485</v>
      </c>
      <c r="E12" s="778" t="s">
        <v>259</v>
      </c>
      <c r="F12" s="778" t="s">
        <v>3484</v>
      </c>
      <c r="G12" s="778" t="s">
        <v>3485</v>
      </c>
      <c r="H12" s="778" t="s">
        <v>259</v>
      </c>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row>
    <row r="13" spans="2:34" s="770" customFormat="1">
      <c r="B13" s="779" t="s">
        <v>3486</v>
      </c>
      <c r="C13" s="780">
        <f>-SUMIF('EERR IMPERIAL'!H$2:H$143,'Nota 19'!B13,'EERR IMPERIAL'!M$2:M$143)</f>
        <v>594162244</v>
      </c>
      <c r="D13" s="781">
        <f>-SUMIF('EERR IMPERIAL'!H$2:H$143,'Nota 19'!B13,'EERR IMPERIAL'!L$2:L$143)</f>
        <v>116074194</v>
      </c>
      <c r="E13" s="781">
        <f t="shared" ref="E13:E36" si="0">+D13+C13</f>
        <v>710236438</v>
      </c>
      <c r="F13" s="780">
        <f>-SUMIF('EERR IMPERIAL'!H$2:H$143,'Nota 19'!B13,'EERR IMPERIAL'!P$2:P$143)</f>
        <v>503345508</v>
      </c>
      <c r="G13" s="781">
        <f>-SUMIF('EERR IMPERIAL'!H$2:H$143,'Nota 19'!B13,'EERR IMPERIAL'!O$2:O$143)</f>
        <v>57844302</v>
      </c>
      <c r="H13" s="781">
        <f t="shared" ref="H13:H36" si="1">+G13+F13</f>
        <v>561189810</v>
      </c>
      <c r="I13" s="769"/>
      <c r="J13" s="769"/>
      <c r="K13" s="769"/>
      <c r="L13" s="769"/>
      <c r="M13" s="769"/>
      <c r="N13" s="769"/>
      <c r="O13" s="769"/>
      <c r="P13" s="769"/>
      <c r="Q13" s="769"/>
      <c r="R13" s="769"/>
      <c r="S13" s="769"/>
      <c r="T13" s="769"/>
      <c r="U13" s="769"/>
      <c r="V13" s="769"/>
      <c r="W13" s="769"/>
      <c r="X13" s="769"/>
      <c r="Y13" s="769"/>
      <c r="Z13" s="769"/>
      <c r="AA13" s="769"/>
      <c r="AB13" s="769"/>
      <c r="AC13" s="769"/>
      <c r="AD13" s="769"/>
      <c r="AE13" s="769"/>
      <c r="AF13" s="769"/>
      <c r="AG13" s="769"/>
      <c r="AH13" s="769"/>
    </row>
    <row r="14" spans="2:34" s="770" customFormat="1">
      <c r="B14" s="782" t="s">
        <v>3487</v>
      </c>
      <c r="C14" s="780">
        <f>-SUMIF('EERR IMPERIAL'!H$2:H$143,'Nota 19'!B14,'EERR IMPERIAL'!M$2:M$143)</f>
        <v>685000</v>
      </c>
      <c r="D14" s="781">
        <f>-SUMIF('EERR IMPERIAL'!H$2:H$143,'Nota 19'!B14,'EERR IMPERIAL'!L$2:L$143)</f>
        <v>313889808</v>
      </c>
      <c r="E14" s="781">
        <f t="shared" si="0"/>
        <v>314574808</v>
      </c>
      <c r="F14" s="780">
        <f>-SUMIF('EERR IMPERIAL'!H$2:H$143,'Nota 19'!B14,'EERR IMPERIAL'!P$2:P$143)</f>
        <v>150587</v>
      </c>
      <c r="G14" s="781">
        <f>-SUMIF('EERR IMPERIAL'!H$2:H$143,'Nota 19'!B14,'EERR IMPERIAL'!O$2:O$143)</f>
        <v>288278964</v>
      </c>
      <c r="H14" s="781">
        <f t="shared" si="1"/>
        <v>288429551</v>
      </c>
      <c r="I14" s="769"/>
      <c r="J14" s="769"/>
      <c r="K14" s="769"/>
      <c r="L14" s="769"/>
      <c r="M14" s="769"/>
      <c r="N14" s="769"/>
      <c r="O14" s="769"/>
      <c r="P14" s="769"/>
      <c r="Q14" s="769"/>
      <c r="R14" s="769"/>
      <c r="S14" s="769"/>
      <c r="T14" s="769"/>
      <c r="U14" s="769"/>
      <c r="V14" s="769"/>
      <c r="W14" s="769"/>
      <c r="X14" s="769"/>
      <c r="Y14" s="769"/>
      <c r="Z14" s="769"/>
      <c r="AA14" s="769"/>
      <c r="AB14" s="769"/>
      <c r="AC14" s="769"/>
      <c r="AD14" s="769"/>
      <c r="AE14" s="769"/>
      <c r="AF14" s="769"/>
      <c r="AG14" s="769"/>
      <c r="AH14" s="769"/>
    </row>
    <row r="15" spans="2:34" s="770" customFormat="1">
      <c r="B15" s="782" t="s">
        <v>3541</v>
      </c>
      <c r="C15" s="780">
        <f>-SUMIF('EERR IMPERIAL'!H$2:H$143,'Nota 19'!B15,'EERR IMPERIAL'!M$2:M$143)</f>
        <v>290905722</v>
      </c>
      <c r="D15" s="781">
        <f>-SUMIF('EERR IMPERIAL'!H$2:H$143,'Nota 19'!B15,'EERR IMPERIAL'!L$2:L$143)</f>
        <v>0</v>
      </c>
      <c r="E15" s="781">
        <f t="shared" si="0"/>
        <v>290905722</v>
      </c>
      <c r="F15" s="780">
        <f>-SUMIF('EERR IMPERIAL'!H$2:H$143,'Nota 19'!B15,'EERR IMPERIAL'!P$2:P$143)</f>
        <v>-345307008</v>
      </c>
      <c r="G15" s="781">
        <f>-SUMIF('EERR IMPERIAL'!H$2:H$143,'Nota 19'!B15,'EERR IMPERIAL'!O$2:O$143)</f>
        <v>0</v>
      </c>
      <c r="H15" s="781">
        <f t="shared" si="1"/>
        <v>-345307008</v>
      </c>
      <c r="I15" s="769"/>
      <c r="J15" s="769"/>
      <c r="K15" s="769"/>
      <c r="L15" s="769"/>
      <c r="M15" s="769"/>
      <c r="N15" s="769"/>
      <c r="O15" s="769"/>
      <c r="P15" s="769"/>
      <c r="Q15" s="769"/>
      <c r="R15" s="769"/>
      <c r="S15" s="769"/>
      <c r="T15" s="769"/>
      <c r="U15" s="769"/>
      <c r="V15" s="769"/>
      <c r="W15" s="769"/>
      <c r="X15" s="769"/>
      <c r="Y15" s="769"/>
      <c r="Z15" s="769"/>
      <c r="AA15" s="769"/>
      <c r="AB15" s="769"/>
      <c r="AC15" s="769"/>
      <c r="AD15" s="769"/>
      <c r="AE15" s="769"/>
      <c r="AF15" s="769"/>
      <c r="AG15" s="769"/>
      <c r="AH15" s="769"/>
    </row>
    <row r="16" spans="2:34" s="770" customFormat="1">
      <c r="B16" s="782" t="s">
        <v>1486</v>
      </c>
      <c r="C16" s="780">
        <f>-SUMIF('EERR IMPERIAL'!H$2:H$143,'Nota 19'!B16,'EERR IMPERIAL'!M$2:M$143)</f>
        <v>653052834</v>
      </c>
      <c r="D16" s="781">
        <f>-SUMIF('EERR IMPERIAL'!H$2:H$143,'Nota 19'!B16,'EERR IMPERIAL'!L$2:L$143)</f>
        <v>-1205499</v>
      </c>
      <c r="E16" s="781">
        <f t="shared" si="0"/>
        <v>651847335</v>
      </c>
      <c r="F16" s="780">
        <f>-SUMIF('EERR IMPERIAL'!H$2:H$143,'Nota 19'!B16,'EERR IMPERIAL'!P$2:P$143)</f>
        <v>68370212</v>
      </c>
      <c r="G16" s="781">
        <f>-SUMIF('EERR IMPERIAL'!H$2:H$143,'Nota 19'!B16,'EERR IMPERIAL'!O$2:O$143)</f>
        <v>18841</v>
      </c>
      <c r="H16" s="781">
        <f t="shared" si="1"/>
        <v>68389053</v>
      </c>
      <c r="I16" s="769"/>
      <c r="J16" s="769"/>
      <c r="K16" s="769"/>
      <c r="L16" s="769"/>
      <c r="M16" s="769"/>
      <c r="N16" s="769"/>
      <c r="O16" s="769"/>
      <c r="P16" s="769"/>
      <c r="Q16" s="769"/>
      <c r="R16" s="769"/>
      <c r="S16" s="769"/>
      <c r="T16" s="769"/>
      <c r="U16" s="769"/>
      <c r="V16" s="769"/>
      <c r="W16" s="769"/>
      <c r="X16" s="769"/>
      <c r="Y16" s="769"/>
      <c r="Z16" s="769"/>
      <c r="AA16" s="769"/>
      <c r="AB16" s="769"/>
      <c r="AC16" s="769"/>
      <c r="AD16" s="769"/>
      <c r="AE16" s="769"/>
      <c r="AF16" s="769"/>
      <c r="AG16" s="769"/>
      <c r="AH16" s="769"/>
    </row>
    <row r="17" spans="2:34" s="770" customFormat="1">
      <c r="B17" s="782" t="s">
        <v>3488</v>
      </c>
      <c r="C17" s="780">
        <f>-SUMIF('EERR IMPERIAL'!H$2:H$143,'Nota 19'!B17,'EERR IMPERIAL'!M$2:M$143)</f>
        <v>62758768</v>
      </c>
      <c r="D17" s="781">
        <f>-SUMIF('EERR IMPERIAL'!H$2:H$143,'Nota 19'!B17,'EERR IMPERIAL'!L$2:L$143)</f>
        <v>72562447</v>
      </c>
      <c r="E17" s="781">
        <f t="shared" si="0"/>
        <v>135321215</v>
      </c>
      <c r="F17" s="780">
        <f>-SUMIF('EERR IMPERIAL'!H$2:H$143,'Nota 19'!B17,'EERR IMPERIAL'!P$2:P$143)</f>
        <v>78442104</v>
      </c>
      <c r="G17" s="781">
        <f>-SUMIF('EERR IMPERIAL'!H$2:H$143,'Nota 19'!B17,'EERR IMPERIAL'!O$2:O$143)</f>
        <v>95224691</v>
      </c>
      <c r="H17" s="781">
        <f t="shared" si="1"/>
        <v>173666795</v>
      </c>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row>
    <row r="18" spans="2:34" s="770" customFormat="1">
      <c r="B18" s="782" t="s">
        <v>3489</v>
      </c>
      <c r="C18" s="780">
        <f>-SUMIF('EERR IMPERIAL'!H$2:H$143,'Nota 19'!B18,'EERR IMPERIAL'!M$2:M$143)</f>
        <v>1331112487</v>
      </c>
      <c r="D18" s="781">
        <f>-SUMIF('EERR IMPERIAL'!H$2:H$143,'Nota 19'!B18,'EERR IMPERIAL'!L$2:L$143)</f>
        <v>2460268551</v>
      </c>
      <c r="E18" s="781">
        <f t="shared" si="0"/>
        <v>3791381038</v>
      </c>
      <c r="F18" s="780">
        <f>-SUMIF('EERR IMPERIAL'!H$2:H$143,'Nota 19'!B18,'EERR IMPERIAL'!P$2:P$143)</f>
        <v>1307112802</v>
      </c>
      <c r="G18" s="781">
        <f>-SUMIF('EERR IMPERIAL'!H$2:H$143,'Nota 19'!B18,'EERR IMPERIAL'!O$2:O$143)</f>
        <v>917475468</v>
      </c>
      <c r="H18" s="781">
        <f t="shared" si="1"/>
        <v>2224588270</v>
      </c>
      <c r="I18" s="769"/>
      <c r="J18" s="769"/>
      <c r="K18" s="769"/>
      <c r="L18" s="769"/>
      <c r="M18" s="769"/>
      <c r="N18" s="769"/>
      <c r="O18" s="769"/>
      <c r="P18" s="769"/>
      <c r="Q18" s="769"/>
      <c r="R18" s="769"/>
      <c r="S18" s="769"/>
      <c r="T18" s="769"/>
      <c r="U18" s="769"/>
      <c r="V18" s="769"/>
      <c r="W18" s="769"/>
      <c r="X18" s="769"/>
      <c r="Y18" s="769"/>
      <c r="Z18" s="769"/>
      <c r="AA18" s="769"/>
      <c r="AB18" s="769"/>
      <c r="AC18" s="769"/>
      <c r="AD18" s="769"/>
      <c r="AE18" s="769"/>
      <c r="AF18" s="769"/>
      <c r="AG18" s="769"/>
      <c r="AH18" s="769"/>
    </row>
    <row r="19" spans="2:34" s="770" customFormat="1">
      <c r="B19" s="782" t="s">
        <v>1469</v>
      </c>
      <c r="C19" s="780">
        <f>-SUMIF('EERR IMPERIAL'!H$2:H$143,'Nota 19'!B19,'EERR IMPERIAL'!M$2:M$143)</f>
        <v>7721854</v>
      </c>
      <c r="D19" s="781">
        <f>-SUMIF('EERR IMPERIAL'!H$2:H$143,'Nota 19'!B19,'EERR IMPERIAL'!L$2:L$143)</f>
        <v>35892734</v>
      </c>
      <c r="E19" s="781">
        <f t="shared" si="0"/>
        <v>43614588</v>
      </c>
      <c r="F19" s="780">
        <f>-SUMIF('EERR IMPERIAL'!H$2:H$143,'Nota 19'!B19,'EERR IMPERIAL'!P$2:P$143)</f>
        <v>66138781</v>
      </c>
      <c r="G19" s="781">
        <f>-SUMIF('EERR IMPERIAL'!H$2:H$143,'Nota 19'!B19,'EERR IMPERIAL'!O$2:O$143)</f>
        <v>28205831</v>
      </c>
      <c r="H19" s="781">
        <f t="shared" si="1"/>
        <v>94344612</v>
      </c>
      <c r="I19" s="769"/>
      <c r="J19" s="769"/>
      <c r="K19" s="769"/>
      <c r="L19" s="769"/>
      <c r="M19" s="769"/>
      <c r="N19" s="769"/>
      <c r="O19" s="769"/>
      <c r="P19" s="769"/>
      <c r="Q19" s="769"/>
      <c r="R19" s="769"/>
      <c r="S19" s="769"/>
      <c r="T19" s="769"/>
      <c r="U19" s="769"/>
      <c r="V19" s="769"/>
      <c r="W19" s="769"/>
      <c r="X19" s="769"/>
      <c r="Y19" s="769"/>
      <c r="Z19" s="769"/>
      <c r="AA19" s="769"/>
      <c r="AB19" s="769"/>
      <c r="AC19" s="769"/>
      <c r="AD19" s="769"/>
      <c r="AE19" s="769"/>
      <c r="AF19" s="769"/>
      <c r="AG19" s="769"/>
      <c r="AH19" s="769"/>
    </row>
    <row r="20" spans="2:34" s="770" customFormat="1">
      <c r="B20" s="782" t="s">
        <v>3490</v>
      </c>
      <c r="C20" s="780">
        <f>-SUMIF('EERR IMPERIAL'!H$2:H$143,'Nota 19'!B20,'EERR IMPERIAL'!M$2:M$143)</f>
        <v>1882769618</v>
      </c>
      <c r="D20" s="781">
        <f>-SUMIF('EERR IMPERIAL'!H$2:H$143,'Nota 19'!B20,'EERR IMPERIAL'!L$2:L$143)</f>
        <v>7530268</v>
      </c>
      <c r="E20" s="781">
        <f t="shared" si="0"/>
        <v>1890299886</v>
      </c>
      <c r="F20" s="780">
        <f>-SUMIF('EERR IMPERIAL'!H$2:H$143,'Nota 19'!B20,'EERR IMPERIAL'!P$2:P$143)</f>
        <v>1677209964</v>
      </c>
      <c r="G20" s="781">
        <f>-SUMIF('EERR IMPERIAL'!H$2:H$143,'Nota 19'!B20,'EERR IMPERIAL'!O$2:O$143)</f>
        <v>4103639</v>
      </c>
      <c r="H20" s="781">
        <f t="shared" si="1"/>
        <v>1681313603</v>
      </c>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row>
    <row r="21" spans="2:34" s="770" customFormat="1" hidden="1">
      <c r="B21" s="782" t="s">
        <v>3491</v>
      </c>
      <c r="C21" s="780">
        <f>-SUMIF('EERR IMPERIAL'!H$2:H$143,'Nota 19'!B21,'EERR IMPERIAL'!M$2:M$143)</f>
        <v>0</v>
      </c>
      <c r="D21" s="781">
        <f>-SUMIF('EERR IMPERIAL'!H$2:H$143,'Nota 19'!B21,'EERR IMPERIAL'!L$2:L$143)</f>
        <v>0</v>
      </c>
      <c r="E21" s="781">
        <f t="shared" si="0"/>
        <v>0</v>
      </c>
      <c r="F21" s="780">
        <f>-SUMIF('EERR IMPERIAL'!H$2:H$143,'Nota 19'!B21,'EERR IMPERIAL'!P$2:P$143)</f>
        <v>0</v>
      </c>
      <c r="G21" s="781">
        <f>-SUMIF('EERR IMPERIAL'!H$2:H$143,'Nota 19'!B21,'EERR IMPERIAL'!O$2:O$143)</f>
        <v>0</v>
      </c>
      <c r="H21" s="781">
        <f t="shared" si="1"/>
        <v>0</v>
      </c>
      <c r="I21" s="769"/>
      <c r="J21" s="769"/>
      <c r="K21" s="769"/>
      <c r="L21" s="769"/>
      <c r="M21" s="769"/>
      <c r="N21" s="769"/>
      <c r="O21" s="769"/>
      <c r="P21" s="769"/>
      <c r="Q21" s="769"/>
      <c r="R21" s="769"/>
      <c r="S21" s="769"/>
      <c r="T21" s="769"/>
      <c r="U21" s="769"/>
      <c r="V21" s="769"/>
      <c r="W21" s="769"/>
      <c r="X21" s="769"/>
      <c r="Y21" s="769"/>
      <c r="Z21" s="769"/>
      <c r="AA21" s="769"/>
      <c r="AB21" s="769"/>
      <c r="AC21" s="769"/>
      <c r="AD21" s="769"/>
      <c r="AE21" s="769"/>
      <c r="AF21" s="769"/>
      <c r="AG21" s="769"/>
      <c r="AH21" s="769"/>
    </row>
    <row r="22" spans="2:34" s="770" customFormat="1">
      <c r="B22" s="782" t="s">
        <v>185</v>
      </c>
      <c r="C22" s="780">
        <f>-SUMIF('EERR IMPERIAL'!H$2:H$143,'Nota 19'!B22,'EERR IMPERIAL'!M$2:M$143)</f>
        <v>324836826</v>
      </c>
      <c r="D22" s="781">
        <f>-SUMIF('EERR IMPERIAL'!H$2:H$143,'Nota 19'!B22,'EERR IMPERIAL'!L$2:L$143)</f>
        <v>6434818</v>
      </c>
      <c r="E22" s="781">
        <f t="shared" si="0"/>
        <v>331271644</v>
      </c>
      <c r="F22" s="780">
        <f>-SUMIF('EERR IMPERIAL'!H$2:H$143,'Nota 19'!B22,'EERR IMPERIAL'!P$2:P$143)</f>
        <v>161540887</v>
      </c>
      <c r="G22" s="781">
        <f>-SUMIF('EERR IMPERIAL'!H$2:H$143,'Nota 19'!B22,'EERR IMPERIAL'!O$2:O$143)</f>
        <v>4223207</v>
      </c>
      <c r="H22" s="781">
        <f t="shared" si="1"/>
        <v>165764094</v>
      </c>
      <c r="I22" s="769"/>
      <c r="J22" s="769"/>
      <c r="K22" s="769"/>
      <c r="L22" s="769"/>
      <c r="M22" s="769"/>
      <c r="N22" s="769"/>
      <c r="O22" s="769"/>
      <c r="P22" s="769"/>
      <c r="Q22" s="769"/>
      <c r="R22" s="769"/>
      <c r="S22" s="769"/>
      <c r="T22" s="769"/>
      <c r="U22" s="769"/>
      <c r="V22" s="769"/>
      <c r="W22" s="769"/>
      <c r="X22" s="769"/>
      <c r="Y22" s="769"/>
      <c r="Z22" s="769"/>
      <c r="AA22" s="769"/>
      <c r="AB22" s="769"/>
      <c r="AC22" s="769"/>
      <c r="AD22" s="769"/>
      <c r="AE22" s="769"/>
      <c r="AF22" s="769"/>
      <c r="AG22" s="769"/>
      <c r="AH22" s="769"/>
    </row>
    <row r="23" spans="2:34" s="770" customFormat="1" hidden="1">
      <c r="B23" s="782" t="s">
        <v>3492</v>
      </c>
      <c r="C23" s="780">
        <f>-SUMIF('EERR IMPERIAL'!H$2:H$143,'Nota 19'!B23,'EERR IMPERIAL'!M$2:M$143)</f>
        <v>0</v>
      </c>
      <c r="D23" s="781">
        <f>-SUMIF('EERR IMPERIAL'!H$2:H$143,'Nota 19'!B23,'EERR IMPERIAL'!L$2:L$143)</f>
        <v>0</v>
      </c>
      <c r="E23" s="781">
        <f t="shared" si="0"/>
        <v>0</v>
      </c>
      <c r="F23" s="780">
        <f>-SUMIF('EERR IMPERIAL'!H$2:H$143,'Nota 19'!B23,'EERR IMPERIAL'!P$2:P$143)</f>
        <v>0</v>
      </c>
      <c r="G23" s="781">
        <f>-SUMIF('EERR IMPERIAL'!H$2:H$143,'Nota 19'!B23,'EERR IMPERIAL'!O$2:O$143)</f>
        <v>0</v>
      </c>
      <c r="H23" s="781">
        <f t="shared" si="1"/>
        <v>0</v>
      </c>
      <c r="I23" s="769"/>
      <c r="J23" s="769"/>
      <c r="K23" s="769"/>
      <c r="L23" s="769"/>
      <c r="M23" s="769"/>
      <c r="N23" s="769"/>
      <c r="O23" s="769"/>
      <c r="P23" s="769"/>
      <c r="Q23" s="769"/>
      <c r="R23" s="769"/>
      <c r="S23" s="769"/>
      <c r="T23" s="769"/>
      <c r="U23" s="769"/>
      <c r="V23" s="769"/>
      <c r="W23" s="769"/>
      <c r="X23" s="769"/>
      <c r="Y23" s="769"/>
      <c r="Z23" s="769"/>
      <c r="AA23" s="769"/>
      <c r="AB23" s="769"/>
      <c r="AC23" s="769"/>
      <c r="AD23" s="769"/>
      <c r="AE23" s="769"/>
      <c r="AF23" s="769"/>
      <c r="AG23" s="769"/>
      <c r="AH23" s="769"/>
    </row>
    <row r="24" spans="2:34" s="770" customFormat="1" ht="24">
      <c r="B24" s="782" t="s">
        <v>3493</v>
      </c>
      <c r="C24" s="780">
        <f>-SUMIF('EERR IMPERIAL'!H$2:H$143,'Nota 19'!B24,'EERR IMPERIAL'!M$2:M$143)</f>
        <v>0</v>
      </c>
      <c r="D24" s="781">
        <f>-SUMIF('EERR IMPERIAL'!H$2:H$143,'Nota 19'!B24,'EERR IMPERIAL'!L$2:L$143)</f>
        <v>499184298</v>
      </c>
      <c r="E24" s="781">
        <f t="shared" si="0"/>
        <v>499184298</v>
      </c>
      <c r="F24" s="780">
        <f>-SUMIF('EERR IMPERIAL'!H$2:H$143,'Nota 19'!B24,'EERR IMPERIAL'!P$2:P$143)</f>
        <v>0</v>
      </c>
      <c r="G24" s="781">
        <f>-SUMIF('EERR IMPERIAL'!H$2:H$143,'Nota 19'!B24,'EERR IMPERIAL'!O$2:O$143)</f>
        <v>732994938</v>
      </c>
      <c r="H24" s="781">
        <f t="shared" si="1"/>
        <v>732994938</v>
      </c>
      <c r="I24" s="769"/>
      <c r="J24" s="769"/>
      <c r="K24" s="769"/>
      <c r="L24" s="769"/>
      <c r="M24" s="769"/>
      <c r="N24" s="769"/>
      <c r="O24" s="769"/>
      <c r="P24" s="769"/>
      <c r="Q24" s="769"/>
      <c r="R24" s="769"/>
      <c r="S24" s="769"/>
      <c r="T24" s="769"/>
      <c r="U24" s="769"/>
      <c r="V24" s="769"/>
      <c r="W24" s="769"/>
      <c r="X24" s="769"/>
      <c r="Y24" s="769"/>
      <c r="Z24" s="769"/>
      <c r="AA24" s="769"/>
      <c r="AB24" s="769"/>
      <c r="AC24" s="769"/>
      <c r="AD24" s="769"/>
      <c r="AE24" s="769"/>
      <c r="AF24" s="769"/>
      <c r="AG24" s="769"/>
      <c r="AH24" s="769"/>
    </row>
    <row r="25" spans="2:34" s="770" customFormat="1">
      <c r="B25" s="782" t="s">
        <v>175</v>
      </c>
      <c r="C25" s="780">
        <f>-SUMIF('EERR IMPERIAL'!H$2:H$143,'Nota 19'!B25,'EERR IMPERIAL'!M$2:M$143)</f>
        <v>1615098526</v>
      </c>
      <c r="D25" s="781">
        <f>-SUMIF('EERR IMPERIAL'!H$2:H$143,'Nota 19'!B25,'EERR IMPERIAL'!L$2:L$143)</f>
        <v>1110258749</v>
      </c>
      <c r="E25" s="781">
        <f t="shared" si="0"/>
        <v>2725357275</v>
      </c>
      <c r="F25" s="780">
        <f>-SUMIF('EERR IMPERIAL'!H$2:H$143,'Nota 19'!B25,'EERR IMPERIAL'!P$2:P$143)</f>
        <v>2808580996</v>
      </c>
      <c r="G25" s="781">
        <f>-SUMIF('EERR IMPERIAL'!H$2:H$143,'Nota 19'!B25,'EERR IMPERIAL'!O$2:O$143)</f>
        <v>933154740</v>
      </c>
      <c r="H25" s="781">
        <f t="shared" si="1"/>
        <v>3741735736</v>
      </c>
      <c r="I25" s="769"/>
      <c r="J25" s="769"/>
      <c r="K25" s="769"/>
      <c r="L25" s="769"/>
      <c r="M25" s="769"/>
      <c r="N25" s="769"/>
      <c r="O25" s="769"/>
      <c r="P25" s="769"/>
      <c r="Q25" s="769"/>
      <c r="R25" s="769"/>
      <c r="S25" s="769"/>
      <c r="T25" s="769"/>
      <c r="U25" s="769"/>
      <c r="V25" s="769"/>
      <c r="W25" s="769"/>
      <c r="X25" s="769"/>
      <c r="Y25" s="769"/>
      <c r="Z25" s="769"/>
      <c r="AA25" s="769"/>
      <c r="AB25" s="769"/>
      <c r="AC25" s="769"/>
      <c r="AD25" s="769"/>
      <c r="AE25" s="769"/>
      <c r="AF25" s="769"/>
      <c r="AG25" s="769"/>
      <c r="AH25" s="769"/>
    </row>
    <row r="26" spans="2:34" s="770" customFormat="1">
      <c r="B26" s="782" t="s">
        <v>180</v>
      </c>
      <c r="C26" s="780">
        <f>-SUMIF('EERR IMPERIAL'!H$2:H$143,'Nota 19'!B26,'EERR IMPERIAL'!M$2:M$143)</f>
        <v>327896479</v>
      </c>
      <c r="D26" s="781">
        <f>-SUMIF('EERR IMPERIAL'!H$2:H$143,'Nota 19'!B26,'EERR IMPERIAL'!L$2:L$143)</f>
        <v>79132726</v>
      </c>
      <c r="E26" s="781">
        <f t="shared" si="0"/>
        <v>407029205</v>
      </c>
      <c r="F26" s="780">
        <f>-SUMIF('EERR IMPERIAL'!H$2:H$143,'Nota 19'!B26,'EERR IMPERIAL'!P$2:P$143)</f>
        <v>452215211</v>
      </c>
      <c r="G26" s="781">
        <f>-SUMIF('EERR IMPERIAL'!H$2:H$143,'Nota 19'!B26,'EERR IMPERIAL'!O$2:O$143)</f>
        <v>114679783</v>
      </c>
      <c r="H26" s="781">
        <f t="shared" si="1"/>
        <v>566894994</v>
      </c>
      <c r="I26" s="769"/>
      <c r="J26" s="769"/>
      <c r="K26" s="769"/>
      <c r="L26" s="769"/>
      <c r="M26" s="769"/>
      <c r="N26" s="769"/>
      <c r="O26" s="769"/>
      <c r="P26" s="769"/>
      <c r="Q26" s="769"/>
      <c r="R26" s="769"/>
      <c r="S26" s="769"/>
      <c r="T26" s="769"/>
      <c r="U26" s="769"/>
      <c r="V26" s="769"/>
      <c r="W26" s="769"/>
      <c r="X26" s="769"/>
      <c r="Y26" s="769"/>
      <c r="Z26" s="769"/>
      <c r="AA26" s="769"/>
      <c r="AB26" s="769"/>
      <c r="AC26" s="769"/>
      <c r="AD26" s="769"/>
      <c r="AE26" s="769"/>
      <c r="AF26" s="769"/>
      <c r="AG26" s="769"/>
      <c r="AH26" s="769"/>
    </row>
    <row r="27" spans="2:34" s="770" customFormat="1">
      <c r="B27" s="782" t="s">
        <v>3494</v>
      </c>
      <c r="C27" s="780">
        <f>-SUMIF('EERR IMPERIAL'!H$2:H$143,'Nota 19'!B27,'EERR IMPERIAL'!M$2:M$143)</f>
        <v>0</v>
      </c>
      <c r="D27" s="781">
        <f>-SUMIF('EERR IMPERIAL'!H$2:H$143,'Nota 19'!B27,'EERR IMPERIAL'!L$2:L$143)</f>
        <v>35186400</v>
      </c>
      <c r="E27" s="781">
        <f t="shared" si="0"/>
        <v>35186400</v>
      </c>
      <c r="F27" s="780">
        <f>-SUMIF('EERR IMPERIAL'!H$2:H$143,'Nota 19'!B27,'EERR IMPERIAL'!P$2:P$143)</f>
        <v>0</v>
      </c>
      <c r="G27" s="781">
        <f>-SUMIF('EERR IMPERIAL'!H$2:H$143,'Nota 19'!B27,'EERR IMPERIAL'!O$2:O$143)</f>
        <v>32299332</v>
      </c>
      <c r="H27" s="781">
        <f t="shared" si="1"/>
        <v>32299332</v>
      </c>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769"/>
    </row>
    <row r="28" spans="2:34" s="770" customFormat="1" hidden="1">
      <c r="B28" s="782" t="s">
        <v>3495</v>
      </c>
      <c r="C28" s="780">
        <f>-SUMIF('EERR IMPERIAL'!H$2:H$143,'Nota 19'!B28,'EERR IMPERIAL'!M$2:M$143)</f>
        <v>0</v>
      </c>
      <c r="D28" s="781">
        <f>-SUMIF('EERR IMPERIAL'!H$2:H$143,'Nota 19'!B28,'EERR IMPERIAL'!L$2:L$143)</f>
        <v>0</v>
      </c>
      <c r="E28" s="781">
        <f t="shared" si="0"/>
        <v>0</v>
      </c>
      <c r="F28" s="780">
        <f>-SUMIF('EERR IMPERIAL'!H$2:H$143,'Nota 19'!B28,'EERR IMPERIAL'!P$2:P$143)</f>
        <v>0</v>
      </c>
      <c r="G28" s="781">
        <f>-SUMIF('EERR IMPERIAL'!H$2:H$143,'Nota 19'!B28,'EERR IMPERIAL'!O$2:O$143)</f>
        <v>0</v>
      </c>
      <c r="H28" s="781">
        <f t="shared" si="1"/>
        <v>0</v>
      </c>
      <c r="I28" s="769"/>
      <c r="J28" s="769"/>
      <c r="K28" s="769"/>
      <c r="L28" s="769"/>
      <c r="M28" s="769"/>
      <c r="N28" s="769"/>
      <c r="O28" s="769"/>
      <c r="P28" s="769"/>
      <c r="Q28" s="769"/>
      <c r="R28" s="769"/>
      <c r="S28" s="769"/>
      <c r="T28" s="769"/>
      <c r="U28" s="769"/>
      <c r="V28" s="769"/>
      <c r="W28" s="769"/>
      <c r="X28" s="769"/>
      <c r="Y28" s="769"/>
      <c r="Z28" s="769"/>
      <c r="AA28" s="769"/>
      <c r="AB28" s="769"/>
      <c r="AC28" s="769"/>
      <c r="AD28" s="769"/>
      <c r="AE28" s="769"/>
      <c r="AF28" s="769"/>
      <c r="AG28" s="769"/>
      <c r="AH28" s="769"/>
    </row>
    <row r="29" spans="2:34" s="770" customFormat="1">
      <c r="B29" s="782" t="s">
        <v>3496</v>
      </c>
      <c r="C29" s="780">
        <f>-SUMIF('EERR IMPERIAL'!H$2:H$143,'Nota 19'!B29,'EERR IMPERIAL'!M$2:M$143)</f>
        <v>511231299</v>
      </c>
      <c r="D29" s="781">
        <f>-SUMIF('EERR IMPERIAL'!H$2:H$143,'Nota 19'!B29,'EERR IMPERIAL'!L$2:L$143)</f>
        <v>0</v>
      </c>
      <c r="E29" s="781">
        <f t="shared" si="0"/>
        <v>511231299</v>
      </c>
      <c r="F29" s="780">
        <f>-SUMIF('EERR IMPERIAL'!H$2:H$143,'Nota 19'!B29,'EERR IMPERIAL'!P$2:P$143)</f>
        <v>1613556418</v>
      </c>
      <c r="G29" s="781">
        <f>-SUMIF('EERR IMPERIAL'!H$2:H$143,'Nota 19'!B29,'EERR IMPERIAL'!O$2:O$143)</f>
        <v>0</v>
      </c>
      <c r="H29" s="781">
        <f t="shared" si="1"/>
        <v>1613556418</v>
      </c>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row>
    <row r="30" spans="2:34" s="770" customFormat="1">
      <c r="B30" s="782" t="s">
        <v>3497</v>
      </c>
      <c r="C30" s="780">
        <f>-SUMIF('EERR IMPERIAL'!H$2:H$143,'Nota 19'!B30,'EERR IMPERIAL'!M$2:M$143)</f>
        <v>0</v>
      </c>
      <c r="D30" s="781">
        <f>-SUMIF('EERR IMPERIAL'!H$2:H$143,'Nota 19'!B30,'EERR IMPERIAL'!L$2:L$143)</f>
        <v>2406233116</v>
      </c>
      <c r="E30" s="781">
        <f t="shared" si="0"/>
        <v>2406233116</v>
      </c>
      <c r="F30" s="780">
        <f>-SUMIF('EERR IMPERIAL'!H$2:H$143,'Nota 19'!B30,'EERR IMPERIAL'!P$2:P$143)</f>
        <v>0</v>
      </c>
      <c r="G30" s="781">
        <f>-SUMIF('EERR IMPERIAL'!H$2:H$143,'Nota 19'!B30,'EERR IMPERIAL'!O$2:O$143)</f>
        <v>2242768074</v>
      </c>
      <c r="H30" s="781">
        <f t="shared" si="1"/>
        <v>2242768074</v>
      </c>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row>
    <row r="31" spans="2:34" s="770" customFormat="1">
      <c r="B31" s="782" t="s">
        <v>3498</v>
      </c>
      <c r="C31" s="780">
        <f>-SUMIF('EERR IMPERIAL'!H$2:H$143,'Nota 19'!B31,'EERR IMPERIAL'!M$2:M$143)</f>
        <v>0</v>
      </c>
      <c r="D31" s="781">
        <f>-SUMIF('EERR IMPERIAL'!H$2:H$143,'Nota 19'!B31,'EERR IMPERIAL'!L$2:L$143)</f>
        <v>0</v>
      </c>
      <c r="E31" s="781">
        <f t="shared" si="0"/>
        <v>0</v>
      </c>
      <c r="F31" s="780">
        <f>-SUMIF('EERR IMPERIAL'!H$2:H$143,'Nota 19'!B31,'EERR IMPERIAL'!P$2:P$143)</f>
        <v>0</v>
      </c>
      <c r="G31" s="781">
        <f>-SUMIF('EERR IMPERIAL'!H$2:H$143,'Nota 19'!B31,'EERR IMPERIAL'!O$2:O$143)</f>
        <v>0</v>
      </c>
      <c r="H31" s="781">
        <f t="shared" si="1"/>
        <v>0</v>
      </c>
      <c r="I31" s="769"/>
      <c r="J31" s="769"/>
      <c r="K31" s="769"/>
      <c r="L31" s="769"/>
      <c r="M31" s="769"/>
      <c r="N31" s="769"/>
      <c r="O31" s="769"/>
      <c r="P31" s="769"/>
      <c r="Q31" s="769"/>
      <c r="R31" s="769"/>
      <c r="S31" s="769"/>
      <c r="T31" s="769"/>
      <c r="U31" s="769"/>
      <c r="V31" s="769"/>
      <c r="W31" s="769"/>
      <c r="X31" s="769"/>
      <c r="Y31" s="769"/>
      <c r="Z31" s="769"/>
      <c r="AA31" s="769"/>
      <c r="AB31" s="769"/>
      <c r="AC31" s="769"/>
      <c r="AD31" s="769"/>
      <c r="AE31" s="769"/>
      <c r="AF31" s="769"/>
      <c r="AG31" s="769"/>
      <c r="AH31" s="769"/>
    </row>
    <row r="32" spans="2:34" s="770" customFormat="1">
      <c r="B32" s="782" t="s">
        <v>3499</v>
      </c>
      <c r="C32" s="780">
        <f>-SUMIF('EERR IMPERIAL'!H$2:H$143,'Nota 19'!B32,'EERR IMPERIAL'!M$2:M$143)</f>
        <v>0</v>
      </c>
      <c r="D32" s="781">
        <f>-SUMIF('EERR IMPERIAL'!H$2:H$143,'Nota 19'!B32,'EERR IMPERIAL'!L$2:L$143)</f>
        <v>9125737941</v>
      </c>
      <c r="E32" s="781">
        <f t="shared" si="0"/>
        <v>9125737941</v>
      </c>
      <c r="F32" s="780">
        <f>-SUMIF('EERR IMPERIAL'!H$2:H$143,'Nota 19'!B32,'EERR IMPERIAL'!P$2:P$143)</f>
        <v>0</v>
      </c>
      <c r="G32" s="781">
        <f>-SUMIF('EERR IMPERIAL'!H$2:H$143,'Nota 19'!B32,'EERR IMPERIAL'!O$2:O$143)</f>
        <v>11305404757</v>
      </c>
      <c r="H32" s="781">
        <f t="shared" si="1"/>
        <v>11305404757</v>
      </c>
      <c r="I32" s="769"/>
      <c r="J32" s="769"/>
      <c r="K32" s="769"/>
      <c r="L32" s="769"/>
      <c r="M32" s="769"/>
      <c r="N32" s="769"/>
      <c r="O32" s="769"/>
      <c r="P32" s="769"/>
      <c r="Q32" s="769"/>
      <c r="R32" s="769"/>
      <c r="S32" s="769"/>
      <c r="T32" s="769"/>
      <c r="U32" s="769"/>
      <c r="V32" s="769"/>
      <c r="W32" s="769"/>
      <c r="X32" s="769"/>
      <c r="Y32" s="769"/>
      <c r="Z32" s="769"/>
      <c r="AA32" s="769"/>
      <c r="AB32" s="769"/>
      <c r="AC32" s="769"/>
      <c r="AD32" s="769"/>
      <c r="AE32" s="769"/>
      <c r="AF32" s="769"/>
      <c r="AG32" s="769"/>
      <c r="AH32" s="769"/>
    </row>
    <row r="33" spans="2:34" s="770" customFormat="1">
      <c r="B33" s="782" t="s">
        <v>3500</v>
      </c>
      <c r="C33" s="780">
        <f>-SUMIF('EERR IMPERIAL'!H$2:H$143,'Nota 19'!B33,'EERR IMPERIAL'!M$2:M$143)</f>
        <v>0</v>
      </c>
      <c r="D33" s="781">
        <f>-SUMIF('EERR IMPERIAL'!H$2:H$143,'Nota 19'!B33,'EERR IMPERIAL'!L$2:L$143)</f>
        <v>4307079867</v>
      </c>
      <c r="E33" s="781">
        <f t="shared" si="0"/>
        <v>4307079867</v>
      </c>
      <c r="F33" s="780">
        <f>-SUMIF('EERR IMPERIAL'!H$2:H$143,'Nota 19'!B33,'EERR IMPERIAL'!P$2:P$143)</f>
        <v>0</v>
      </c>
      <c r="G33" s="781">
        <f>-SUMIF('EERR IMPERIAL'!H$2:H$143,'Nota 19'!B33,'EERR IMPERIAL'!O$2:O$143)</f>
        <v>6370888405</v>
      </c>
      <c r="H33" s="781">
        <f t="shared" si="1"/>
        <v>6370888405</v>
      </c>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row>
    <row r="34" spans="2:34" s="770" customFormat="1">
      <c r="B34" s="782" t="s">
        <v>235</v>
      </c>
      <c r="C34" s="780">
        <f>-SUMIF('EERR IMPERIAL'!H$2:H$143,'Nota 19'!B34,'EERR IMPERIAL'!M$2:M$143)</f>
        <v>667672213</v>
      </c>
      <c r="D34" s="781">
        <f>-SUMIF('EERR IMPERIAL'!H$2:H$143,'Nota 19'!B34,'EERR IMPERIAL'!L$2:L$143)</f>
        <v>0</v>
      </c>
      <c r="E34" s="781">
        <f t="shared" si="0"/>
        <v>667672213</v>
      </c>
      <c r="F34" s="780">
        <f>-SUMIF('EERR IMPERIAL'!H$2:H$143,'Nota 19'!B34,'EERR IMPERIAL'!P$2:P$143)</f>
        <v>-155392680</v>
      </c>
      <c r="G34" s="781">
        <f>-SUMIF('EERR IMPERIAL'!H$2:H$143,'Nota 19'!B34,'EERR IMPERIAL'!O$2:O$143)</f>
        <v>0</v>
      </c>
      <c r="H34" s="781">
        <f t="shared" si="1"/>
        <v>-155392680</v>
      </c>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row>
    <row r="35" spans="2:34" s="770" customFormat="1">
      <c r="B35" s="782" t="s">
        <v>3501</v>
      </c>
      <c r="C35" s="780">
        <f>-SUMIF('EERR IMPERIAL'!H$2:H$143,'Nota 19'!B35,'EERR IMPERIAL'!M$2:M$143)</f>
        <v>0</v>
      </c>
      <c r="D35" s="781">
        <f>-SUMIF('EERR IMPERIAL'!H$2:H$143,'Nota 19'!B35,'EERR IMPERIAL'!L$2:L$143)</f>
        <v>1015927934</v>
      </c>
      <c r="E35" s="781">
        <f t="shared" si="0"/>
        <v>1015927934</v>
      </c>
      <c r="F35" s="780">
        <f>-SUMIF('EERR IMPERIAL'!H$2:H$143,'Nota 19'!B35,'EERR IMPERIAL'!P$2:P$143)</f>
        <v>0</v>
      </c>
      <c r="G35" s="781">
        <f>-SUMIF('EERR IMPERIAL'!H$2:H$143,'Nota 19'!B35,'EERR IMPERIAL'!O$2:O$143)</f>
        <v>623015617</v>
      </c>
      <c r="H35" s="781">
        <f t="shared" si="1"/>
        <v>623015617</v>
      </c>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769"/>
    </row>
    <row r="36" spans="2:34" s="770" customFormat="1">
      <c r="B36" s="782" t="s">
        <v>3502</v>
      </c>
      <c r="C36" s="780">
        <f>-SUMIF('EERR IMPERIAL'!H$2:H$143,'Nota 19'!B36,'EERR IMPERIAL'!M$2:M$143)</f>
        <v>17570137</v>
      </c>
      <c r="D36" s="781">
        <f>-SUMIF('EERR IMPERIAL'!H$2:H$143,'Nota 19'!B36,'EERR IMPERIAL'!L$2:L$143)</f>
        <v>0</v>
      </c>
      <c r="E36" s="781">
        <f t="shared" si="0"/>
        <v>17570137</v>
      </c>
      <c r="F36" s="780">
        <f>-SUMIF('EERR IMPERIAL'!H$2:H$143,'Nota 19'!B36,'EERR IMPERIAL'!P$2:P$143)</f>
        <v>1163088</v>
      </c>
      <c r="G36" s="781">
        <f>-SUMIF('EERR IMPERIAL'!H$2:H$143,'Nota 19'!B36,'EERR IMPERIAL'!O$2:O$143)</f>
        <v>0</v>
      </c>
      <c r="H36" s="781">
        <f t="shared" si="1"/>
        <v>1163088</v>
      </c>
      <c r="I36" s="769"/>
      <c r="J36" s="769"/>
      <c r="K36" s="769"/>
      <c r="L36" s="769"/>
      <c r="M36" s="769"/>
      <c r="N36" s="769"/>
      <c r="O36" s="769"/>
      <c r="P36" s="769"/>
      <c r="Q36" s="769"/>
      <c r="R36" s="769"/>
      <c r="S36" s="769"/>
      <c r="T36" s="769"/>
      <c r="U36" s="769"/>
      <c r="V36" s="769"/>
      <c r="W36" s="769"/>
      <c r="X36" s="769"/>
      <c r="Y36" s="769"/>
      <c r="Z36" s="769"/>
      <c r="AA36" s="769"/>
      <c r="AB36" s="769"/>
      <c r="AC36" s="769"/>
      <c r="AD36" s="769"/>
      <c r="AE36" s="769"/>
      <c r="AF36" s="769"/>
      <c r="AG36" s="769"/>
      <c r="AH36" s="769"/>
    </row>
    <row r="37" spans="2:34" s="770" customFormat="1" ht="15.75" thickBot="1">
      <c r="B37" s="783" t="s">
        <v>259</v>
      </c>
      <c r="C37" s="784">
        <f>+SUM($C$13:C36)</f>
        <v>8287474007</v>
      </c>
      <c r="D37" s="784">
        <f>SUM(D13:D36)</f>
        <v>21590188352</v>
      </c>
      <c r="E37" s="784">
        <f>SUM(E13:E36)</f>
        <v>29877662359</v>
      </c>
      <c r="F37" s="784">
        <f>SUM(F13:F36)</f>
        <v>8237126870</v>
      </c>
      <c r="G37" s="784">
        <f>SUM(G13:G36)</f>
        <v>23750580589</v>
      </c>
      <c r="H37" s="784">
        <f>SUM(H13:H36)</f>
        <v>31987707459</v>
      </c>
      <c r="I37" s="769"/>
      <c r="J37" s="769"/>
      <c r="K37" s="769"/>
      <c r="L37" s="769"/>
      <c r="M37" s="769"/>
      <c r="N37" s="769"/>
      <c r="O37" s="769"/>
      <c r="P37" s="769"/>
      <c r="Q37" s="769"/>
      <c r="R37" s="769"/>
      <c r="S37" s="769"/>
      <c r="T37" s="769"/>
      <c r="U37" s="769"/>
      <c r="V37" s="769"/>
      <c r="W37" s="769"/>
      <c r="X37" s="769"/>
      <c r="Y37" s="769"/>
      <c r="Z37" s="769"/>
      <c r="AA37" s="769"/>
      <c r="AB37" s="769"/>
      <c r="AC37" s="769"/>
      <c r="AD37" s="769"/>
      <c r="AE37" s="769"/>
      <c r="AF37" s="769"/>
      <c r="AG37" s="769"/>
      <c r="AH37" s="769"/>
    </row>
    <row r="38" spans="2:34" s="770" customFormat="1">
      <c r="B38" s="769"/>
      <c r="C38" s="786">
        <f>+C37+'EERR IMPERIAL'!M144</f>
        <v>0</v>
      </c>
      <c r="D38" s="786">
        <f>+D37+'EERR IMPERIAL'!L144</f>
        <v>0</v>
      </c>
      <c r="E38" s="785">
        <f>+E37+'Armado EERR'!C18</f>
        <v>0</v>
      </c>
      <c r="F38" s="786">
        <f>+F37+'EERR IMPERIAL'!P144</f>
        <v>0</v>
      </c>
      <c r="G38" s="786">
        <f>+G37+ER!E17</f>
        <v>0</v>
      </c>
      <c r="H38" s="785">
        <f>+H37+'Armado EERR'!E18</f>
        <v>0</v>
      </c>
      <c r="I38" s="769"/>
      <c r="J38" s="769"/>
      <c r="K38" s="769"/>
      <c r="L38" s="769"/>
      <c r="M38" s="769"/>
      <c r="N38" s="769"/>
      <c r="O38" s="769"/>
      <c r="P38" s="769"/>
      <c r="Q38" s="769"/>
      <c r="R38" s="769"/>
      <c r="S38" s="769"/>
      <c r="T38" s="769"/>
      <c r="U38" s="769"/>
      <c r="V38" s="769"/>
      <c r="W38" s="769"/>
      <c r="X38" s="769"/>
      <c r="Y38" s="769"/>
      <c r="Z38" s="769"/>
      <c r="AA38" s="769"/>
      <c r="AB38" s="769"/>
      <c r="AC38" s="769"/>
      <c r="AD38" s="769"/>
      <c r="AE38" s="769"/>
      <c r="AF38" s="769"/>
      <c r="AG38" s="769"/>
      <c r="AH38" s="769"/>
    </row>
    <row r="39" spans="2:34" s="770" customFormat="1" ht="15.75">
      <c r="B39" s="769"/>
      <c r="C39" s="750" t="s">
        <v>3322</v>
      </c>
      <c r="D39" s="769"/>
      <c r="E39" s="786"/>
      <c r="F39" s="1161" t="s">
        <v>3323</v>
      </c>
      <c r="G39" s="1161"/>
      <c r="H39" s="1161"/>
      <c r="I39" s="769"/>
      <c r="J39" s="769"/>
      <c r="K39" s="769"/>
      <c r="L39" s="769"/>
      <c r="M39" s="769"/>
      <c r="N39" s="769"/>
      <c r="O39" s="769"/>
      <c r="P39" s="769"/>
      <c r="Q39" s="769"/>
      <c r="R39" s="769"/>
      <c r="S39" s="769"/>
      <c r="T39" s="769"/>
      <c r="U39" s="769"/>
      <c r="V39" s="769"/>
      <c r="W39" s="769"/>
      <c r="X39" s="769"/>
      <c r="Y39" s="769"/>
      <c r="Z39" s="769"/>
      <c r="AA39" s="769"/>
      <c r="AB39" s="769"/>
      <c r="AC39" s="769"/>
      <c r="AD39" s="769"/>
      <c r="AE39" s="769"/>
      <c r="AF39" s="769"/>
      <c r="AG39" s="769"/>
      <c r="AH39" s="769"/>
    </row>
    <row r="40" spans="2:34" s="770" customFormat="1">
      <c r="B40" s="769"/>
      <c r="C40" s="770" t="s">
        <v>3533</v>
      </c>
      <c r="D40" s="769"/>
      <c r="E40" s="786"/>
      <c r="G40" s="770" t="s">
        <v>3532</v>
      </c>
      <c r="I40" s="769"/>
      <c r="J40" s="769"/>
      <c r="K40" s="769"/>
      <c r="L40" s="769"/>
      <c r="M40" s="769"/>
      <c r="N40" s="769"/>
      <c r="O40" s="769"/>
      <c r="P40" s="769"/>
      <c r="Q40" s="769"/>
      <c r="R40" s="769"/>
      <c r="S40" s="769"/>
      <c r="T40" s="769"/>
      <c r="U40" s="769"/>
      <c r="V40" s="769"/>
      <c r="W40" s="769"/>
      <c r="X40" s="769"/>
      <c r="Y40" s="769"/>
      <c r="Z40" s="769"/>
      <c r="AA40" s="769"/>
      <c r="AB40" s="769"/>
      <c r="AC40" s="769"/>
      <c r="AD40" s="769"/>
      <c r="AE40" s="769"/>
      <c r="AF40" s="769"/>
      <c r="AG40" s="769"/>
      <c r="AH40" s="769"/>
    </row>
    <row r="41" spans="2:34" s="770" customFormat="1">
      <c r="B41" s="769"/>
      <c r="C41" s="769"/>
      <c r="D41" s="769"/>
      <c r="E41" s="769"/>
      <c r="F41" s="786"/>
      <c r="G41" s="786"/>
      <c r="H41" s="769"/>
      <c r="I41" s="769"/>
      <c r="J41" s="769"/>
      <c r="K41" s="769"/>
      <c r="L41" s="769"/>
      <c r="M41" s="769"/>
      <c r="N41" s="769"/>
      <c r="O41" s="769"/>
      <c r="P41" s="769"/>
      <c r="Q41" s="769"/>
      <c r="R41" s="769"/>
      <c r="S41" s="769"/>
      <c r="T41" s="769"/>
      <c r="U41" s="769"/>
      <c r="V41" s="769"/>
      <c r="W41" s="769"/>
      <c r="X41" s="769"/>
      <c r="Y41" s="769"/>
      <c r="Z41" s="769"/>
      <c r="AA41" s="769"/>
      <c r="AB41" s="769"/>
      <c r="AC41" s="769"/>
      <c r="AD41" s="769"/>
      <c r="AE41" s="769"/>
      <c r="AF41" s="769"/>
      <c r="AG41" s="769"/>
      <c r="AH41" s="769"/>
    </row>
    <row r="42" spans="2:34" s="770" customFormat="1" ht="15.75">
      <c r="B42" s="769"/>
      <c r="C42" s="916" t="s">
        <v>3580</v>
      </c>
      <c r="D42" s="769"/>
      <c r="E42" s="769"/>
      <c r="F42" s="1161"/>
      <c r="G42" s="1161"/>
      <c r="H42" s="1161"/>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row>
    <row r="43" spans="2:34" s="770" customFormat="1">
      <c r="B43" s="769"/>
      <c r="C43" s="770" t="s">
        <v>3581</v>
      </c>
      <c r="D43" s="769"/>
      <c r="E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769"/>
    </row>
    <row r="44" spans="2:34" s="770" customFormat="1">
      <c r="B44" s="769"/>
      <c r="C44" s="769"/>
      <c r="D44" s="769"/>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row>
    <row r="45" spans="2:34" s="770" customFormat="1">
      <c r="B45" s="769"/>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row>
    <row r="46" spans="2:34" s="788" customFormat="1">
      <c r="B46" s="787"/>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7"/>
    </row>
    <row r="47" spans="2:34" s="788" customFormat="1">
      <c r="B47" s="787"/>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row>
  </sheetData>
  <mergeCells count="3">
    <mergeCell ref="B11:B12"/>
    <mergeCell ref="F39:H39"/>
    <mergeCell ref="F42:H42"/>
  </mergeCells>
  <hyperlinks>
    <hyperlink ref="H1" location="ER!A1" display="ER" xr:uid="{35C127E3-9BCF-4B2A-916E-F87CC5A4A9AD}"/>
  </hyperlinks>
  <pageMargins left="0.7" right="0.7" top="0.75" bottom="0.75" header="0.3" footer="0.3"/>
  <pageSetup paperSize="9" scale="72" orientation="landscape" r:id="rId1"/>
  <rowBreaks count="1" manualBreakCount="1">
    <brk id="44" max="7"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E64A-D69E-481F-8289-1E1F3C459017}">
  <sheetPr codeName="Hoja48"/>
  <dimension ref="B1:Y25"/>
  <sheetViews>
    <sheetView showGridLines="0" view="pageBreakPreview" zoomScale="60" zoomScaleNormal="100" workbookViewId="0"/>
  </sheetViews>
  <sheetFormatPr baseColWidth="10" defaultColWidth="11.42578125" defaultRowHeight="15"/>
  <cols>
    <col min="1" max="1" width="3.7109375" style="743" customWidth="1"/>
    <col min="2" max="2" width="34.140625" style="752" customWidth="1"/>
    <col min="3" max="3" width="26.7109375" style="752" customWidth="1"/>
    <col min="4" max="4" width="18.42578125" style="752" bestFit="1" customWidth="1"/>
    <col min="5" max="5" width="18.28515625" style="752" customWidth="1"/>
    <col min="6" max="6" width="28.42578125" style="752" bestFit="1" customWidth="1"/>
    <col min="7" max="8" width="21.28515625" style="752" bestFit="1" customWidth="1"/>
    <col min="9" max="10" width="15.28515625" style="752" bestFit="1" customWidth="1"/>
    <col min="11" max="21" width="11.42578125" style="752"/>
    <col min="22" max="16384" width="11.42578125" style="743"/>
  </cols>
  <sheetData>
    <row r="1" spans="2:25">
      <c r="B1" s="751" t="str">
        <f>[106]Indice!C1</f>
        <v>IMPERIAL COMPAÑÍA DISTRIBUIDORA DE PETRÓLEO Y DERIVADOS S.A.E</v>
      </c>
      <c r="F1" s="622" t="s">
        <v>3279</v>
      </c>
    </row>
    <row r="2" spans="2:25">
      <c r="B2" s="751"/>
      <c r="F2" s="622"/>
    </row>
    <row r="3" spans="2:25">
      <c r="B3" s="751"/>
      <c r="F3" s="622"/>
    </row>
    <row r="4" spans="2:25">
      <c r="B4" s="751"/>
      <c r="F4" s="622"/>
    </row>
    <row r="5" spans="2:25">
      <c r="B5" s="751"/>
      <c r="F5" s="622"/>
    </row>
    <row r="6" spans="2:25">
      <c r="B6" s="1175" t="s">
        <v>3627</v>
      </c>
      <c r="C6" s="1175"/>
      <c r="D6" s="1175"/>
      <c r="E6" s="1175"/>
      <c r="F6" s="1175"/>
      <c r="G6" s="789"/>
      <c r="V6" s="752"/>
      <c r="W6" s="752"/>
      <c r="X6" s="752"/>
      <c r="Y6" s="752"/>
    </row>
    <row r="7" spans="2:25">
      <c r="B7" s="790"/>
      <c r="C7" s="791"/>
      <c r="D7" s="792"/>
      <c r="E7" s="792"/>
      <c r="F7" s="792"/>
      <c r="G7" s="789"/>
      <c r="V7" s="752"/>
      <c r="W7" s="752"/>
      <c r="X7" s="752"/>
      <c r="Y7" s="752"/>
    </row>
    <row r="8" spans="2:25">
      <c r="B8" s="793" t="s">
        <v>3398</v>
      </c>
      <c r="C8" s="1176"/>
      <c r="D8" s="1176"/>
      <c r="E8" s="792"/>
      <c r="F8" s="792"/>
      <c r="G8" s="789"/>
      <c r="V8" s="752"/>
      <c r="W8" s="752"/>
      <c r="X8" s="752"/>
      <c r="Y8" s="752"/>
    </row>
    <row r="9" spans="2:25">
      <c r="B9" s="790"/>
      <c r="E9" s="792"/>
      <c r="F9" s="792"/>
      <c r="G9" s="789"/>
      <c r="V9" s="752"/>
      <c r="W9" s="752"/>
      <c r="X9" s="752"/>
      <c r="Y9" s="752"/>
    </row>
    <row r="10" spans="2:25">
      <c r="B10" s="794" t="s">
        <v>372</v>
      </c>
      <c r="C10" s="747">
        <v>44166</v>
      </c>
      <c r="D10" s="747">
        <v>43800</v>
      </c>
      <c r="E10" s="792"/>
      <c r="F10" s="792"/>
      <c r="G10" s="792"/>
      <c r="H10" s="792"/>
      <c r="V10" s="752"/>
      <c r="W10" s="752"/>
      <c r="X10" s="752"/>
      <c r="Y10" s="752"/>
    </row>
    <row r="11" spans="2:25">
      <c r="B11" s="790" t="s">
        <v>1478</v>
      </c>
      <c r="C11" s="795">
        <f>SUMIF('EERR IMPERIAL'!H$2:H$143,'Nota 20'!B11,'EERR IMPERIAL'!I$2:I$143)</f>
        <v>777308684</v>
      </c>
      <c r="D11" s="795">
        <f>SUMIF('EERR IMPERIAL'!H$2:H$105,'Nota 20'!B11,'EERR IMPERIAL'!F$2:F$105)</f>
        <v>1050515687</v>
      </c>
      <c r="E11" s="792"/>
      <c r="F11" s="792"/>
      <c r="G11" s="792"/>
      <c r="H11" s="792"/>
      <c r="V11" s="752"/>
      <c r="W11" s="752"/>
      <c r="X11" s="752"/>
      <c r="Y11" s="752"/>
    </row>
    <row r="12" spans="2:25">
      <c r="B12" s="790" t="s">
        <v>1480</v>
      </c>
      <c r="C12" s="795">
        <f>SUMIF('EERR IMPERIAL'!H$2:H$143,'Nota 20'!B12,'EERR IMPERIAL'!I$2:I$143)</f>
        <v>900917772</v>
      </c>
      <c r="D12" s="795">
        <f>SUMIF('EERR IMPERIAL'!H$2:H$105,'Nota 20'!B12,'EERR IMPERIAL'!F$2:F$105)</f>
        <v>1053571847</v>
      </c>
      <c r="E12" s="792"/>
      <c r="F12" s="792"/>
      <c r="G12" s="792"/>
      <c r="H12" s="792"/>
      <c r="V12" s="752"/>
      <c r="W12" s="752"/>
      <c r="X12" s="752"/>
      <c r="Y12" s="752"/>
    </row>
    <row r="13" spans="2:25">
      <c r="B13" s="790" t="s">
        <v>3503</v>
      </c>
      <c r="C13" s="795">
        <f>SUMIF('EERR IMPERIAL'!H$2:H$143,'Nota 20'!B13,'EERR IMPERIAL'!I$2:I$143)</f>
        <v>-16096332</v>
      </c>
      <c r="D13" s="795">
        <f>SUMIF('EERR IMPERIAL'!H$2:H$105,'Nota 20'!B13,'EERR IMPERIAL'!F$2:F$105)</f>
        <v>-3764336</v>
      </c>
      <c r="E13" s="792"/>
      <c r="F13" s="792"/>
      <c r="G13" s="792"/>
      <c r="H13" s="792"/>
      <c r="V13" s="752"/>
      <c r="W13" s="752"/>
      <c r="X13" s="752"/>
      <c r="Y13" s="752"/>
    </row>
    <row r="14" spans="2:25">
      <c r="B14" s="790"/>
      <c r="C14" s="795"/>
      <c r="D14" s="795">
        <f>SUMIF('EERR IMPERIAL'!H$2:H$105,'Nota 20'!B14,'EERR IMPERIAL'!F$2:F$105)</f>
        <v>0</v>
      </c>
      <c r="E14" s="792"/>
      <c r="F14" s="792"/>
      <c r="G14" s="792"/>
      <c r="H14" s="792"/>
      <c r="V14" s="752"/>
      <c r="W14" s="752"/>
      <c r="X14" s="752"/>
      <c r="Y14" s="752"/>
    </row>
    <row r="15" spans="2:25">
      <c r="B15" s="790"/>
      <c r="C15" s="795"/>
      <c r="D15" s="867"/>
      <c r="E15" s="792"/>
      <c r="F15" s="792"/>
      <c r="G15" s="792"/>
      <c r="H15" s="792"/>
      <c r="V15" s="752"/>
      <c r="W15" s="752"/>
      <c r="X15" s="752"/>
      <c r="Y15" s="752"/>
    </row>
    <row r="16" spans="2:25">
      <c r="B16" s="794" t="s">
        <v>259</v>
      </c>
      <c r="C16" s="796">
        <f>SUM($C$11:C15)</f>
        <v>1662130124</v>
      </c>
      <c r="D16" s="796">
        <f>SUM(D11:D15)</f>
        <v>2100323198</v>
      </c>
      <c r="E16" s="797"/>
      <c r="F16" s="792"/>
      <c r="G16" s="792"/>
      <c r="H16" s="792"/>
      <c r="I16" s="765"/>
      <c r="J16" s="765"/>
      <c r="V16" s="752"/>
      <c r="W16" s="752"/>
      <c r="X16" s="752"/>
      <c r="Y16" s="752"/>
    </row>
    <row r="17" spans="2:25">
      <c r="B17" s="743"/>
      <c r="C17" s="749">
        <f>+C16-'Armado EERR'!C26</f>
        <v>0</v>
      </c>
      <c r="D17" s="749">
        <f>+D16-'Armado EERR'!E26</f>
        <v>0</v>
      </c>
      <c r="E17" s="792"/>
      <c r="F17" s="792"/>
      <c r="G17" s="792"/>
      <c r="H17" s="792"/>
      <c r="V17" s="752"/>
      <c r="W17" s="752"/>
      <c r="X17" s="752"/>
      <c r="Y17" s="752"/>
    </row>
    <row r="18" spans="2:25">
      <c r="B18" s="743"/>
      <c r="C18" s="743"/>
      <c r="D18" s="743"/>
      <c r="E18" s="792"/>
      <c r="F18" s="792"/>
      <c r="G18" s="789"/>
      <c r="H18" s="765"/>
      <c r="V18" s="752"/>
      <c r="W18" s="752"/>
      <c r="X18" s="752"/>
      <c r="Y18" s="752"/>
    </row>
    <row r="19" spans="2:25">
      <c r="B19" s="743"/>
      <c r="C19" s="743"/>
      <c r="D19" s="743"/>
      <c r="E19" s="792"/>
      <c r="F19" s="792"/>
      <c r="G19" s="789"/>
      <c r="V19" s="752"/>
      <c r="W19" s="752"/>
      <c r="X19" s="752"/>
      <c r="Y19" s="752"/>
    </row>
    <row r="20" spans="2:25">
      <c r="B20" s="743"/>
      <c r="C20" s="743"/>
      <c r="D20" s="743"/>
      <c r="E20" s="792"/>
      <c r="F20" s="792"/>
      <c r="G20" s="789"/>
      <c r="V20" s="752"/>
      <c r="W20" s="752"/>
      <c r="X20" s="752"/>
      <c r="Y20" s="752"/>
    </row>
    <row r="21" spans="2:25" ht="15.75">
      <c r="B21" s="750" t="s">
        <v>3322</v>
      </c>
      <c r="D21" s="934" t="s">
        <v>3323</v>
      </c>
      <c r="E21" s="934"/>
      <c r="F21" s="934"/>
      <c r="V21" s="752"/>
      <c r="W21" s="752"/>
      <c r="X21" s="752"/>
      <c r="Y21" s="752"/>
    </row>
    <row r="22" spans="2:25">
      <c r="B22" s="871" t="s">
        <v>3533</v>
      </c>
      <c r="D22" s="789" t="s">
        <v>3532</v>
      </c>
      <c r="V22" s="752"/>
      <c r="W22" s="752"/>
      <c r="X22" s="752"/>
      <c r="Y22" s="752"/>
    </row>
    <row r="23" spans="2:25">
      <c r="B23" s="743"/>
      <c r="D23" s="792"/>
      <c r="E23" s="789"/>
      <c r="V23" s="752"/>
      <c r="W23" s="752"/>
      <c r="X23" s="752"/>
      <c r="Y23" s="752"/>
    </row>
    <row r="24" spans="2:25" ht="15.75">
      <c r="B24" s="916" t="s">
        <v>3580</v>
      </c>
      <c r="D24" s="934"/>
      <c r="E24" s="934"/>
      <c r="F24" s="934"/>
    </row>
    <row r="25" spans="2:25">
      <c r="B25" s="931" t="s">
        <v>3581</v>
      </c>
      <c r="D25" s="789"/>
    </row>
  </sheetData>
  <mergeCells count="2">
    <mergeCell ref="B6:F6"/>
    <mergeCell ref="C8:D8"/>
  </mergeCells>
  <hyperlinks>
    <hyperlink ref="F1" location="ER!A1" display="ER" xr:uid="{053CB135-AE30-4ECE-9610-8B27F2A10AFD}"/>
  </hyperlinks>
  <pageMargins left="0.7" right="0.7" top="0.75" bottom="0.75" header="0.3" footer="0.3"/>
  <pageSetup paperSize="9" scale="7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ED2A-164B-4FD6-8663-D16DD8A489D6}">
  <sheetPr codeName="Hoja50"/>
  <dimension ref="B1:AF24"/>
  <sheetViews>
    <sheetView showGridLines="0" view="pageBreakPreview" zoomScale="60" zoomScaleNormal="100" workbookViewId="0"/>
  </sheetViews>
  <sheetFormatPr baseColWidth="10" defaultColWidth="11.42578125" defaultRowHeight="15"/>
  <cols>
    <col min="1" max="1" width="4.42578125" style="743" customWidth="1"/>
    <col min="2" max="2" width="47.28515625" style="752" customWidth="1"/>
    <col min="3" max="3" width="21.140625" style="752" customWidth="1"/>
    <col min="4" max="4" width="20.5703125" style="752" bestFit="1" customWidth="1"/>
    <col min="5" max="5" width="9.42578125" style="752" customWidth="1"/>
    <col min="6" max="6" width="37.7109375" style="752" bestFit="1" customWidth="1"/>
    <col min="7" max="7" width="19.140625" style="752" bestFit="1" customWidth="1"/>
    <col min="8" max="8" width="19" style="752" bestFit="1" customWidth="1"/>
    <col min="9" max="16" width="11.42578125" style="752"/>
    <col min="17" max="16384" width="11.42578125" style="743"/>
  </cols>
  <sheetData>
    <row r="1" spans="2:32">
      <c r="B1" s="751" t="str">
        <f>[106]Indice!C1</f>
        <v>IMPERIAL COMPAÑÍA DISTRIBUIDORA DE PETRÓLEO Y DERIVADOS S.A.E</v>
      </c>
      <c r="F1" s="622" t="s">
        <v>3279</v>
      </c>
    </row>
    <row r="6" spans="2:32">
      <c r="B6" s="745" t="s">
        <v>3628</v>
      </c>
      <c r="C6" s="745"/>
      <c r="D6" s="745"/>
      <c r="E6" s="745"/>
      <c r="F6" s="745"/>
      <c r="G6" s="745"/>
      <c r="H6" s="745"/>
      <c r="I6" s="753"/>
      <c r="J6" s="753"/>
      <c r="K6" s="753"/>
      <c r="L6" s="753"/>
      <c r="M6" s="753"/>
      <c r="N6" s="753"/>
      <c r="O6" s="753"/>
      <c r="P6" s="753"/>
      <c r="Q6" s="753"/>
      <c r="R6" s="753"/>
      <c r="S6" s="753"/>
      <c r="T6" s="753"/>
      <c r="U6" s="753"/>
      <c r="V6" s="753"/>
      <c r="W6" s="753"/>
      <c r="X6" s="753"/>
      <c r="Y6" s="753"/>
      <c r="Z6" s="753"/>
      <c r="AA6" s="753"/>
      <c r="AB6" s="753"/>
      <c r="AC6" s="753"/>
      <c r="AD6" s="753"/>
      <c r="AE6" s="753"/>
    </row>
    <row r="7" spans="2:32">
      <c r="B7" s="798" t="s">
        <v>3398</v>
      </c>
    </row>
    <row r="8" spans="2:32">
      <c r="D8" s="799"/>
    </row>
    <row r="9" spans="2:32">
      <c r="B9" s="757" t="s">
        <v>3504</v>
      </c>
      <c r="C9" s="747">
        <v>44166</v>
      </c>
      <c r="D9" s="747">
        <v>43800</v>
      </c>
      <c r="E9" s="753"/>
      <c r="I9" s="753"/>
      <c r="J9" s="753"/>
      <c r="K9" s="753"/>
      <c r="L9" s="753"/>
      <c r="M9" s="753"/>
      <c r="N9" s="753"/>
      <c r="O9" s="753"/>
      <c r="P9" s="753"/>
      <c r="Q9" s="753"/>
      <c r="R9" s="753"/>
      <c r="S9" s="753"/>
      <c r="T9" s="753"/>
      <c r="U9" s="753"/>
      <c r="V9" s="753"/>
      <c r="W9" s="753"/>
      <c r="X9" s="753"/>
      <c r="Y9" s="753"/>
      <c r="Z9" s="753"/>
      <c r="AA9" s="753"/>
      <c r="AB9" s="753"/>
      <c r="AC9" s="753"/>
      <c r="AD9" s="753"/>
      <c r="AE9" s="753"/>
      <c r="AF9" s="753"/>
    </row>
    <row r="10" spans="2:32">
      <c r="B10" s="790" t="s">
        <v>229</v>
      </c>
      <c r="C10" s="763">
        <f>SUMIF('EERR IMPERIAL'!H2:H105,'Nota 21'!B10,'EERR IMPERIAL'!I2:I105)</f>
        <v>-9731888533</v>
      </c>
      <c r="D10" s="795">
        <f>SUMIF('EERR IMPERIAL'!H2:H105,'Nota 21'!B10,'EERR IMPERIAL'!F2:F105)</f>
        <v>-7880668097</v>
      </c>
      <c r="E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row>
    <row r="11" spans="2:32">
      <c r="B11" s="790" t="s">
        <v>230</v>
      </c>
      <c r="C11" s="763">
        <f>SUMIF('EERR IMPERIAL'!H3:H106,'Nota 21'!B11,'EERR IMPERIAL'!I3:I106)</f>
        <v>-8948248</v>
      </c>
      <c r="D11" s="795">
        <f>SUMIF('EERR IMPERIAL'!H3:H106,'Nota 21'!B11,'EERR IMPERIAL'!F3:F106)</f>
        <v>-9617748</v>
      </c>
      <c r="E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row>
    <row r="12" spans="2:32">
      <c r="B12" s="790" t="s">
        <v>231</v>
      </c>
      <c r="C12" s="763">
        <f>SUMIF('EERR IMPERIAL'!H4:H107,'Nota 21'!B12,'EERR IMPERIAL'!I4:I107)</f>
        <v>-41467179</v>
      </c>
      <c r="D12" s="795">
        <f>SUMIF('EERR IMPERIAL'!H4:H107,'Nota 21'!B12,'EERR IMPERIAL'!F4:F107)</f>
        <v>-322663562</v>
      </c>
      <c r="E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row>
    <row r="13" spans="2:32">
      <c r="B13" s="753" t="s">
        <v>153</v>
      </c>
      <c r="C13" s="763">
        <f>SUMIF('EERR IMPERIAL'!H5:H108,'Nota 21'!B13,'EERR IMPERIAL'!I5:I108)</f>
        <v>-2071236570</v>
      </c>
      <c r="D13" s="867">
        <f>SUMIF('EERR IMPERIAL'!H5:H108,'Nota 21'!B13,'EERR IMPERIAL'!F5:F108)</f>
        <v>-3559484352</v>
      </c>
      <c r="E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row>
    <row r="14" spans="2:32">
      <c r="B14" s="757" t="s">
        <v>3505</v>
      </c>
      <c r="C14" s="800">
        <f>SUM($C10:C13)</f>
        <v>-11853540530</v>
      </c>
      <c r="D14" s="868">
        <f>SUM(D10:D13)</f>
        <v>-11772433759</v>
      </c>
      <c r="E14" s="753"/>
      <c r="I14" s="753"/>
      <c r="J14" s="753"/>
      <c r="K14" s="753"/>
      <c r="L14" s="753"/>
      <c r="M14" s="753"/>
      <c r="N14" s="753"/>
      <c r="O14" s="753"/>
      <c r="P14" s="753"/>
      <c r="Q14" s="753"/>
      <c r="R14" s="753"/>
      <c r="S14" s="753"/>
      <c r="T14" s="753"/>
      <c r="U14" s="753"/>
      <c r="V14" s="753"/>
      <c r="W14" s="753"/>
      <c r="X14" s="753"/>
      <c r="Y14" s="753"/>
      <c r="Z14" s="753"/>
      <c r="AA14" s="753"/>
      <c r="AB14" s="753"/>
      <c r="AC14" s="753"/>
      <c r="AD14" s="753"/>
      <c r="AE14" s="753"/>
      <c r="AF14" s="753"/>
    </row>
    <row r="15" spans="2:32">
      <c r="B15" s="753"/>
      <c r="C15" s="763">
        <f>+C14-'Armado EERR'!C30-'Armado EERR'!C22</f>
        <v>0</v>
      </c>
      <c r="D15" s="763">
        <f>+D14-'Armado EERR'!E22-'Armado EERR'!E30</f>
        <v>0</v>
      </c>
      <c r="E15" s="753"/>
      <c r="I15" s="753"/>
      <c r="J15" s="753"/>
      <c r="K15" s="753"/>
      <c r="L15" s="753"/>
      <c r="M15" s="753"/>
      <c r="N15" s="753"/>
      <c r="O15" s="753"/>
      <c r="P15" s="753"/>
      <c r="Q15" s="753"/>
      <c r="R15" s="753"/>
      <c r="S15" s="753"/>
      <c r="T15" s="753"/>
      <c r="U15" s="753"/>
      <c r="V15" s="753"/>
      <c r="W15" s="753"/>
      <c r="X15" s="753"/>
      <c r="Y15" s="753"/>
      <c r="Z15" s="753"/>
      <c r="AA15" s="753"/>
      <c r="AB15" s="753"/>
      <c r="AC15" s="753"/>
      <c r="AD15" s="753"/>
      <c r="AE15" s="753"/>
      <c r="AF15" s="753"/>
    </row>
    <row r="17" spans="2:32">
      <c r="E17" s="753"/>
      <c r="F17" s="753"/>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row>
    <row r="18" spans="2:32">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row>
    <row r="19" spans="2:32">
      <c r="B19" s="743"/>
      <c r="C19" s="743"/>
      <c r="D19" s="743"/>
      <c r="E19" s="753"/>
      <c r="F19" s="753"/>
      <c r="G19" s="753"/>
      <c r="H19" s="753"/>
      <c r="I19" s="753"/>
      <c r="J19" s="753"/>
      <c r="K19" s="753"/>
      <c r="L19" s="753"/>
      <c r="M19" s="753"/>
      <c r="N19" s="753"/>
      <c r="O19" s="753"/>
      <c r="P19" s="753"/>
      <c r="Q19" s="753"/>
      <c r="R19" s="753"/>
      <c r="S19" s="753"/>
      <c r="T19" s="753"/>
      <c r="U19" s="753"/>
      <c r="V19" s="753"/>
      <c r="W19" s="753"/>
      <c r="X19" s="753"/>
      <c r="Y19" s="753"/>
      <c r="Z19" s="753"/>
      <c r="AA19" s="753"/>
      <c r="AB19" s="753"/>
      <c r="AC19" s="753"/>
      <c r="AD19" s="753"/>
      <c r="AE19" s="753"/>
      <c r="AF19" s="753"/>
    </row>
    <row r="20" spans="2:32" ht="15.75">
      <c r="B20" s="750" t="s">
        <v>3322</v>
      </c>
      <c r="C20" s="743"/>
      <c r="D20" s="743"/>
      <c r="E20" s="753"/>
      <c r="F20" s="1161" t="s">
        <v>3323</v>
      </c>
      <c r="G20" s="1161"/>
      <c r="H20" s="1161"/>
      <c r="I20" s="753"/>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row>
    <row r="21" spans="2:32">
      <c r="B21" s="870" t="s">
        <v>3550</v>
      </c>
      <c r="E21" s="753"/>
      <c r="F21" s="1177" t="s">
        <v>3532</v>
      </c>
      <c r="G21" s="1177" t="s">
        <v>3532</v>
      </c>
      <c r="H21" s="1177"/>
      <c r="I21" s="753"/>
      <c r="J21" s="753"/>
      <c r="K21" s="753"/>
      <c r="L21" s="753"/>
      <c r="M21" s="753"/>
      <c r="N21" s="753"/>
      <c r="O21" s="753"/>
      <c r="P21" s="753"/>
      <c r="Q21" s="753"/>
      <c r="R21" s="753"/>
      <c r="S21" s="753"/>
      <c r="T21" s="753"/>
      <c r="U21" s="753"/>
      <c r="V21" s="753"/>
      <c r="W21" s="753"/>
      <c r="X21" s="753"/>
      <c r="Y21" s="753"/>
      <c r="Z21" s="753"/>
      <c r="AA21" s="753"/>
      <c r="AB21" s="753"/>
      <c r="AC21" s="753"/>
      <c r="AD21" s="753"/>
      <c r="AE21" s="753"/>
      <c r="AF21" s="753"/>
    </row>
    <row r="22" spans="2:32">
      <c r="E22" s="753"/>
      <c r="F22" s="753"/>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row>
    <row r="23" spans="2:32" ht="15.75">
      <c r="B23" s="916" t="s">
        <v>3580</v>
      </c>
      <c r="E23" s="753"/>
      <c r="F23" s="1161"/>
      <c r="G23" s="1161"/>
      <c r="H23" s="1161"/>
      <c r="I23" s="753"/>
      <c r="J23" s="753"/>
      <c r="K23" s="753"/>
      <c r="L23" s="753"/>
      <c r="M23" s="753"/>
      <c r="N23" s="753"/>
      <c r="O23" s="753"/>
      <c r="P23" s="753"/>
      <c r="Q23" s="753"/>
      <c r="R23" s="753"/>
      <c r="S23" s="753"/>
      <c r="T23" s="753"/>
      <c r="U23" s="753"/>
      <c r="V23" s="753"/>
      <c r="W23" s="753"/>
      <c r="X23" s="753"/>
      <c r="Y23" s="753"/>
      <c r="Z23" s="753"/>
      <c r="AA23" s="753"/>
      <c r="AB23" s="753"/>
      <c r="AC23" s="753"/>
      <c r="AD23" s="753"/>
      <c r="AE23" s="753"/>
      <c r="AF23" s="753"/>
    </row>
    <row r="24" spans="2:32">
      <c r="B24" s="925" t="s">
        <v>3581</v>
      </c>
      <c r="F24" s="1177"/>
      <c r="G24" s="1177"/>
      <c r="H24" s="1177"/>
    </row>
  </sheetData>
  <mergeCells count="4">
    <mergeCell ref="F20:H20"/>
    <mergeCell ref="F21:H21"/>
    <mergeCell ref="F23:H23"/>
    <mergeCell ref="F24:H24"/>
  </mergeCells>
  <hyperlinks>
    <hyperlink ref="F1" location="ER!A1" display="ER" xr:uid="{85BEF20E-B3B8-41FC-A9CD-53EEEC65CC77}"/>
  </hyperlinks>
  <pageMargins left="0.7" right="0.7" top="0.75" bottom="0.75" header="0.3" footer="0.3"/>
  <pageSetup paperSize="9" scale="7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7F77-D88C-43EF-BB68-4348B8ADDC10}">
  <sheetPr codeName="Hoja54"/>
  <dimension ref="A1:AA19"/>
  <sheetViews>
    <sheetView workbookViewId="0">
      <selection activeCell="B7" sqref="B7"/>
    </sheetView>
  </sheetViews>
  <sheetFormatPr baseColWidth="10" defaultColWidth="11.42578125" defaultRowHeight="15"/>
  <cols>
    <col min="1" max="1" width="4.7109375" style="752" customWidth="1"/>
    <col min="2" max="2" width="37.28515625" style="752" customWidth="1"/>
    <col min="3" max="4" width="17.28515625" style="752" customWidth="1"/>
    <col min="5" max="27" width="11.42578125" style="752"/>
    <col min="28" max="16384" width="11.42578125" style="743"/>
  </cols>
  <sheetData>
    <row r="1" spans="2:8">
      <c r="B1" s="751" t="str">
        <f>[106]Indice!C1</f>
        <v>IMPERIAL COMPAÑÍA DISTRIBUIDORA DE PETRÓLEO Y DERIVADOS S.A.E</v>
      </c>
      <c r="F1" s="622" t="s">
        <v>3279</v>
      </c>
    </row>
    <row r="6" spans="2:8">
      <c r="B6" s="802" t="s">
        <v>3629</v>
      </c>
      <c r="C6" s="802"/>
      <c r="D6" s="802"/>
      <c r="E6" s="802"/>
      <c r="F6" s="802"/>
      <c r="G6" s="790"/>
      <c r="H6" s="789"/>
    </row>
    <row r="7" spans="2:8">
      <c r="B7" s="803" t="s">
        <v>3398</v>
      </c>
      <c r="C7" s="791"/>
      <c r="D7" s="792"/>
      <c r="E7" s="792"/>
      <c r="F7" s="792"/>
      <c r="G7" s="790"/>
      <c r="H7" s="789"/>
    </row>
    <row r="8" spans="2:8">
      <c r="B8" s="790"/>
      <c r="C8" s="1176"/>
      <c r="D8" s="1176"/>
      <c r="E8" s="792"/>
      <c r="F8" s="792"/>
      <c r="G8" s="790"/>
      <c r="H8" s="789"/>
    </row>
    <row r="9" spans="2:8">
      <c r="C9" s="747">
        <v>44166</v>
      </c>
      <c r="D9" s="747">
        <v>43800</v>
      </c>
      <c r="E9" s="792"/>
      <c r="F9" s="792"/>
      <c r="G9" s="790"/>
      <c r="H9" s="789"/>
    </row>
    <row r="10" spans="2:8">
      <c r="B10" s="790" t="s">
        <v>160</v>
      </c>
      <c r="C10" s="795">
        <f>SUMIF('EERR IMPERIAL'!H2:H142,'Nota 22'!B10,'EERR IMPERIAL'!I2:I143)</f>
        <v>-387756183</v>
      </c>
      <c r="D10" s="795">
        <f>SUMIF('EERR IMPERIAL'!H2:H143,'Nota 22'!B10,'EERR IMPERIAL'!F$2:F$144)</f>
        <v>-305543079</v>
      </c>
      <c r="E10" s="792"/>
      <c r="F10" s="792"/>
      <c r="G10" s="790"/>
      <c r="H10" s="789"/>
    </row>
    <row r="11" spans="2:8">
      <c r="B11" s="794" t="s">
        <v>259</v>
      </c>
      <c r="C11" s="800">
        <f>SUM(C10:C10)</f>
        <v>-387756183</v>
      </c>
      <c r="D11" s="800">
        <f>SUM(D10:D10)</f>
        <v>-305543079</v>
      </c>
      <c r="E11" s="792"/>
      <c r="F11" s="792"/>
      <c r="G11" s="790"/>
      <c r="H11" s="789"/>
    </row>
    <row r="12" spans="2:8">
      <c r="B12" s="790"/>
      <c r="C12" s="791"/>
      <c r="D12" s="792"/>
      <c r="E12" s="792"/>
      <c r="F12" s="792"/>
      <c r="G12" s="790"/>
      <c r="H12" s="789"/>
    </row>
    <row r="15" spans="2:8" ht="15.75">
      <c r="B15" s="750" t="s">
        <v>3322</v>
      </c>
      <c r="C15" s="1161" t="s">
        <v>3323</v>
      </c>
      <c r="D15" s="1161"/>
      <c r="E15" s="804"/>
    </row>
    <row r="16" spans="2:8">
      <c r="B16" s="870" t="s">
        <v>3533</v>
      </c>
      <c r="C16" s="1171" t="s">
        <v>3532</v>
      </c>
      <c r="D16" s="1171"/>
    </row>
    <row r="18" spans="2:4" ht="15.75">
      <c r="B18" s="916" t="s">
        <v>3580</v>
      </c>
      <c r="C18" s="1161"/>
      <c r="D18" s="1161"/>
    </row>
    <row r="19" spans="2:4">
      <c r="B19" s="925" t="s">
        <v>3581</v>
      </c>
      <c r="C19" s="1162"/>
      <c r="D19" s="1171"/>
    </row>
  </sheetData>
  <mergeCells count="5">
    <mergeCell ref="C8:D8"/>
    <mergeCell ref="C15:D15"/>
    <mergeCell ref="C16:D16"/>
    <mergeCell ref="C18:D18"/>
    <mergeCell ref="C19:D19"/>
  </mergeCells>
  <hyperlinks>
    <hyperlink ref="F1" location="ER!A1" display="ER" xr:uid="{93EE59FF-4042-418F-919F-DDB61C8CE5D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EEF38-8E83-4EBA-BFE2-074C5CB820F6}">
  <sheetPr codeName="Hoja57"/>
  <dimension ref="A1:O20"/>
  <sheetViews>
    <sheetView view="pageBreakPreview" zoomScale="60" zoomScaleNormal="100" workbookViewId="0"/>
  </sheetViews>
  <sheetFormatPr baseColWidth="10" defaultColWidth="11.28515625" defaultRowHeight="15"/>
  <cols>
    <col min="1" max="1" width="3.42578125" style="752" customWidth="1"/>
    <col min="2" max="2" width="42.140625" style="752" customWidth="1"/>
    <col min="3" max="3" width="53.42578125" style="752" customWidth="1"/>
    <col min="4" max="6" width="24.28515625" style="752" customWidth="1"/>
    <col min="7" max="7" width="12.85546875" style="752" customWidth="1"/>
    <col min="8" max="8" width="11.28515625" style="752"/>
    <col min="9" max="9" width="17.28515625" style="752" customWidth="1"/>
    <col min="10" max="15" width="11.28515625" style="752"/>
    <col min="16" max="16384" width="11.28515625" style="743"/>
  </cols>
  <sheetData>
    <row r="1" spans="2:10">
      <c r="B1" s="751" t="str">
        <f>[106]Indice!C1</f>
        <v>IMPERIAL COMPAÑÍA DISTRIBUIDORA DE PETRÓLEO Y DERIVADOS S.A.E</v>
      </c>
      <c r="D1" s="622" t="s">
        <v>3279</v>
      </c>
    </row>
    <row r="2" spans="2:10">
      <c r="B2" s="751"/>
      <c r="D2" s="622"/>
    </row>
    <row r="3" spans="2:10">
      <c r="B3" s="751"/>
      <c r="D3" s="622"/>
    </row>
    <row r="4" spans="2:10">
      <c r="D4" s="787"/>
    </row>
    <row r="6" spans="2:10">
      <c r="B6" s="801" t="s">
        <v>3630</v>
      </c>
      <c r="C6" s="801"/>
      <c r="D6" s="801"/>
      <c r="E6" s="801"/>
    </row>
    <row r="7" spans="2:10" ht="15.6" customHeight="1">
      <c r="B7" s="1178" t="s">
        <v>3398</v>
      </c>
      <c r="C7" s="1178"/>
      <c r="D7" s="805"/>
      <c r="E7" s="805"/>
      <c r="F7" s="805"/>
      <c r="G7" s="805"/>
      <c r="H7" s="805"/>
      <c r="I7" s="805"/>
      <c r="J7" s="805"/>
    </row>
    <row r="8" spans="2:10" ht="15" customHeight="1">
      <c r="C8" s="761"/>
    </row>
    <row r="9" spans="2:10" ht="15" customHeight="1">
      <c r="C9" s="806">
        <v>44166</v>
      </c>
      <c r="D9" s="747">
        <v>43800</v>
      </c>
    </row>
    <row r="10" spans="2:10" s="752" customFormat="1" ht="15" customHeight="1">
      <c r="B10" s="769" t="s">
        <v>3506</v>
      </c>
      <c r="C10" s="807">
        <v>4000</v>
      </c>
      <c r="D10" s="807">
        <v>4000</v>
      </c>
      <c r="E10" s="808"/>
      <c r="F10" s="808"/>
      <c r="G10" s="808"/>
      <c r="H10" s="808"/>
      <c r="I10" s="808"/>
      <c r="J10" s="808"/>
    </row>
    <row r="11" spans="2:10" ht="15" customHeight="1">
      <c r="B11" s="743" t="s">
        <v>3507</v>
      </c>
      <c r="C11" s="809">
        <f>+'Armado EERR'!C39</f>
        <v>2808387692</v>
      </c>
      <c r="D11" s="810">
        <f>+'Armado EERR'!E39</f>
        <v>1940308731</v>
      </c>
    </row>
    <row r="12" spans="2:10" ht="15" customHeight="1">
      <c r="B12" s="811" t="s">
        <v>3508</v>
      </c>
      <c r="C12" s="812">
        <f>IFERROR(C11/C10,0)</f>
        <v>702096.92299999995</v>
      </c>
      <c r="D12" s="812">
        <f>IFERROR(D11/D10,0)</f>
        <v>485077.18274999998</v>
      </c>
      <c r="E12" s="808"/>
      <c r="F12" s="808"/>
      <c r="G12" s="808"/>
      <c r="H12" s="808"/>
      <c r="I12" s="808"/>
      <c r="J12" s="808"/>
    </row>
    <row r="13" spans="2:10" ht="15" customHeight="1"/>
    <row r="14" spans="2:10" ht="15" customHeight="1">
      <c r="B14" s="808"/>
      <c r="C14" s="808"/>
      <c r="D14" s="808"/>
      <c r="E14" s="808"/>
      <c r="F14" s="808"/>
      <c r="G14" s="808"/>
      <c r="H14" s="808"/>
      <c r="I14" s="808"/>
      <c r="J14" s="808"/>
    </row>
    <row r="15" spans="2:10" ht="15" customHeight="1"/>
    <row r="16" spans="2:10" ht="15.75">
      <c r="B16" s="750" t="s">
        <v>3322</v>
      </c>
      <c r="C16" s="1161" t="s">
        <v>3323</v>
      </c>
      <c r="D16" s="1161"/>
    </row>
    <row r="17" spans="2:4">
      <c r="B17" s="870" t="s">
        <v>3533</v>
      </c>
      <c r="C17" s="872" t="s">
        <v>3532</v>
      </c>
    </row>
    <row r="19" spans="2:4" ht="15.75">
      <c r="B19" s="916" t="s">
        <v>3580</v>
      </c>
      <c r="C19" s="1161"/>
      <c r="D19" s="1161"/>
    </row>
    <row r="20" spans="2:4">
      <c r="B20" s="925" t="s">
        <v>3581</v>
      </c>
      <c r="C20" s="933"/>
    </row>
  </sheetData>
  <mergeCells count="3">
    <mergeCell ref="B7:C7"/>
    <mergeCell ref="C16:D16"/>
    <mergeCell ref="C19:D19"/>
  </mergeCells>
  <hyperlinks>
    <hyperlink ref="D1" location="ER!A1" display="ER" xr:uid="{DFFFA29A-7F3D-498F-8B7D-CB5E6FE4123A}"/>
  </hyperlinks>
  <pageMargins left="0.7" right="0.7" top="0.75" bottom="0.75" header="0.3" footer="0.3"/>
  <pageSetup paperSize="9" scale="7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81F4D-B67A-4E48-AC75-B1C8C994F548}">
  <sheetPr codeName="Hoja59">
    <tabColor theme="0" tint="-0.14999847407452621"/>
  </sheetPr>
  <dimension ref="A1:O16"/>
  <sheetViews>
    <sheetView view="pageBreakPreview" zoomScale="80" zoomScaleNormal="100" zoomScaleSheetLayoutView="80" workbookViewId="0">
      <selection activeCell="B7" sqref="B7:I7"/>
    </sheetView>
  </sheetViews>
  <sheetFormatPr baseColWidth="10" defaultColWidth="11.42578125" defaultRowHeight="15"/>
  <cols>
    <col min="1" max="1" width="3.140625" style="751" customWidth="1"/>
    <col min="2" max="6" width="24.28515625" style="752" customWidth="1"/>
    <col min="7" max="7" width="12.85546875" style="752" customWidth="1"/>
    <col min="8" max="8" width="11.42578125" style="752"/>
    <col min="9" max="9" width="17.28515625" style="752" customWidth="1"/>
    <col min="10" max="15" width="11.42578125" style="752"/>
    <col min="16" max="16384" width="11.42578125" style="743"/>
  </cols>
  <sheetData>
    <row r="1" spans="1:15">
      <c r="B1" s="751" t="str">
        <f>[106]Indice!C1</f>
        <v>IMPERIAL COMPAÑÍA DISTRIBUIDORA DE PETRÓLEO Y DERIVADOS S.A.E</v>
      </c>
      <c r="F1" s="622" t="s">
        <v>3297</v>
      </c>
    </row>
    <row r="2" spans="1:15">
      <c r="B2" s="751"/>
      <c r="F2" s="622"/>
    </row>
    <row r="3" spans="1:15">
      <c r="B3" s="751"/>
      <c r="F3" s="622"/>
    </row>
    <row r="4" spans="1:15">
      <c r="B4" s="751"/>
      <c r="F4" s="622"/>
    </row>
    <row r="5" spans="1:15">
      <c r="B5" s="751"/>
      <c r="F5" s="622"/>
    </row>
    <row r="6" spans="1:15" ht="15.75" thickBot="1">
      <c r="B6" s="801" t="s">
        <v>3641</v>
      </c>
      <c r="C6" s="801"/>
      <c r="D6" s="801"/>
      <c r="E6" s="801"/>
      <c r="F6" s="801"/>
      <c r="G6" s="801"/>
      <c r="H6" s="801"/>
      <c r="I6" s="801"/>
      <c r="J6" s="813"/>
    </row>
    <row r="7" spans="1:15" s="770" customFormat="1" ht="68.25" customHeight="1" thickBot="1">
      <c r="A7" s="751"/>
      <c r="B7" s="1179" t="s">
        <v>3578</v>
      </c>
      <c r="C7" s="1180"/>
      <c r="D7" s="1180"/>
      <c r="E7" s="1180"/>
      <c r="F7" s="1180"/>
      <c r="G7" s="1180"/>
      <c r="H7" s="1180"/>
      <c r="I7" s="1181"/>
      <c r="J7" s="769"/>
      <c r="K7" s="769"/>
      <c r="L7" s="769"/>
      <c r="M7" s="769"/>
      <c r="N7" s="769"/>
      <c r="O7" s="769"/>
    </row>
    <row r="8" spans="1:15" s="770" customFormat="1">
      <c r="A8" s="751"/>
      <c r="B8" s="769"/>
      <c r="C8" s="769"/>
      <c r="D8" s="769"/>
      <c r="E8" s="769"/>
      <c r="F8" s="769"/>
      <c r="G8" s="769"/>
      <c r="H8" s="769"/>
      <c r="I8" s="769"/>
      <c r="J8" s="769"/>
      <c r="K8" s="769"/>
      <c r="L8" s="769"/>
      <c r="M8" s="769"/>
      <c r="N8" s="769"/>
      <c r="O8" s="769"/>
    </row>
    <row r="12" spans="1:15" ht="15.75">
      <c r="B12" s="814" t="s">
        <v>3322</v>
      </c>
      <c r="G12" s="1161" t="s">
        <v>3323</v>
      </c>
      <c r="H12" s="1161"/>
    </row>
    <row r="13" spans="1:15">
      <c r="B13" s="870" t="s">
        <v>3533</v>
      </c>
      <c r="C13" s="770"/>
      <c r="D13" s="770"/>
      <c r="G13" s="904" t="s">
        <v>3532</v>
      </c>
    </row>
    <row r="14" spans="1:15">
      <c r="B14" s="769"/>
      <c r="C14" s="769"/>
      <c r="D14" s="769"/>
      <c r="E14" s="769"/>
      <c r="F14" s="769"/>
    </row>
    <row r="15" spans="1:15" ht="15.75">
      <c r="B15" s="915" t="s">
        <v>3580</v>
      </c>
      <c r="G15" s="1161"/>
      <c r="H15" s="1161"/>
    </row>
    <row r="16" spans="1:15">
      <c r="B16" s="925" t="s">
        <v>3581</v>
      </c>
      <c r="G16" s="925"/>
    </row>
  </sheetData>
  <mergeCells count="3">
    <mergeCell ref="B7:I7"/>
    <mergeCell ref="G12:H12"/>
    <mergeCell ref="G15:H15"/>
  </mergeCells>
  <hyperlinks>
    <hyperlink ref="F1" location="Indice!A1" display="Indice" xr:uid="{8F3F25E9-428D-44D8-89B7-17A161607750}"/>
  </hyperlinks>
  <pageMargins left="0.7" right="0.7" top="0.75" bottom="0.75" header="0.3" footer="0.3"/>
  <pageSetup paperSize="9"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99542-A8B4-467B-A96B-9EA4BD5CB415}">
  <sheetPr codeName="Hoja61">
    <tabColor theme="0"/>
  </sheetPr>
  <dimension ref="B1:O17"/>
  <sheetViews>
    <sheetView showGridLines="0" view="pageBreakPreview" zoomScale="60" zoomScaleNormal="100" workbookViewId="0"/>
  </sheetViews>
  <sheetFormatPr baseColWidth="10" defaultColWidth="11.42578125" defaultRowHeight="15"/>
  <cols>
    <col min="1" max="1" width="3.7109375" style="743" customWidth="1"/>
    <col min="2" max="6" width="24.28515625" style="752" customWidth="1"/>
    <col min="7" max="7" width="12.85546875" style="752" customWidth="1"/>
    <col min="8" max="8" width="11.42578125" style="752"/>
    <col min="9" max="9" width="17.28515625" style="752" customWidth="1"/>
    <col min="10" max="15" width="11.42578125" style="752"/>
    <col min="16" max="16384" width="11.42578125" style="743"/>
  </cols>
  <sheetData>
    <row r="1" spans="2:15">
      <c r="B1" s="751" t="str">
        <f>[106]Indice!C1</f>
        <v>IMPERIAL COMPAÑÍA DISTRIBUIDORA DE PETRÓLEO Y DERIVADOS S.A.E</v>
      </c>
      <c r="F1" s="622" t="s">
        <v>3297</v>
      </c>
    </row>
    <row r="2" spans="2:15">
      <c r="D2" s="787"/>
    </row>
    <row r="3" spans="2:15">
      <c r="D3" s="787"/>
    </row>
    <row r="4" spans="2:15">
      <c r="D4" s="787"/>
    </row>
    <row r="5" spans="2:15" ht="13.15" customHeight="1">
      <c r="D5" s="787"/>
    </row>
    <row r="7" spans="2:15" ht="15.75" thickBot="1">
      <c r="B7" s="801" t="s">
        <v>3631</v>
      </c>
      <c r="C7" s="801"/>
      <c r="D7" s="801"/>
      <c r="E7" s="801"/>
      <c r="F7" s="801"/>
      <c r="G7" s="801"/>
      <c r="H7" s="801"/>
      <c r="I7" s="801"/>
      <c r="J7" s="801"/>
    </row>
    <row r="8" spans="2:15" s="770" customFormat="1">
      <c r="B8" s="815"/>
      <c r="C8" s="816"/>
      <c r="D8" s="816"/>
      <c r="E8" s="816"/>
      <c r="F8" s="816"/>
      <c r="G8" s="816"/>
      <c r="H8" s="816"/>
      <c r="I8" s="816"/>
      <c r="J8" s="817"/>
      <c r="K8" s="769"/>
      <c r="L8" s="769"/>
      <c r="M8" s="769"/>
      <c r="N8" s="769"/>
      <c r="O8" s="769"/>
    </row>
    <row r="9" spans="2:15" s="769" customFormat="1" ht="63" customHeight="1" thickBot="1">
      <c r="B9" s="1182" t="s">
        <v>3579</v>
      </c>
      <c r="C9" s="1183"/>
      <c r="D9" s="1183"/>
      <c r="E9" s="1183"/>
      <c r="F9" s="1183"/>
      <c r="G9" s="1183"/>
      <c r="H9" s="1183"/>
      <c r="I9" s="1183"/>
      <c r="J9" s="1184"/>
    </row>
    <row r="10" spans="2:15" s="770" customFormat="1">
      <c r="B10" s="769"/>
      <c r="C10" s="769"/>
      <c r="D10" s="769"/>
      <c r="E10" s="769"/>
      <c r="F10" s="769"/>
      <c r="G10" s="769"/>
      <c r="H10" s="769"/>
      <c r="I10" s="769"/>
      <c r="J10" s="769"/>
      <c r="K10" s="769"/>
      <c r="L10" s="769"/>
      <c r="M10" s="769"/>
      <c r="N10" s="769"/>
      <c r="O10" s="769"/>
    </row>
    <row r="11" spans="2:15" s="770" customFormat="1">
      <c r="B11" s="769"/>
      <c r="C11" s="769"/>
      <c r="D11" s="769"/>
      <c r="E11" s="769"/>
      <c r="F11" s="769"/>
      <c r="G11" s="769"/>
      <c r="H11" s="769"/>
      <c r="I11" s="769"/>
      <c r="J11" s="769"/>
      <c r="K11" s="769"/>
      <c r="L11" s="769"/>
      <c r="M11" s="769"/>
      <c r="N11" s="769"/>
      <c r="O11" s="769"/>
    </row>
    <row r="12" spans="2:15" s="770" customFormat="1">
      <c r="B12" s="1185"/>
      <c r="C12" s="1185"/>
      <c r="D12" s="1185"/>
      <c r="E12" s="1185"/>
      <c r="F12" s="1185"/>
      <c r="G12" s="1185"/>
      <c r="H12" s="1185"/>
      <c r="I12" s="1185"/>
      <c r="J12" s="1185"/>
      <c r="K12" s="769"/>
      <c r="L12" s="769"/>
      <c r="M12" s="769"/>
      <c r="N12" s="769"/>
      <c r="O12" s="769"/>
    </row>
    <row r="13" spans="2:15" s="770" customFormat="1" ht="15.75">
      <c r="B13" s="750" t="s">
        <v>3322</v>
      </c>
      <c r="C13" s="769"/>
      <c r="D13" s="769"/>
      <c r="E13" s="769"/>
      <c r="F13" s="769"/>
      <c r="G13" s="1161" t="s">
        <v>3323</v>
      </c>
      <c r="H13" s="1161"/>
      <c r="I13" s="1161"/>
      <c r="J13" s="1161"/>
      <c r="K13" s="769"/>
      <c r="L13" s="769"/>
      <c r="M13" s="769"/>
      <c r="N13" s="769"/>
      <c r="O13" s="769"/>
    </row>
    <row r="14" spans="2:15">
      <c r="B14" s="870" t="s">
        <v>3533</v>
      </c>
      <c r="H14" s="1171" t="s">
        <v>3532</v>
      </c>
      <c r="I14" s="1171"/>
      <c r="J14" s="1171"/>
    </row>
    <row r="16" spans="2:15" ht="15.75">
      <c r="B16" s="916" t="s">
        <v>3580</v>
      </c>
      <c r="G16" s="1161"/>
      <c r="H16" s="1161"/>
      <c r="I16" s="1161"/>
      <c r="J16" s="1161"/>
    </row>
    <row r="17" spans="2:10">
      <c r="B17" s="925" t="s">
        <v>3581</v>
      </c>
      <c r="H17" s="1162"/>
      <c r="I17" s="1171"/>
      <c r="J17" s="1171"/>
    </row>
  </sheetData>
  <mergeCells count="6">
    <mergeCell ref="H17:J17"/>
    <mergeCell ref="B9:J9"/>
    <mergeCell ref="B12:J12"/>
    <mergeCell ref="G13:J13"/>
    <mergeCell ref="H14:J14"/>
    <mergeCell ref="G16:J16"/>
  </mergeCells>
  <hyperlinks>
    <hyperlink ref="F1" location="Indice!A1" display="Indice" xr:uid="{4A2D7148-C509-4229-96B8-E11728D838AE}"/>
  </hyperlinks>
  <pageMargins left="0.7" right="0.7" top="0.75" bottom="0.75" header="0.3" footer="0.3"/>
  <pageSetup paperSize="9" scale="73" orientation="landscape"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3D45-28D1-4A5D-A266-5EFE4136F3DC}">
  <sheetPr codeName="Hoja8"/>
  <dimension ref="A3:D296"/>
  <sheetViews>
    <sheetView workbookViewId="0">
      <selection activeCell="C18" sqref="C18"/>
    </sheetView>
  </sheetViews>
  <sheetFormatPr baseColWidth="10" defaultColWidth="11.5703125" defaultRowHeight="15"/>
  <cols>
    <col min="1" max="1" width="19.85546875" customWidth="1"/>
    <col min="2" max="2" width="16.42578125" style="411" bestFit="1" customWidth="1"/>
    <col min="3" max="3" width="51.7109375" bestFit="1" customWidth="1"/>
    <col min="4" max="4" width="14.28515625" style="411" bestFit="1" customWidth="1"/>
  </cols>
  <sheetData>
    <row r="3" spans="1:4">
      <c r="A3" s="410" t="s">
        <v>319</v>
      </c>
      <c r="B3" s="410" t="s">
        <v>0</v>
      </c>
      <c r="C3" s="410" t="s">
        <v>1</v>
      </c>
      <c r="D3" t="s">
        <v>3206</v>
      </c>
    </row>
    <row r="4" spans="1:4">
      <c r="A4" t="s">
        <v>146</v>
      </c>
      <c r="B4">
        <v>8010101</v>
      </c>
      <c r="C4" t="s">
        <v>162</v>
      </c>
      <c r="D4" s="986">
        <v>-771379656781</v>
      </c>
    </row>
    <row r="5" spans="1:4">
      <c r="B5">
        <v>8010103</v>
      </c>
      <c r="C5" t="s">
        <v>163</v>
      </c>
      <c r="D5" s="986">
        <v>-5214251491</v>
      </c>
    </row>
    <row r="6" spans="1:4">
      <c r="B6">
        <v>8010105</v>
      </c>
      <c r="C6" t="s">
        <v>165</v>
      </c>
      <c r="D6" s="986">
        <v>0</v>
      </c>
    </row>
    <row r="7" spans="1:4">
      <c r="B7">
        <v>8010107</v>
      </c>
      <c r="C7" t="s">
        <v>166</v>
      </c>
      <c r="D7" s="986">
        <v>-330611</v>
      </c>
    </row>
    <row r="8" spans="1:4">
      <c r="B8">
        <v>8010108</v>
      </c>
      <c r="C8" t="s">
        <v>167</v>
      </c>
      <c r="D8" s="986">
        <v>-3022272</v>
      </c>
    </row>
    <row r="9" spans="1:4">
      <c r="B9">
        <v>8020101</v>
      </c>
      <c r="C9" t="s">
        <v>168</v>
      </c>
      <c r="D9" s="986">
        <v>-3507263656</v>
      </c>
    </row>
    <row r="10" spans="1:4">
      <c r="B10">
        <v>8020110</v>
      </c>
      <c r="C10" t="s">
        <v>172</v>
      </c>
      <c r="D10" s="986">
        <v>-5790336150</v>
      </c>
    </row>
    <row r="11" spans="1:4">
      <c r="B11">
        <v>701010309</v>
      </c>
      <c r="C11" t="s">
        <v>250</v>
      </c>
      <c r="D11" s="986">
        <v>41386976279</v>
      </c>
    </row>
    <row r="12" spans="1:4">
      <c r="A12" t="s">
        <v>150</v>
      </c>
      <c r="B12">
        <v>8040101</v>
      </c>
      <c r="C12" t="s">
        <v>329</v>
      </c>
      <c r="D12" s="986">
        <v>-15947678</v>
      </c>
    </row>
    <row r="13" spans="1:4">
      <c r="B13">
        <v>8040103</v>
      </c>
      <c r="C13" t="s">
        <v>213</v>
      </c>
      <c r="D13" s="986">
        <v>-134727616</v>
      </c>
    </row>
    <row r="14" spans="1:4">
      <c r="B14">
        <v>8040109</v>
      </c>
      <c r="C14" t="s">
        <v>218</v>
      </c>
      <c r="D14" s="986">
        <v>-37882012</v>
      </c>
    </row>
    <row r="15" spans="1:4">
      <c r="B15">
        <v>8040110</v>
      </c>
      <c r="C15" t="s">
        <v>330</v>
      </c>
      <c r="D15" s="986">
        <v>-230865341</v>
      </c>
    </row>
    <row r="16" spans="1:4">
      <c r="B16">
        <v>8040112</v>
      </c>
      <c r="C16" t="s">
        <v>331</v>
      </c>
      <c r="D16" s="986">
        <v>-7985947</v>
      </c>
    </row>
    <row r="17" spans="1:4">
      <c r="B17">
        <v>8040113</v>
      </c>
      <c r="C17" t="s">
        <v>1522</v>
      </c>
      <c r="D17" s="986">
        <v>-2721840</v>
      </c>
    </row>
    <row r="18" spans="1:4">
      <c r="B18">
        <v>8040114</v>
      </c>
      <c r="C18" t="s">
        <v>219</v>
      </c>
      <c r="D18" s="986">
        <v>-4111916316</v>
      </c>
    </row>
    <row r="19" spans="1:4">
      <c r="B19">
        <v>8040115</v>
      </c>
      <c r="C19" t="s">
        <v>220</v>
      </c>
      <c r="D19" s="986">
        <v>-2180588134</v>
      </c>
    </row>
    <row r="20" spans="1:4">
      <c r="B20">
        <v>8040116</v>
      </c>
      <c r="C20" t="s">
        <v>221</v>
      </c>
      <c r="D20" s="986">
        <v>-749957534</v>
      </c>
    </row>
    <row r="21" spans="1:4">
      <c r="B21">
        <v>8040117</v>
      </c>
      <c r="C21" t="s">
        <v>222</v>
      </c>
      <c r="D21" s="986">
        <v>-1291301760</v>
      </c>
    </row>
    <row r="22" spans="1:4">
      <c r="B22">
        <v>8040118</v>
      </c>
      <c r="C22" t="s">
        <v>223</v>
      </c>
      <c r="D22" s="986">
        <v>-251387626</v>
      </c>
    </row>
    <row r="23" spans="1:4">
      <c r="B23">
        <v>8040119</v>
      </c>
      <c r="C23" t="s">
        <v>224</v>
      </c>
      <c r="D23" s="986">
        <v>-59243028</v>
      </c>
    </row>
    <row r="24" spans="1:4">
      <c r="B24">
        <v>8040120</v>
      </c>
      <c r="C24" t="s">
        <v>225</v>
      </c>
      <c r="D24" s="986">
        <v>-4121930567</v>
      </c>
    </row>
    <row r="25" spans="1:4">
      <c r="B25">
        <v>8040121</v>
      </c>
      <c r="C25" t="s">
        <v>226</v>
      </c>
      <c r="D25" s="986">
        <v>-50421684</v>
      </c>
    </row>
    <row r="26" spans="1:4">
      <c r="B26">
        <v>8040122</v>
      </c>
      <c r="C26" t="s">
        <v>227</v>
      </c>
      <c r="D26" s="986">
        <v>-185940725</v>
      </c>
    </row>
    <row r="27" spans="1:4">
      <c r="A27" t="s">
        <v>153</v>
      </c>
      <c r="B27">
        <v>8050105</v>
      </c>
      <c r="C27" t="s">
        <v>233</v>
      </c>
      <c r="D27" s="986">
        <v>-134724387</v>
      </c>
    </row>
    <row r="28" spans="1:4">
      <c r="B28">
        <v>8050107</v>
      </c>
      <c r="C28" t="s">
        <v>332</v>
      </c>
      <c r="D28" s="986">
        <v>-1936512183</v>
      </c>
    </row>
    <row r="29" spans="1:4">
      <c r="A29" t="s">
        <v>149</v>
      </c>
      <c r="B29">
        <v>8020103</v>
      </c>
      <c r="C29" t="s">
        <v>169</v>
      </c>
      <c r="D29" s="986">
        <v>19729739</v>
      </c>
    </row>
    <row r="30" spans="1:4">
      <c r="B30">
        <v>8020104</v>
      </c>
      <c r="C30" t="s">
        <v>409</v>
      </c>
      <c r="D30" s="986">
        <v>0</v>
      </c>
    </row>
    <row r="31" spans="1:4">
      <c r="B31">
        <v>8020106</v>
      </c>
      <c r="C31" t="s">
        <v>170</v>
      </c>
      <c r="D31" s="986">
        <v>-867849226</v>
      </c>
    </row>
    <row r="32" spans="1:4">
      <c r="B32">
        <v>8020108</v>
      </c>
      <c r="C32" t="s">
        <v>171</v>
      </c>
      <c r="D32" s="986">
        <v>-1935783006</v>
      </c>
    </row>
    <row r="33" spans="2:4">
      <c r="B33">
        <v>8020112</v>
      </c>
      <c r="C33" t="s">
        <v>173</v>
      </c>
      <c r="D33" s="986">
        <v>0</v>
      </c>
    </row>
    <row r="34" spans="2:4">
      <c r="B34">
        <v>8030102</v>
      </c>
      <c r="C34" t="s">
        <v>175</v>
      </c>
      <c r="D34" s="986">
        <v>-1341760749</v>
      </c>
    </row>
    <row r="35" spans="2:4">
      <c r="B35">
        <v>8030103</v>
      </c>
      <c r="C35" t="s">
        <v>176</v>
      </c>
      <c r="D35" s="986">
        <v>-345245790</v>
      </c>
    </row>
    <row r="36" spans="2:4">
      <c r="B36">
        <v>8030104</v>
      </c>
      <c r="C36" t="s">
        <v>177</v>
      </c>
      <c r="D36" s="986">
        <v>-15075646</v>
      </c>
    </row>
    <row r="37" spans="2:4">
      <c r="B37">
        <v>8030105</v>
      </c>
      <c r="C37" t="s">
        <v>178</v>
      </c>
      <c r="D37" s="986">
        <v>-17985606</v>
      </c>
    </row>
    <row r="38" spans="2:4">
      <c r="B38">
        <v>8030106</v>
      </c>
      <c r="C38" t="s">
        <v>179</v>
      </c>
      <c r="D38" s="986">
        <v>-205961827</v>
      </c>
    </row>
    <row r="39" spans="2:4">
      <c r="B39">
        <v>8030107</v>
      </c>
      <c r="C39" t="s">
        <v>180</v>
      </c>
      <c r="D39" s="986">
        <v>-327896479</v>
      </c>
    </row>
    <row r="40" spans="2:4">
      <c r="B40">
        <v>8030109</v>
      </c>
      <c r="C40" t="s">
        <v>181</v>
      </c>
      <c r="D40" s="986">
        <v>3963000</v>
      </c>
    </row>
    <row r="41" spans="2:4">
      <c r="B41">
        <v>8030110</v>
      </c>
      <c r="C41" t="s">
        <v>182</v>
      </c>
      <c r="D41" s="986">
        <v>0</v>
      </c>
    </row>
    <row r="42" spans="2:4">
      <c r="B42">
        <v>8030111</v>
      </c>
      <c r="C42" t="s">
        <v>183</v>
      </c>
      <c r="D42" s="986">
        <v>-3926648</v>
      </c>
    </row>
    <row r="43" spans="2:4">
      <c r="B43">
        <v>8030112</v>
      </c>
      <c r="C43" t="s">
        <v>184</v>
      </c>
      <c r="D43" s="986">
        <v>-8037965</v>
      </c>
    </row>
    <row r="44" spans="2:4">
      <c r="B44">
        <v>8030113</v>
      </c>
      <c r="C44" t="s">
        <v>185</v>
      </c>
      <c r="D44" s="986">
        <v>0</v>
      </c>
    </row>
    <row r="45" spans="2:4">
      <c r="B45">
        <v>8030114</v>
      </c>
      <c r="C45" t="s">
        <v>186</v>
      </c>
      <c r="D45" s="986">
        <v>-41388731</v>
      </c>
    </row>
    <row r="46" spans="2:4">
      <c r="B46">
        <v>8030115</v>
      </c>
      <c r="C46" t="s">
        <v>324</v>
      </c>
      <c r="D46" s="986">
        <v>0</v>
      </c>
    </row>
    <row r="47" spans="2:4">
      <c r="B47">
        <v>8030201</v>
      </c>
      <c r="C47" t="s">
        <v>238</v>
      </c>
      <c r="D47" s="986">
        <v>-54937272</v>
      </c>
    </row>
    <row r="48" spans="2:4">
      <c r="B48">
        <v>8030202</v>
      </c>
      <c r="C48" t="s">
        <v>187</v>
      </c>
      <c r="D48" s="986">
        <v>-18450000</v>
      </c>
    </row>
    <row r="49" spans="2:4">
      <c r="B49">
        <v>8030203</v>
      </c>
      <c r="C49" t="s">
        <v>188</v>
      </c>
      <c r="D49" s="986">
        <v>0</v>
      </c>
    </row>
    <row r="50" spans="2:4">
      <c r="B50">
        <v>8030204</v>
      </c>
      <c r="C50" t="s">
        <v>189</v>
      </c>
      <c r="D50" s="986">
        <v>-54501947</v>
      </c>
    </row>
    <row r="51" spans="2:4">
      <c r="B51">
        <v>8030205</v>
      </c>
      <c r="C51" t="s">
        <v>190</v>
      </c>
      <c r="D51" s="986">
        <v>-44630199</v>
      </c>
    </row>
    <row r="52" spans="2:4">
      <c r="B52">
        <v>8030206</v>
      </c>
      <c r="C52" t="s">
        <v>191</v>
      </c>
      <c r="D52" s="986">
        <v>-293674798</v>
      </c>
    </row>
    <row r="53" spans="2:4">
      <c r="B53">
        <v>8030207</v>
      </c>
      <c r="C53" t="s">
        <v>1633</v>
      </c>
      <c r="D53" s="986">
        <v>-1118182</v>
      </c>
    </row>
    <row r="54" spans="2:4">
      <c r="B54">
        <v>8030208</v>
      </c>
      <c r="C54" t="s">
        <v>325</v>
      </c>
      <c r="D54" s="986">
        <v>0</v>
      </c>
    </row>
    <row r="55" spans="2:4">
      <c r="B55">
        <v>8030209</v>
      </c>
      <c r="C55" t="s">
        <v>239</v>
      </c>
      <c r="D55" s="986">
        <v>-16363636</v>
      </c>
    </row>
    <row r="56" spans="2:4">
      <c r="B56">
        <v>8030215</v>
      </c>
      <c r="C56" t="s">
        <v>192</v>
      </c>
      <c r="D56" s="986">
        <v>-2494491</v>
      </c>
    </row>
    <row r="57" spans="2:4">
      <c r="B57">
        <v>8030301</v>
      </c>
      <c r="C57" t="s">
        <v>193</v>
      </c>
      <c r="D57" s="986">
        <v>-31133353</v>
      </c>
    </row>
    <row r="58" spans="2:4">
      <c r="B58">
        <v>8030302</v>
      </c>
      <c r="C58" t="s">
        <v>194</v>
      </c>
      <c r="D58" s="986">
        <v>-27373691</v>
      </c>
    </row>
    <row r="59" spans="2:4">
      <c r="B59">
        <v>8030303</v>
      </c>
      <c r="C59" t="s">
        <v>195</v>
      </c>
      <c r="D59" s="986">
        <v>-288955534</v>
      </c>
    </row>
    <row r="60" spans="2:4">
      <c r="B60">
        <v>8030305</v>
      </c>
      <c r="C60" t="s">
        <v>196</v>
      </c>
      <c r="D60" s="986">
        <v>-511231299</v>
      </c>
    </row>
    <row r="61" spans="2:4">
      <c r="B61">
        <v>8030308</v>
      </c>
      <c r="C61" t="s">
        <v>197</v>
      </c>
      <c r="D61" s="986">
        <v>-206708920</v>
      </c>
    </row>
    <row r="62" spans="2:4">
      <c r="B62">
        <v>8030309</v>
      </c>
      <c r="C62" t="s">
        <v>198</v>
      </c>
      <c r="D62" s="986">
        <v>0</v>
      </c>
    </row>
    <row r="63" spans="2:4">
      <c r="B63">
        <v>8030401</v>
      </c>
      <c r="C63" t="s">
        <v>199</v>
      </c>
      <c r="D63" s="986">
        <v>-45738931</v>
      </c>
    </row>
    <row r="64" spans="2:4">
      <c r="B64">
        <v>8030402</v>
      </c>
      <c r="C64" t="s">
        <v>326</v>
      </c>
      <c r="D64" s="986">
        <v>-39990746</v>
      </c>
    </row>
    <row r="65" spans="2:4">
      <c r="B65">
        <v>8030403</v>
      </c>
      <c r="C65" t="s">
        <v>1642</v>
      </c>
      <c r="D65" s="986">
        <v>-39545</v>
      </c>
    </row>
    <row r="66" spans="2:4">
      <c r="B66">
        <v>8030404</v>
      </c>
      <c r="C66" t="s">
        <v>200</v>
      </c>
      <c r="D66" s="986">
        <v>-503091</v>
      </c>
    </row>
    <row r="67" spans="2:4">
      <c r="B67">
        <v>8030405</v>
      </c>
      <c r="C67" t="s">
        <v>201</v>
      </c>
      <c r="D67" s="986">
        <v>-4218334</v>
      </c>
    </row>
    <row r="68" spans="2:4">
      <c r="B68">
        <v>8030406</v>
      </c>
      <c r="C68" t="s">
        <v>202</v>
      </c>
      <c r="D68" s="986">
        <v>-24550203</v>
      </c>
    </row>
    <row r="69" spans="2:4">
      <c r="B69">
        <v>8030407</v>
      </c>
      <c r="C69" t="s">
        <v>203</v>
      </c>
      <c r="D69" s="986">
        <v>-38208565</v>
      </c>
    </row>
    <row r="70" spans="2:4">
      <c r="B70">
        <v>8030408</v>
      </c>
      <c r="C70" t="s">
        <v>204</v>
      </c>
      <c r="D70" s="986">
        <v>-685000</v>
      </c>
    </row>
    <row r="71" spans="2:4">
      <c r="B71">
        <v>8030409</v>
      </c>
      <c r="C71" t="s">
        <v>205</v>
      </c>
      <c r="D71" s="986">
        <v>-3503520</v>
      </c>
    </row>
    <row r="72" spans="2:4">
      <c r="B72">
        <v>8030501</v>
      </c>
      <c r="C72" t="s">
        <v>206</v>
      </c>
      <c r="D72" s="986">
        <v>-31752885</v>
      </c>
    </row>
    <row r="73" spans="2:4">
      <c r="B73">
        <v>8030506</v>
      </c>
      <c r="C73" t="s">
        <v>207</v>
      </c>
      <c r="D73" s="986">
        <v>0</v>
      </c>
    </row>
    <row r="74" spans="2:4">
      <c r="B74">
        <v>8030507</v>
      </c>
      <c r="C74" t="s">
        <v>208</v>
      </c>
      <c r="D74" s="986">
        <v>590857</v>
      </c>
    </row>
    <row r="75" spans="2:4">
      <c r="B75">
        <v>8030601</v>
      </c>
      <c r="C75" t="s">
        <v>327</v>
      </c>
      <c r="D75" s="986">
        <v>-1381512091</v>
      </c>
    </row>
    <row r="76" spans="2:4">
      <c r="B76">
        <v>8030602</v>
      </c>
      <c r="C76" t="s">
        <v>210</v>
      </c>
      <c r="D76" s="986">
        <v>-196562045</v>
      </c>
    </row>
    <row r="77" spans="2:4">
      <c r="B77">
        <v>8030603</v>
      </c>
      <c r="C77" t="s">
        <v>211</v>
      </c>
      <c r="D77" s="986">
        <v>-89511920</v>
      </c>
    </row>
    <row r="78" spans="2:4">
      <c r="B78">
        <v>8030604</v>
      </c>
      <c r="C78" t="s">
        <v>328</v>
      </c>
      <c r="D78" s="986">
        <v>0</v>
      </c>
    </row>
    <row r="79" spans="2:4">
      <c r="B79">
        <v>8030609</v>
      </c>
      <c r="C79" t="s">
        <v>212</v>
      </c>
      <c r="D79" s="986">
        <v>-215183562</v>
      </c>
    </row>
    <row r="80" spans="2:4">
      <c r="B80">
        <v>8040104</v>
      </c>
      <c r="C80" t="s">
        <v>214</v>
      </c>
      <c r="D80" s="986">
        <v>-209064223</v>
      </c>
    </row>
    <row r="81" spans="2:4">
      <c r="B81">
        <v>8040105</v>
      </c>
      <c r="C81" t="s">
        <v>215</v>
      </c>
      <c r="D81" s="986">
        <v>-2190013965</v>
      </c>
    </row>
    <row r="82" spans="2:4">
      <c r="B82">
        <v>8040107</v>
      </c>
      <c r="C82" t="s">
        <v>217</v>
      </c>
      <c r="D82" s="986">
        <v>-7154928</v>
      </c>
    </row>
    <row r="83" spans="2:4">
      <c r="B83">
        <v>8040123</v>
      </c>
      <c r="C83" t="s">
        <v>228</v>
      </c>
      <c r="D83" s="986">
        <v>0</v>
      </c>
    </row>
    <row r="84" spans="2:4">
      <c r="B84">
        <v>8040124</v>
      </c>
      <c r="C84" t="s">
        <v>1498</v>
      </c>
      <c r="D84" s="986">
        <v>0</v>
      </c>
    </row>
    <row r="85" spans="2:4">
      <c r="B85">
        <v>8050104</v>
      </c>
      <c r="C85" t="s">
        <v>232</v>
      </c>
      <c r="D85" s="986">
        <v>-1015927934</v>
      </c>
    </row>
    <row r="86" spans="2:4">
      <c r="B86">
        <v>8060103</v>
      </c>
      <c r="C86" t="s">
        <v>235</v>
      </c>
      <c r="D86" s="986">
        <v>-1410002420</v>
      </c>
    </row>
    <row r="87" spans="2:4">
      <c r="B87">
        <v>8060105</v>
      </c>
      <c r="C87" t="s">
        <v>236</v>
      </c>
      <c r="D87" s="986">
        <v>1227681</v>
      </c>
    </row>
    <row r="88" spans="2:4">
      <c r="B88">
        <v>8070101</v>
      </c>
      <c r="C88" t="s">
        <v>174</v>
      </c>
      <c r="D88" s="986">
        <v>-499184298</v>
      </c>
    </row>
    <row r="89" spans="2:4">
      <c r="B89">
        <v>8070102</v>
      </c>
      <c r="C89" t="s">
        <v>175</v>
      </c>
      <c r="D89" s="986">
        <v>-1029563064</v>
      </c>
    </row>
    <row r="90" spans="2:4">
      <c r="B90">
        <v>8070103</v>
      </c>
      <c r="C90" t="s">
        <v>176</v>
      </c>
      <c r="D90" s="986">
        <v>-1259666668</v>
      </c>
    </row>
    <row r="91" spans="2:4">
      <c r="B91">
        <v>8070104</v>
      </c>
      <c r="C91" t="s">
        <v>237</v>
      </c>
      <c r="D91" s="986">
        <v>0</v>
      </c>
    </row>
    <row r="92" spans="2:4">
      <c r="B92">
        <v>8070105</v>
      </c>
      <c r="C92" t="s">
        <v>178</v>
      </c>
      <c r="D92" s="986">
        <v>-10888069</v>
      </c>
    </row>
    <row r="93" spans="2:4">
      <c r="B93">
        <v>8070106</v>
      </c>
      <c r="C93" t="s">
        <v>179</v>
      </c>
      <c r="D93" s="986">
        <v>-35452272</v>
      </c>
    </row>
    <row r="94" spans="2:4">
      <c r="B94">
        <v>8070107</v>
      </c>
      <c r="C94" t="s">
        <v>180</v>
      </c>
      <c r="D94" s="986">
        <v>-79132726</v>
      </c>
    </row>
    <row r="95" spans="2:4">
      <c r="B95">
        <v>8070109</v>
      </c>
      <c r="C95" t="s">
        <v>181</v>
      </c>
      <c r="D95" s="986">
        <v>-30252600</v>
      </c>
    </row>
    <row r="96" spans="2:4">
      <c r="B96">
        <v>8070110</v>
      </c>
      <c r="C96" t="s">
        <v>182</v>
      </c>
      <c r="D96" s="986">
        <v>0</v>
      </c>
    </row>
    <row r="97" spans="2:4">
      <c r="B97">
        <v>8070112</v>
      </c>
      <c r="C97" t="s">
        <v>184</v>
      </c>
      <c r="D97" s="986">
        <v>0</v>
      </c>
    </row>
    <row r="98" spans="2:4">
      <c r="B98">
        <v>8070113</v>
      </c>
      <c r="C98" t="s">
        <v>185</v>
      </c>
      <c r="D98" s="986">
        <v>-322142</v>
      </c>
    </row>
    <row r="99" spans="2:4">
      <c r="B99">
        <v>8070114</v>
      </c>
      <c r="C99" t="s">
        <v>186</v>
      </c>
      <c r="D99" s="986">
        <v>-4102744</v>
      </c>
    </row>
    <row r="100" spans="2:4">
      <c r="B100">
        <v>8070201</v>
      </c>
      <c r="C100" t="s">
        <v>238</v>
      </c>
      <c r="D100" s="986">
        <v>-225777719</v>
      </c>
    </row>
    <row r="101" spans="2:4">
      <c r="B101">
        <v>8070202</v>
      </c>
      <c r="C101" t="s">
        <v>187</v>
      </c>
      <c r="D101" s="986">
        <v>-491146356</v>
      </c>
    </row>
    <row r="102" spans="2:4">
      <c r="B102">
        <v>8070204</v>
      </c>
      <c r="C102" t="s">
        <v>189</v>
      </c>
      <c r="D102" s="986">
        <v>-153633880</v>
      </c>
    </row>
    <row r="103" spans="2:4">
      <c r="B103">
        <v>8070205</v>
      </c>
      <c r="C103" t="s">
        <v>190</v>
      </c>
      <c r="D103" s="986">
        <v>-330043928</v>
      </c>
    </row>
    <row r="104" spans="2:4">
      <c r="B104">
        <v>8070209</v>
      </c>
      <c r="C104" t="s">
        <v>239</v>
      </c>
      <c r="D104" s="986">
        <v>-35186400</v>
      </c>
    </row>
    <row r="105" spans="2:4">
      <c r="B105">
        <v>8070301</v>
      </c>
      <c r="C105" t="s">
        <v>193</v>
      </c>
      <c r="D105" s="986">
        <v>-4315272</v>
      </c>
    </row>
    <row r="106" spans="2:4">
      <c r="B106">
        <v>8070302</v>
      </c>
      <c r="C106" t="s">
        <v>194</v>
      </c>
      <c r="D106" s="986">
        <v>-5837205</v>
      </c>
    </row>
    <row r="107" spans="2:4">
      <c r="B107">
        <v>8070303</v>
      </c>
      <c r="C107" t="s">
        <v>195</v>
      </c>
      <c r="D107" s="986">
        <v>-35468389</v>
      </c>
    </row>
    <row r="108" spans="2:4">
      <c r="B108">
        <v>8070304</v>
      </c>
      <c r="C108" t="s">
        <v>333</v>
      </c>
      <c r="D108" s="986">
        <v>0</v>
      </c>
    </row>
    <row r="109" spans="2:4">
      <c r="B109">
        <v>8070305</v>
      </c>
      <c r="C109" t="s">
        <v>3635</v>
      </c>
      <c r="D109" s="986">
        <v>0</v>
      </c>
    </row>
    <row r="110" spans="2:4">
      <c r="B110">
        <v>8070306</v>
      </c>
      <c r="C110" t="s">
        <v>240</v>
      </c>
      <c r="D110" s="986">
        <v>-59308758</v>
      </c>
    </row>
    <row r="111" spans="2:4">
      <c r="B111">
        <v>8070401</v>
      </c>
      <c r="C111" t="s">
        <v>199</v>
      </c>
      <c r="D111" s="986">
        <v>-29155265</v>
      </c>
    </row>
    <row r="112" spans="2:4">
      <c r="B112">
        <v>8070402</v>
      </c>
      <c r="C112" t="s">
        <v>334</v>
      </c>
      <c r="D112" s="986">
        <v>-11144570</v>
      </c>
    </row>
    <row r="113" spans="1:4">
      <c r="B113">
        <v>8070403</v>
      </c>
      <c r="C113" t="s">
        <v>1642</v>
      </c>
      <c r="D113" s="986">
        <v>-22182</v>
      </c>
    </row>
    <row r="114" spans="1:4">
      <c r="B114">
        <v>8070405</v>
      </c>
      <c r="C114" t="s">
        <v>201</v>
      </c>
      <c r="D114" s="986">
        <v>-296635</v>
      </c>
    </row>
    <row r="115" spans="1:4">
      <c r="B115">
        <v>8070406</v>
      </c>
      <c r="C115" t="s">
        <v>202</v>
      </c>
      <c r="D115" s="986">
        <v>-55765901</v>
      </c>
    </row>
    <row r="116" spans="1:4">
      <c r="B116">
        <v>8070407</v>
      </c>
      <c r="C116" t="s">
        <v>203</v>
      </c>
      <c r="D116" s="986">
        <v>-16796546</v>
      </c>
    </row>
    <row r="117" spans="1:4">
      <c r="B117">
        <v>8070408</v>
      </c>
      <c r="C117" t="s">
        <v>204</v>
      </c>
      <c r="D117" s="986">
        <v>-313889808</v>
      </c>
    </row>
    <row r="118" spans="1:4">
      <c r="B118">
        <v>8070409</v>
      </c>
      <c r="C118" t="s">
        <v>205</v>
      </c>
      <c r="D118" s="986">
        <v>-6440834</v>
      </c>
    </row>
    <row r="119" spans="1:4">
      <c r="B119">
        <v>8070507</v>
      </c>
      <c r="C119" t="s">
        <v>208</v>
      </c>
      <c r="D119" s="986">
        <v>-6112676</v>
      </c>
    </row>
    <row r="120" spans="1:4">
      <c r="B120">
        <v>8070601</v>
      </c>
      <c r="C120" t="s">
        <v>209</v>
      </c>
      <c r="D120" s="986">
        <v>-3751818</v>
      </c>
    </row>
    <row r="121" spans="1:4">
      <c r="B121">
        <v>8070602</v>
      </c>
      <c r="C121" t="s">
        <v>210</v>
      </c>
      <c r="D121" s="986">
        <v>-1061818</v>
      </c>
    </row>
    <row r="122" spans="1:4">
      <c r="B122">
        <v>8070603</v>
      </c>
      <c r="C122" t="s">
        <v>1521</v>
      </c>
      <c r="D122" s="986">
        <v>-2716632</v>
      </c>
    </row>
    <row r="123" spans="1:4">
      <c r="B123">
        <v>80303309</v>
      </c>
      <c r="C123" t="s">
        <v>198</v>
      </c>
      <c r="D123" s="986">
        <v>-554517241</v>
      </c>
    </row>
    <row r="124" spans="1:4">
      <c r="B124">
        <v>701010302</v>
      </c>
      <c r="C124" t="s">
        <v>245</v>
      </c>
      <c r="D124" s="986">
        <v>1644877284</v>
      </c>
    </row>
    <row r="125" spans="1:4">
      <c r="B125">
        <v>702010101</v>
      </c>
      <c r="C125" t="s">
        <v>252</v>
      </c>
      <c r="D125" s="986">
        <v>0</v>
      </c>
    </row>
    <row r="126" spans="1:4">
      <c r="B126">
        <v>702010103</v>
      </c>
      <c r="C126" t="s">
        <v>254</v>
      </c>
      <c r="D126" s="986">
        <v>742330207</v>
      </c>
    </row>
    <row r="127" spans="1:4">
      <c r="A127" t="s">
        <v>160</v>
      </c>
      <c r="B127">
        <v>8040106</v>
      </c>
      <c r="C127" t="s">
        <v>216</v>
      </c>
      <c r="D127" s="986">
        <v>-387756183</v>
      </c>
    </row>
    <row r="128" spans="1:4">
      <c r="A128" t="s">
        <v>156</v>
      </c>
      <c r="B128">
        <v>8020109</v>
      </c>
      <c r="C128" t="s">
        <v>323</v>
      </c>
      <c r="D128" s="986">
        <v>-38488125</v>
      </c>
    </row>
    <row r="129" spans="1:4">
      <c r="B129">
        <v>8060101</v>
      </c>
      <c r="C129" t="s">
        <v>234</v>
      </c>
      <c r="D129" s="986">
        <v>-16096332</v>
      </c>
    </row>
    <row r="130" spans="1:4">
      <c r="B130">
        <v>701010303</v>
      </c>
      <c r="C130" t="s">
        <v>246</v>
      </c>
      <c r="D130" s="986">
        <v>900917772</v>
      </c>
    </row>
    <row r="131" spans="1:4">
      <c r="B131">
        <v>701010305</v>
      </c>
      <c r="C131" t="s">
        <v>322</v>
      </c>
      <c r="D131" s="986">
        <v>86227124</v>
      </c>
    </row>
    <row r="132" spans="1:4">
      <c r="B132">
        <v>701010306</v>
      </c>
      <c r="C132" t="s">
        <v>247</v>
      </c>
      <c r="D132" s="986">
        <v>315952479</v>
      </c>
    </row>
    <row r="133" spans="1:4">
      <c r="B133">
        <v>701010307</v>
      </c>
      <c r="C133" t="s">
        <v>248</v>
      </c>
      <c r="D133" s="986">
        <v>365943129</v>
      </c>
    </row>
    <row r="134" spans="1:4">
      <c r="B134">
        <v>702010102</v>
      </c>
      <c r="C134" t="s">
        <v>253</v>
      </c>
      <c r="D134" s="986">
        <v>47674077</v>
      </c>
    </row>
    <row r="135" spans="1:4">
      <c r="A135" t="s">
        <v>159</v>
      </c>
      <c r="B135">
        <v>8050101</v>
      </c>
      <c r="C135" t="s">
        <v>229</v>
      </c>
      <c r="D135" s="986">
        <v>-9731888533</v>
      </c>
    </row>
    <row r="136" spans="1:4">
      <c r="B136">
        <v>8050102</v>
      </c>
      <c r="C136" t="s">
        <v>230</v>
      </c>
      <c r="D136" s="986">
        <v>-8948248</v>
      </c>
    </row>
    <row r="137" spans="1:4">
      <c r="B137">
        <v>8050103</v>
      </c>
      <c r="C137" t="s">
        <v>231</v>
      </c>
      <c r="D137" s="986">
        <v>-41467179</v>
      </c>
    </row>
    <row r="138" spans="1:4">
      <c r="A138" t="s">
        <v>145</v>
      </c>
      <c r="B138">
        <v>8010104</v>
      </c>
      <c r="C138" t="s">
        <v>164</v>
      </c>
      <c r="D138" s="986">
        <v>0</v>
      </c>
    </row>
    <row r="139" spans="1:4">
      <c r="B139">
        <v>701010101</v>
      </c>
      <c r="C139" t="s">
        <v>241</v>
      </c>
      <c r="D139" s="986">
        <v>833255303208</v>
      </c>
    </row>
    <row r="140" spans="1:4">
      <c r="B140">
        <v>701010102</v>
      </c>
      <c r="C140" t="s">
        <v>242</v>
      </c>
      <c r="D140" s="986">
        <v>5208893437</v>
      </c>
    </row>
    <row r="141" spans="1:4">
      <c r="B141">
        <v>701010103</v>
      </c>
      <c r="C141" t="s">
        <v>321</v>
      </c>
      <c r="D141" s="986">
        <v>-51108487541</v>
      </c>
    </row>
    <row r="142" spans="1:4">
      <c r="B142">
        <v>701010105</v>
      </c>
      <c r="C142" t="s">
        <v>243</v>
      </c>
      <c r="D142" s="986">
        <v>3500002</v>
      </c>
    </row>
    <row r="143" spans="1:4">
      <c r="B143">
        <v>701010106</v>
      </c>
      <c r="C143" t="s">
        <v>244</v>
      </c>
      <c r="D143" s="986">
        <v>-8815927853</v>
      </c>
    </row>
    <row r="144" spans="1:4">
      <c r="B144">
        <v>701010308</v>
      </c>
      <c r="C144" t="s">
        <v>249</v>
      </c>
      <c r="D144" s="986">
        <v>6393746858</v>
      </c>
    </row>
    <row r="145" spans="1:4">
      <c r="B145">
        <v>701010310</v>
      </c>
      <c r="C145" t="s">
        <v>251</v>
      </c>
      <c r="D145" s="986">
        <v>2836073211</v>
      </c>
    </row>
    <row r="146" spans="1:4">
      <c r="A146" t="s">
        <v>3636</v>
      </c>
      <c r="B146"/>
      <c r="D146" s="986">
        <v>2808387692</v>
      </c>
    </row>
    <row r="147" spans="1:4">
      <c r="B147"/>
    </row>
    <row r="148" spans="1:4">
      <c r="B148"/>
    </row>
    <row r="149" spans="1:4">
      <c r="B149"/>
    </row>
    <row r="150" spans="1:4">
      <c r="B150"/>
    </row>
    <row r="151" spans="1:4">
      <c r="B151"/>
    </row>
    <row r="152" spans="1:4">
      <c r="B152"/>
    </row>
    <row r="153" spans="1:4">
      <c r="B153"/>
    </row>
    <row r="154" spans="1:4">
      <c r="B154"/>
    </row>
    <row r="155" spans="1:4">
      <c r="B155"/>
    </row>
    <row r="156" spans="1:4">
      <c r="B156"/>
    </row>
    <row r="157" spans="1:4">
      <c r="B157"/>
    </row>
    <row r="158" spans="1:4">
      <c r="B158"/>
    </row>
    <row r="159" spans="1:4">
      <c r="B159"/>
    </row>
    <row r="160" spans="1:4">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BA18-5C0E-4BE1-934C-A8BA60BFFCF6}">
  <sheetPr codeName="Hoja63">
    <tabColor theme="0"/>
  </sheetPr>
  <dimension ref="B1:I64"/>
  <sheetViews>
    <sheetView showGridLines="0" topLeftCell="A42" workbookViewId="0">
      <selection activeCell="B27" sqref="B27"/>
    </sheetView>
  </sheetViews>
  <sheetFormatPr baseColWidth="10" defaultColWidth="11.5703125" defaultRowHeight="15"/>
  <cols>
    <col min="1" max="1" width="3.85546875" style="743" customWidth="1"/>
    <col min="2" max="2" width="42.7109375" style="743" customWidth="1"/>
    <col min="3" max="3" width="20.7109375" style="743" customWidth="1"/>
    <col min="4" max="4" width="17.7109375" style="743" customWidth="1"/>
    <col min="5" max="5" width="11.5703125" style="743"/>
    <col min="6" max="6" width="17.28515625" style="743" bestFit="1" customWidth="1"/>
    <col min="7" max="7" width="14.5703125" style="743" bestFit="1" customWidth="1"/>
    <col min="8" max="8" width="14.28515625" style="743" bestFit="1" customWidth="1"/>
    <col min="9" max="16384" width="11.5703125" style="743"/>
  </cols>
  <sheetData>
    <row r="1" spans="2:9">
      <c r="B1" s="744" t="str">
        <f>+[106]Indice!C1</f>
        <v>IMPERIAL COMPAÑÍA DISTRIBUIDORA DE PETRÓLEO Y DERIVADOS S.A.E</v>
      </c>
      <c r="D1" s="818" t="s">
        <v>3297</v>
      </c>
      <c r="I1" s="574"/>
    </row>
    <row r="6" spans="2:9">
      <c r="B6" s="819" t="s">
        <v>3632</v>
      </c>
      <c r="C6" s="819"/>
      <c r="D6" s="819"/>
      <c r="E6" s="819"/>
      <c r="F6" s="820"/>
      <c r="G6" s="820"/>
      <c r="H6" s="820"/>
    </row>
    <row r="7" spans="2:9">
      <c r="B7" s="821" t="s">
        <v>3398</v>
      </c>
      <c r="C7" s="822"/>
      <c r="D7" s="822"/>
      <c r="E7" s="822"/>
      <c r="F7" s="822"/>
      <c r="G7" s="822"/>
      <c r="H7" s="822"/>
    </row>
    <row r="8" spans="2:9" ht="15.75" thickBot="1">
      <c r="B8" s="822"/>
      <c r="C8" s="822"/>
      <c r="D8" s="822"/>
      <c r="E8" s="822"/>
      <c r="F8" s="822"/>
      <c r="G8" s="822"/>
      <c r="H8" s="822"/>
    </row>
    <row r="9" spans="2:9" ht="15.75" thickBot="1">
      <c r="B9" s="823" t="s">
        <v>112</v>
      </c>
      <c r="C9" s="824">
        <v>44166</v>
      </c>
      <c r="D9" s="824">
        <v>43800</v>
      </c>
      <c r="E9" s="822"/>
      <c r="F9" s="822"/>
      <c r="G9" s="822"/>
      <c r="H9" s="822"/>
    </row>
    <row r="10" spans="2:9">
      <c r="B10" s="825" t="s">
        <v>945</v>
      </c>
      <c r="C10" s="826">
        <v>20911514213</v>
      </c>
      <c r="D10" s="826">
        <v>22742848579</v>
      </c>
      <c r="E10" s="822"/>
      <c r="F10" s="822"/>
      <c r="G10" s="822"/>
      <c r="H10" s="822"/>
    </row>
    <row r="11" spans="2:9">
      <c r="B11" s="825" t="s">
        <v>3509</v>
      </c>
      <c r="C11" s="826">
        <v>5720325030</v>
      </c>
      <c r="D11" s="826">
        <v>5529588260</v>
      </c>
      <c r="E11" s="822"/>
      <c r="F11" s="822"/>
      <c r="G11" s="822"/>
      <c r="H11" s="822"/>
    </row>
    <row r="12" spans="2:9">
      <c r="B12" s="825" t="s">
        <v>3510</v>
      </c>
      <c r="C12" s="826">
        <v>211747967</v>
      </c>
      <c r="D12" s="826">
        <v>394318519</v>
      </c>
      <c r="E12" s="822"/>
      <c r="F12" s="822"/>
      <c r="G12" s="822"/>
      <c r="H12" s="822"/>
    </row>
    <row r="13" spans="2:9" hidden="1">
      <c r="B13" s="825" t="s">
        <v>3544</v>
      </c>
      <c r="C13" s="826">
        <v>0</v>
      </c>
      <c r="D13" s="826">
        <v>0</v>
      </c>
      <c r="E13" s="822"/>
      <c r="F13" s="822"/>
      <c r="G13" s="822"/>
      <c r="H13" s="822"/>
    </row>
    <row r="14" spans="2:9" hidden="1">
      <c r="B14" s="825" t="s">
        <v>3514</v>
      </c>
      <c r="C14" s="826">
        <v>0</v>
      </c>
      <c r="D14" s="826">
        <v>0</v>
      </c>
      <c r="E14" s="822"/>
      <c r="F14" s="822"/>
      <c r="G14" s="822"/>
      <c r="H14" s="822"/>
    </row>
    <row r="15" spans="2:9">
      <c r="B15" s="825" t="s">
        <v>3511</v>
      </c>
      <c r="C15" s="826">
        <v>0</v>
      </c>
      <c r="D15" s="826">
        <v>633500</v>
      </c>
      <c r="E15" s="822"/>
      <c r="F15" s="822"/>
      <c r="G15" s="822"/>
      <c r="H15" s="822"/>
    </row>
    <row r="16" spans="2:9" hidden="1">
      <c r="B16" s="827" t="s">
        <v>3512</v>
      </c>
      <c r="C16" s="826">
        <v>0</v>
      </c>
      <c r="D16" s="826">
        <v>0</v>
      </c>
      <c r="E16" s="822"/>
      <c r="F16" s="822"/>
      <c r="G16" s="822"/>
      <c r="H16" s="822"/>
    </row>
    <row r="17" spans="2:8">
      <c r="B17" s="828" t="s">
        <v>3513</v>
      </c>
      <c r="C17" s="829">
        <f>SUM(C10:C16)</f>
        <v>26843587210</v>
      </c>
      <c r="D17" s="829">
        <f>SUM(D10:D16)</f>
        <v>28667388858</v>
      </c>
      <c r="E17" s="822"/>
      <c r="F17" s="822"/>
      <c r="G17" s="822"/>
      <c r="H17" s="822"/>
    </row>
    <row r="18" spans="2:8">
      <c r="B18" s="830" t="s">
        <v>126</v>
      </c>
      <c r="C18" s="831"/>
      <c r="D18" s="831"/>
      <c r="E18" s="822"/>
      <c r="F18" s="822"/>
      <c r="G18" s="822"/>
      <c r="H18" s="822"/>
    </row>
    <row r="19" spans="2:8">
      <c r="B19" s="827" t="s">
        <v>461</v>
      </c>
      <c r="C19" s="826">
        <f>42525897626+256047966</f>
        <v>42781945592</v>
      </c>
      <c r="D19" s="826">
        <v>60822895358</v>
      </c>
      <c r="E19" s="822"/>
      <c r="F19" s="952"/>
      <c r="G19" s="822"/>
      <c r="H19" s="822"/>
    </row>
    <row r="20" spans="2:8">
      <c r="B20" s="825" t="s">
        <v>945</v>
      </c>
      <c r="C20" s="826">
        <v>18320172</v>
      </c>
      <c r="D20" s="826">
        <v>384342259</v>
      </c>
      <c r="E20" s="822"/>
      <c r="F20" s="822"/>
      <c r="G20" s="822"/>
      <c r="H20" s="822"/>
    </row>
    <row r="21" spans="2:8">
      <c r="B21" s="825" t="s">
        <v>3545</v>
      </c>
      <c r="C21" s="826">
        <v>1935784</v>
      </c>
      <c r="D21" s="826">
        <v>0</v>
      </c>
      <c r="E21" s="822"/>
      <c r="F21" s="822"/>
      <c r="G21" s="822"/>
      <c r="H21" s="822"/>
    </row>
    <row r="22" spans="2:8">
      <c r="B22" s="825" t="s">
        <v>3509</v>
      </c>
      <c r="C22" s="826">
        <v>154758200</v>
      </c>
      <c r="D22" s="826">
        <v>13370600</v>
      </c>
      <c r="E22" s="822"/>
      <c r="F22" s="822"/>
      <c r="G22" s="822"/>
      <c r="H22" s="822"/>
    </row>
    <row r="23" spans="2:8">
      <c r="B23" s="827" t="s">
        <v>3514</v>
      </c>
      <c r="C23" s="826">
        <v>54425000</v>
      </c>
      <c r="D23" s="826">
        <v>0</v>
      </c>
      <c r="E23" s="822"/>
      <c r="F23" s="822"/>
      <c r="G23" s="822"/>
      <c r="H23" s="822"/>
    </row>
    <row r="24" spans="2:8">
      <c r="B24" s="827" t="s">
        <v>3512</v>
      </c>
      <c r="C24" s="826">
        <v>57820</v>
      </c>
      <c r="D24" s="826">
        <v>0</v>
      </c>
      <c r="E24" s="822"/>
      <c r="F24" s="822"/>
      <c r="G24" s="822"/>
      <c r="H24" s="822"/>
    </row>
    <row r="25" spans="2:8">
      <c r="B25" s="825" t="s">
        <v>3510</v>
      </c>
      <c r="C25" s="826"/>
      <c r="D25" s="826">
        <v>883697000</v>
      </c>
      <c r="E25" s="822"/>
      <c r="F25" s="822"/>
      <c r="G25" s="822"/>
      <c r="H25" s="822"/>
    </row>
    <row r="26" spans="2:8">
      <c r="B26" s="825" t="s">
        <v>3595</v>
      </c>
      <c r="C26" s="826">
        <v>69416500</v>
      </c>
      <c r="D26" s="826">
        <v>0</v>
      </c>
      <c r="E26" s="822"/>
      <c r="F26" s="822"/>
      <c r="G26" s="822"/>
      <c r="H26" s="822"/>
    </row>
    <row r="27" spans="2:8">
      <c r="B27" s="825" t="s">
        <v>3596</v>
      </c>
      <c r="C27" s="826">
        <v>69416500</v>
      </c>
      <c r="D27" s="826">
        <v>0</v>
      </c>
      <c r="E27" s="822"/>
      <c r="F27" s="822"/>
      <c r="G27" s="822"/>
      <c r="H27" s="822"/>
    </row>
    <row r="28" spans="2:8">
      <c r="B28" s="828" t="s">
        <v>3515</v>
      </c>
      <c r="C28" s="829">
        <f>SUM(C19:C27)</f>
        <v>43150275568</v>
      </c>
      <c r="D28" s="829">
        <f>SUM(D19:D27)</f>
        <v>62104305217</v>
      </c>
      <c r="E28" s="822"/>
      <c r="F28" s="953"/>
      <c r="G28" s="952"/>
      <c r="H28" s="952"/>
    </row>
    <row r="29" spans="2:8">
      <c r="B29" s="822"/>
      <c r="C29" s="822"/>
      <c r="D29" s="822"/>
      <c r="E29" s="822"/>
      <c r="F29" s="822"/>
      <c r="G29" s="822"/>
      <c r="H29" s="822"/>
    </row>
    <row r="30" spans="2:8" ht="15.75" thickBot="1"/>
    <row r="31" spans="2:8" ht="15.75" thickBot="1">
      <c r="B31" s="832" t="s">
        <v>3516</v>
      </c>
      <c r="C31" s="824">
        <v>44166</v>
      </c>
      <c r="D31" s="824">
        <v>43800</v>
      </c>
    </row>
    <row r="32" spans="2:8">
      <c r="B32" s="825" t="s">
        <v>3517</v>
      </c>
      <c r="C32" s="826">
        <v>0</v>
      </c>
      <c r="D32" s="833">
        <v>3111705093</v>
      </c>
    </row>
    <row r="33" spans="2:4">
      <c r="B33" s="825" t="s">
        <v>3512</v>
      </c>
      <c r="C33" s="826">
        <v>159752250</v>
      </c>
      <c r="D33" s="833">
        <v>0</v>
      </c>
    </row>
    <row r="34" spans="2:4">
      <c r="B34" s="825" t="s">
        <v>3509</v>
      </c>
      <c r="C34" s="826">
        <v>3145472320</v>
      </c>
      <c r="D34" s="833">
        <v>8561217120</v>
      </c>
    </row>
    <row r="35" spans="2:4">
      <c r="B35" s="827" t="s">
        <v>461</v>
      </c>
      <c r="C35" s="826">
        <v>705109497004</v>
      </c>
      <c r="D35" s="833">
        <v>758737985930</v>
      </c>
    </row>
    <row r="36" spans="2:4">
      <c r="B36" s="827" t="s">
        <v>3514</v>
      </c>
      <c r="C36" s="826">
        <v>292159595</v>
      </c>
      <c r="D36" s="833">
        <v>215997273</v>
      </c>
    </row>
    <row r="37" spans="2:4">
      <c r="B37" s="834" t="s">
        <v>3518</v>
      </c>
      <c r="C37" s="826">
        <v>110422027</v>
      </c>
      <c r="D37" s="833">
        <v>0</v>
      </c>
    </row>
    <row r="38" spans="2:4">
      <c r="B38" s="825" t="s">
        <v>3595</v>
      </c>
      <c r="C38" s="826">
        <v>69416500</v>
      </c>
      <c r="D38" s="833">
        <v>61045300</v>
      </c>
    </row>
    <row r="39" spans="2:4">
      <c r="B39" s="825" t="s">
        <v>3596</v>
      </c>
      <c r="C39" s="826">
        <v>69416500</v>
      </c>
      <c r="D39" s="833">
        <v>0</v>
      </c>
    </row>
    <row r="40" spans="2:4">
      <c r="B40" s="825" t="s">
        <v>3599</v>
      </c>
      <c r="C40" s="826">
        <v>535840649</v>
      </c>
      <c r="D40" s="833">
        <v>357139860</v>
      </c>
    </row>
    <row r="41" spans="2:4">
      <c r="B41" s="825" t="s">
        <v>3600</v>
      </c>
      <c r="C41" s="826">
        <v>535840649</v>
      </c>
      <c r="D41" s="833">
        <v>357139860</v>
      </c>
    </row>
    <row r="42" spans="2:4">
      <c r="B42" s="825" t="s">
        <v>3601</v>
      </c>
      <c r="C42" s="826">
        <v>68228300</v>
      </c>
      <c r="D42" s="833">
        <v>0</v>
      </c>
    </row>
    <row r="43" spans="2:4">
      <c r="B43" s="825"/>
      <c r="C43" s="826"/>
      <c r="D43" s="833"/>
    </row>
    <row r="44" spans="2:4">
      <c r="B44" s="828" t="s">
        <v>3519</v>
      </c>
      <c r="C44" s="829">
        <f>SUM(C32:C42)</f>
        <v>710096045794</v>
      </c>
      <c r="D44" s="829">
        <f>SUM(D32:D42)</f>
        <v>771402230436</v>
      </c>
    </row>
    <row r="46" spans="2:4" ht="15.75" thickBot="1"/>
    <row r="47" spans="2:4" ht="15.75" thickBot="1">
      <c r="B47" s="835" t="s">
        <v>3280</v>
      </c>
      <c r="C47" s="824">
        <v>44166</v>
      </c>
      <c r="D47" s="824">
        <v>43800</v>
      </c>
    </row>
    <row r="48" spans="2:4">
      <c r="B48" s="836" t="s">
        <v>3517</v>
      </c>
      <c r="C48" s="826">
        <v>276415423510</v>
      </c>
      <c r="D48" s="837">
        <v>85367980598</v>
      </c>
    </row>
    <row r="49" spans="2:8">
      <c r="B49" s="825" t="s">
        <v>3509</v>
      </c>
      <c r="C49" s="826">
        <v>24512413970</v>
      </c>
      <c r="D49" s="833">
        <v>28254714290</v>
      </c>
    </row>
    <row r="50" spans="2:8">
      <c r="B50" s="827" t="s">
        <v>461</v>
      </c>
      <c r="C50" s="826">
        <v>890352185</v>
      </c>
      <c r="D50" s="833">
        <v>639938429</v>
      </c>
    </row>
    <row r="51" spans="2:8">
      <c r="B51" s="827" t="s">
        <v>3511</v>
      </c>
      <c r="C51" s="826">
        <v>0</v>
      </c>
      <c r="D51" s="833">
        <v>7632281</v>
      </c>
    </row>
    <row r="52" spans="2:8">
      <c r="B52" s="827" t="s">
        <v>3512</v>
      </c>
      <c r="C52" s="826">
        <v>3991614</v>
      </c>
      <c r="D52" s="833">
        <v>0</v>
      </c>
    </row>
    <row r="53" spans="2:8">
      <c r="B53" s="834" t="s">
        <v>3510</v>
      </c>
      <c r="C53" s="826">
        <v>2292757991</v>
      </c>
      <c r="D53" s="833">
        <v>2657081036</v>
      </c>
    </row>
    <row r="54" spans="2:8">
      <c r="B54" s="834" t="s">
        <v>3518</v>
      </c>
      <c r="C54" s="826">
        <v>14728558839</v>
      </c>
      <c r="D54" s="833">
        <v>30007048</v>
      </c>
    </row>
    <row r="55" spans="2:8">
      <c r="B55" s="828" t="s">
        <v>3594</v>
      </c>
      <c r="C55" s="829">
        <f>SUM(C48:C54)</f>
        <v>318843498109</v>
      </c>
      <c r="D55" s="829">
        <v>116957353682</v>
      </c>
    </row>
    <row r="60" spans="2:8" ht="15.75">
      <c r="B60" s="750" t="s">
        <v>3322</v>
      </c>
      <c r="C60" s="752"/>
      <c r="D60" s="1186" t="s">
        <v>3323</v>
      </c>
      <c r="E60" s="1186"/>
      <c r="F60" s="1186"/>
    </row>
    <row r="61" spans="2:8">
      <c r="B61" s="871" t="s">
        <v>3533</v>
      </c>
      <c r="D61" s="1187" t="s">
        <v>3532</v>
      </c>
      <c r="E61" s="1187"/>
      <c r="F61" s="1187"/>
    </row>
    <row r="62" spans="2:8">
      <c r="E62" s="869"/>
      <c r="F62" s="869"/>
    </row>
    <row r="63" spans="2:8" ht="15.75">
      <c r="B63" s="916" t="s">
        <v>3580</v>
      </c>
      <c r="D63" s="1186"/>
      <c r="E63" s="1186"/>
      <c r="F63" s="1186"/>
      <c r="G63" s="749"/>
      <c r="H63" s="856"/>
    </row>
    <row r="64" spans="2:8">
      <c r="B64" s="931" t="s">
        <v>3581</v>
      </c>
      <c r="D64" s="1187"/>
      <c r="E64" s="1187"/>
      <c r="F64" s="1187"/>
    </row>
  </sheetData>
  <mergeCells count="4">
    <mergeCell ref="D60:F60"/>
    <mergeCell ref="D61:F61"/>
    <mergeCell ref="D63:F63"/>
    <mergeCell ref="D64:F64"/>
  </mergeCells>
  <hyperlinks>
    <hyperlink ref="D1" location="Indice!A1" display="Indice" xr:uid="{2B455184-CDBC-4A97-A8BD-BCCAEAD6678B}"/>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dimension ref="B1:G421"/>
  <sheetViews>
    <sheetView workbookViewId="0">
      <selection activeCell="C1" sqref="C1"/>
    </sheetView>
  </sheetViews>
  <sheetFormatPr baseColWidth="10" defaultColWidth="11.5703125" defaultRowHeight="15"/>
  <cols>
    <col min="3" max="3" width="58.85546875" bestFit="1" customWidth="1"/>
    <col min="4" max="4" width="14" bestFit="1" customWidth="1"/>
    <col min="6" max="6" width="13.140625" bestFit="1" customWidth="1"/>
  </cols>
  <sheetData>
    <row r="1" spans="2:7">
      <c r="B1" s="315" t="s">
        <v>1488</v>
      </c>
      <c r="C1" s="315" t="s">
        <v>1530</v>
      </c>
      <c r="D1" s="315" t="s">
        <v>1531</v>
      </c>
    </row>
    <row r="2" spans="2:7">
      <c r="B2" s="316">
        <v>11111</v>
      </c>
      <c r="C2" s="317" t="s">
        <v>1532</v>
      </c>
      <c r="D2" s="318">
        <v>0</v>
      </c>
      <c r="F2" s="318">
        <f>VLOOKUP(B2,'Balance imperial'!A:D,4,FALSE)</f>
        <v>0</v>
      </c>
      <c r="G2" s="318">
        <f>+D2-F2</f>
        <v>0</v>
      </c>
    </row>
    <row r="3" spans="2:7">
      <c r="B3" s="316">
        <v>11112</v>
      </c>
      <c r="C3" s="317" t="s">
        <v>66</v>
      </c>
      <c r="D3" s="318">
        <v>275063281</v>
      </c>
      <c r="F3" s="318">
        <f>VLOOKUP(B3,'Balance imperial'!A:D,4,FALSE)</f>
        <v>275063281</v>
      </c>
      <c r="G3" s="318">
        <f t="shared" ref="G3:G66" si="0">+D3-F3</f>
        <v>0</v>
      </c>
    </row>
    <row r="4" spans="2:7">
      <c r="B4" s="316">
        <v>11113</v>
      </c>
      <c r="C4" s="317" t="s">
        <v>1533</v>
      </c>
      <c r="D4" s="318">
        <v>0</v>
      </c>
      <c r="F4" s="318">
        <v>0</v>
      </c>
      <c r="G4" s="318">
        <f t="shared" si="0"/>
        <v>0</v>
      </c>
    </row>
    <row r="5" spans="2:7">
      <c r="B5" s="316">
        <v>11114</v>
      </c>
      <c r="C5" s="317" t="s">
        <v>291</v>
      </c>
      <c r="D5" s="318">
        <v>8000000</v>
      </c>
      <c r="F5" s="318">
        <f>VLOOKUP(B5,'Balance imperial'!A:D,4,FALSE)</f>
        <v>8000000</v>
      </c>
      <c r="G5" s="318">
        <f t="shared" si="0"/>
        <v>0</v>
      </c>
    </row>
    <row r="6" spans="2:7">
      <c r="B6" s="316">
        <v>11115</v>
      </c>
      <c r="C6" s="317" t="s">
        <v>1524</v>
      </c>
      <c r="D6" s="318">
        <v>0</v>
      </c>
      <c r="F6" s="318">
        <f>VLOOKUP(B6,'Balance imperial'!A:D,4,FALSE)</f>
        <v>0</v>
      </c>
      <c r="G6" s="318">
        <f t="shared" si="0"/>
        <v>0</v>
      </c>
    </row>
    <row r="7" spans="2:7">
      <c r="B7" s="316">
        <v>11116</v>
      </c>
      <c r="C7" s="317" t="s">
        <v>1504</v>
      </c>
      <c r="D7" s="318">
        <v>0</v>
      </c>
      <c r="F7" s="318">
        <f>VLOOKUP(B7,'Balance imperial'!A:D,4,FALSE)</f>
        <v>0</v>
      </c>
      <c r="G7" s="318">
        <f t="shared" si="0"/>
        <v>0</v>
      </c>
    </row>
    <row r="8" spans="2:7">
      <c r="B8" s="316">
        <v>11117</v>
      </c>
      <c r="C8" s="317" t="s">
        <v>1534</v>
      </c>
      <c r="D8" s="318">
        <v>0</v>
      </c>
      <c r="F8" s="318">
        <v>0</v>
      </c>
      <c r="G8" s="318">
        <f t="shared" si="0"/>
        <v>0</v>
      </c>
    </row>
    <row r="9" spans="2:7">
      <c r="B9" s="316">
        <v>11121</v>
      </c>
      <c r="C9" s="317" t="s">
        <v>2</v>
      </c>
      <c r="D9" s="318">
        <v>1516687842</v>
      </c>
      <c r="F9" s="318">
        <f>VLOOKUP(B9,'Balance imperial'!A:D,4,FALSE)</f>
        <v>1516687842</v>
      </c>
      <c r="G9" s="318">
        <f t="shared" si="0"/>
        <v>0</v>
      </c>
    </row>
    <row r="10" spans="2:7">
      <c r="B10" s="316">
        <v>11123</v>
      </c>
      <c r="C10" s="317" t="s">
        <v>3</v>
      </c>
      <c r="D10" s="318">
        <v>1878225058</v>
      </c>
      <c r="F10" s="318">
        <f>VLOOKUP(B10,'Balance imperial'!A:D,4,FALSE)</f>
        <v>1878225058</v>
      </c>
      <c r="G10" s="318">
        <f t="shared" si="0"/>
        <v>0</v>
      </c>
    </row>
    <row r="11" spans="2:7">
      <c r="B11" s="316">
        <v>11124</v>
      </c>
      <c r="C11" s="317" t="s">
        <v>1535</v>
      </c>
      <c r="D11" s="318">
        <v>0</v>
      </c>
      <c r="F11" s="318">
        <v>0</v>
      </c>
      <c r="G11" s="318">
        <f t="shared" si="0"/>
        <v>0</v>
      </c>
    </row>
    <row r="12" spans="2:7">
      <c r="B12" s="316">
        <v>11122</v>
      </c>
      <c r="C12" s="317" t="s">
        <v>1536</v>
      </c>
      <c r="D12" s="318">
        <v>2259365175</v>
      </c>
      <c r="F12" s="318">
        <f>VLOOKUP(B12,'Balance imperial'!A:D,4,FALSE)</f>
        <v>2259365175</v>
      </c>
      <c r="G12" s="318">
        <f t="shared" si="0"/>
        <v>0</v>
      </c>
    </row>
    <row r="13" spans="2:7">
      <c r="B13" s="316">
        <v>11125</v>
      </c>
      <c r="C13" s="317" t="s">
        <v>4</v>
      </c>
      <c r="D13" s="318">
        <v>9612</v>
      </c>
      <c r="F13" s="318">
        <f>VLOOKUP(B13,'Balance imperial'!A:D,4,FALSE)</f>
        <v>9612</v>
      </c>
      <c r="G13" s="318">
        <f t="shared" si="0"/>
        <v>0</v>
      </c>
    </row>
    <row r="14" spans="2:7">
      <c r="B14" s="316">
        <v>11126</v>
      </c>
      <c r="C14" s="317" t="s">
        <v>292</v>
      </c>
      <c r="D14" s="318">
        <v>17653233</v>
      </c>
      <c r="F14" s="318">
        <f>VLOOKUP(B14,'Balance imperial'!A:D,4,FALSE)</f>
        <v>17653233</v>
      </c>
      <c r="G14" s="318">
        <f t="shared" si="0"/>
        <v>0</v>
      </c>
    </row>
    <row r="15" spans="2:7">
      <c r="B15" s="316">
        <v>11131</v>
      </c>
      <c r="C15" s="317" t="s">
        <v>5</v>
      </c>
      <c r="D15" s="318">
        <v>571383704</v>
      </c>
      <c r="F15" s="318">
        <f>VLOOKUP(B15,'Balance imperial'!A:D,4,FALSE)</f>
        <v>571383704</v>
      </c>
      <c r="G15" s="318">
        <f t="shared" si="0"/>
        <v>0</v>
      </c>
    </row>
    <row r="16" spans="2:7">
      <c r="B16" s="316">
        <v>11132</v>
      </c>
      <c r="C16" s="317" t="s">
        <v>1537</v>
      </c>
      <c r="D16" s="318">
        <v>0</v>
      </c>
      <c r="F16" s="318">
        <v>0</v>
      </c>
      <c r="G16" s="318">
        <f t="shared" si="0"/>
        <v>0</v>
      </c>
    </row>
    <row r="17" spans="2:7">
      <c r="B17" s="316">
        <v>11133</v>
      </c>
      <c r="C17" s="317" t="s">
        <v>293</v>
      </c>
      <c r="D17" s="318">
        <v>11460519</v>
      </c>
      <c r="F17" s="318">
        <f>VLOOKUP(B17,'Balance imperial'!A:D,4,FALSE)</f>
        <v>11460519</v>
      </c>
      <c r="G17" s="318">
        <f t="shared" si="0"/>
        <v>0</v>
      </c>
    </row>
    <row r="18" spans="2:7">
      <c r="B18" s="316">
        <v>11211</v>
      </c>
      <c r="C18" s="317" t="s">
        <v>6</v>
      </c>
      <c r="D18" s="318">
        <v>65521858833</v>
      </c>
      <c r="F18" s="318">
        <f>VLOOKUP(B18,'Balance imperial'!A:D,4,FALSE)</f>
        <v>65521858833</v>
      </c>
      <c r="G18" s="318">
        <f t="shared" si="0"/>
        <v>0</v>
      </c>
    </row>
    <row r="19" spans="2:7">
      <c r="B19" s="316">
        <v>11213</v>
      </c>
      <c r="C19" s="317" t="s">
        <v>69</v>
      </c>
      <c r="D19" s="318">
        <v>-1385835033</v>
      </c>
      <c r="F19" s="318">
        <f>VLOOKUP(B19,'Balance imperial'!A:D,4,FALSE)</f>
        <v>-1385835033</v>
      </c>
      <c r="G19" s="318">
        <f t="shared" si="0"/>
        <v>0</v>
      </c>
    </row>
    <row r="20" spans="2:7">
      <c r="B20" s="316"/>
      <c r="C20" s="317" t="s">
        <v>1538</v>
      </c>
      <c r="D20" s="318">
        <v>0</v>
      </c>
      <c r="F20" s="318">
        <v>0</v>
      </c>
      <c r="G20" s="318">
        <f t="shared" si="0"/>
        <v>0</v>
      </c>
    </row>
    <row r="21" spans="2:7">
      <c r="B21" s="316">
        <v>11215</v>
      </c>
      <c r="C21" s="317" t="s">
        <v>7</v>
      </c>
      <c r="D21" s="318">
        <v>10352364005</v>
      </c>
      <c r="F21" s="318">
        <f>VLOOKUP(B21,'Balance imperial'!A:D,4,FALSE)</f>
        <v>10352364005</v>
      </c>
      <c r="G21" s="318">
        <f t="shared" si="0"/>
        <v>0</v>
      </c>
    </row>
    <row r="22" spans="2:7">
      <c r="B22" s="316">
        <v>11216</v>
      </c>
      <c r="C22" s="317" t="s">
        <v>8</v>
      </c>
      <c r="D22" s="318">
        <v>8416911216</v>
      </c>
      <c r="F22" s="318">
        <f>VLOOKUP(B22,'Balance imperial'!A:D,4,FALSE)</f>
        <v>8416911216</v>
      </c>
      <c r="G22" s="318">
        <f t="shared" si="0"/>
        <v>0</v>
      </c>
    </row>
    <row r="23" spans="2:7">
      <c r="B23" s="316">
        <v>11217</v>
      </c>
      <c r="C23" s="317" t="s">
        <v>9</v>
      </c>
      <c r="D23" s="318">
        <v>101295000</v>
      </c>
      <c r="F23" s="318">
        <f>VLOOKUP(B23,'Balance imperial'!A:D,4,FALSE)</f>
        <v>101295000</v>
      </c>
      <c r="G23" s="318">
        <f t="shared" si="0"/>
        <v>0</v>
      </c>
    </row>
    <row r="24" spans="2:7">
      <c r="B24" s="316">
        <v>11251</v>
      </c>
      <c r="C24" s="317" t="s">
        <v>70</v>
      </c>
      <c r="D24" s="318">
        <v>1276477415</v>
      </c>
      <c r="F24" s="318">
        <f>VLOOKUP(B24,'Balance imperial'!A:D,4,FALSE)</f>
        <v>1276477415</v>
      </c>
      <c r="G24" s="318">
        <f t="shared" si="0"/>
        <v>0</v>
      </c>
    </row>
    <row r="25" spans="2:7">
      <c r="B25" s="316">
        <v>11254</v>
      </c>
      <c r="C25" s="317" t="s">
        <v>294</v>
      </c>
      <c r="D25" s="318">
        <v>77163000</v>
      </c>
      <c r="F25" s="318">
        <f>VLOOKUP(B25,'Balance imperial'!A:D,4,FALSE)</f>
        <v>77163000</v>
      </c>
      <c r="G25" s="318">
        <f t="shared" si="0"/>
        <v>0</v>
      </c>
    </row>
    <row r="26" spans="2:7">
      <c r="B26" s="316">
        <v>11241</v>
      </c>
      <c r="C26" s="317" t="s">
        <v>11</v>
      </c>
      <c r="D26" s="318">
        <v>31038234</v>
      </c>
      <c r="F26" s="318">
        <f>VLOOKUP(B26,'Balance imperial'!A:D,4,FALSE)</f>
        <v>31038234</v>
      </c>
      <c r="G26" s="318">
        <f t="shared" si="0"/>
        <v>0</v>
      </c>
    </row>
    <row r="27" spans="2:7">
      <c r="B27" s="316">
        <v>11219</v>
      </c>
      <c r="C27" s="317" t="s">
        <v>12</v>
      </c>
      <c r="D27" s="318">
        <v>-3261580975</v>
      </c>
      <c r="F27" s="318">
        <f>VLOOKUP(B27,'Balance imperial'!A:D,4,FALSE)</f>
        <v>-3261580975</v>
      </c>
      <c r="G27" s="318">
        <f t="shared" si="0"/>
        <v>0</v>
      </c>
    </row>
    <row r="28" spans="2:7">
      <c r="B28" s="316">
        <v>11220</v>
      </c>
      <c r="C28" s="317" t="s">
        <v>50</v>
      </c>
      <c r="D28" s="318">
        <v>1381480729</v>
      </c>
      <c r="F28" s="318">
        <f>VLOOKUP(B28,'Balance imperial'!A:D,4,FALSE)</f>
        <v>1381480729</v>
      </c>
      <c r="G28" s="318">
        <f t="shared" si="0"/>
        <v>0</v>
      </c>
    </row>
    <row r="29" spans="2:7">
      <c r="B29" s="316"/>
      <c r="C29" s="317" t="s">
        <v>1539</v>
      </c>
      <c r="D29" s="318">
        <v>0</v>
      </c>
      <c r="F29" s="318">
        <v>0</v>
      </c>
      <c r="G29" s="318">
        <f t="shared" si="0"/>
        <v>0</v>
      </c>
    </row>
    <row r="30" spans="2:7">
      <c r="B30" s="316">
        <v>11218</v>
      </c>
      <c r="C30" s="317" t="s">
        <v>10</v>
      </c>
      <c r="D30" s="318">
        <v>362698361</v>
      </c>
      <c r="F30" s="318">
        <f>VLOOKUP(B30,'Balance imperial'!A:D,4,FALSE)</f>
        <v>362698361</v>
      </c>
      <c r="G30" s="318">
        <f t="shared" si="0"/>
        <v>0</v>
      </c>
    </row>
    <row r="31" spans="2:7">
      <c r="B31" s="319" t="s">
        <v>1540</v>
      </c>
      <c r="C31" s="319" t="s">
        <v>1540</v>
      </c>
      <c r="D31" s="318"/>
      <c r="F31" s="318">
        <v>0</v>
      </c>
      <c r="G31" s="318">
        <f t="shared" si="0"/>
        <v>0</v>
      </c>
    </row>
    <row r="32" spans="2:7">
      <c r="B32" s="316">
        <v>11222</v>
      </c>
      <c r="C32" s="317" t="s">
        <v>295</v>
      </c>
      <c r="D32" s="318">
        <v>113902734</v>
      </c>
      <c r="F32" s="318">
        <f>VLOOKUP(B32,'Balance imperial'!A:D,4,FALSE)</f>
        <v>113902734</v>
      </c>
      <c r="G32" s="318">
        <f t="shared" si="0"/>
        <v>0</v>
      </c>
    </row>
    <row r="33" spans="2:7">
      <c r="B33" s="316">
        <v>11223</v>
      </c>
      <c r="C33" s="317" t="s">
        <v>1541</v>
      </c>
      <c r="D33" s="318">
        <v>0</v>
      </c>
      <c r="F33" s="318">
        <v>0</v>
      </c>
      <c r="G33" s="318">
        <f t="shared" si="0"/>
        <v>0</v>
      </c>
    </row>
    <row r="34" spans="2:7">
      <c r="B34" s="316">
        <v>11224</v>
      </c>
      <c r="C34" s="317" t="s">
        <v>296</v>
      </c>
      <c r="D34" s="318">
        <v>5802668</v>
      </c>
      <c r="F34" s="318">
        <f>VLOOKUP(B34,'Balance imperial'!A:D,4,FALSE)</f>
        <v>5802668</v>
      </c>
      <c r="G34" s="318">
        <f t="shared" si="0"/>
        <v>0</v>
      </c>
    </row>
    <row r="35" spans="2:7">
      <c r="B35" s="316">
        <v>11225</v>
      </c>
      <c r="C35" s="317" t="s">
        <v>1542</v>
      </c>
      <c r="D35" s="318">
        <v>0</v>
      </c>
      <c r="F35" s="318">
        <v>0</v>
      </c>
      <c r="G35" s="318">
        <f t="shared" si="0"/>
        <v>0</v>
      </c>
    </row>
    <row r="36" spans="2:7">
      <c r="B36" s="316">
        <v>11226</v>
      </c>
      <c r="C36" s="317" t="s">
        <v>90</v>
      </c>
      <c r="D36" s="318">
        <v>823093104</v>
      </c>
      <c r="F36" s="318">
        <f>VLOOKUP(B36,'Balance imperial'!A:D,4,FALSE)</f>
        <v>823093104</v>
      </c>
      <c r="G36" s="318">
        <f t="shared" si="0"/>
        <v>0</v>
      </c>
    </row>
    <row r="37" spans="2:7">
      <c r="B37" s="316">
        <v>11242</v>
      </c>
      <c r="C37" s="317" t="s">
        <v>94</v>
      </c>
      <c r="D37" s="318">
        <v>1958201</v>
      </c>
      <c r="F37" s="318">
        <f>VLOOKUP(B37,'Balance imperial'!A:D,4,FALSE)</f>
        <v>1958201</v>
      </c>
      <c r="G37" s="318">
        <f t="shared" si="0"/>
        <v>0</v>
      </c>
    </row>
    <row r="38" spans="2:7">
      <c r="B38" s="316">
        <v>11231</v>
      </c>
      <c r="C38" s="317" t="s">
        <v>92</v>
      </c>
      <c r="D38" s="318">
        <v>3229325</v>
      </c>
      <c r="F38" s="318">
        <f>VLOOKUP(B38,'Balance imperial'!A:D,4,FALSE)</f>
        <v>3229325</v>
      </c>
      <c r="G38" s="318">
        <f t="shared" si="0"/>
        <v>0</v>
      </c>
    </row>
    <row r="39" spans="2:7">
      <c r="B39" s="316">
        <v>11232</v>
      </c>
      <c r="C39" s="317" t="s">
        <v>1543</v>
      </c>
      <c r="D39" s="318">
        <v>0</v>
      </c>
      <c r="F39" s="318">
        <v>0</v>
      </c>
      <c r="G39" s="318">
        <f t="shared" si="0"/>
        <v>0</v>
      </c>
    </row>
    <row r="40" spans="2:7">
      <c r="B40" s="316">
        <v>11233</v>
      </c>
      <c r="C40" s="317" t="s">
        <v>93</v>
      </c>
      <c r="D40" s="318">
        <v>791000</v>
      </c>
      <c r="F40" s="318">
        <f>VLOOKUP(B40,'Balance imperial'!A:D,4,FALSE)</f>
        <v>791000</v>
      </c>
      <c r="G40" s="318">
        <f t="shared" si="0"/>
        <v>0</v>
      </c>
    </row>
    <row r="41" spans="2:7">
      <c r="B41" s="316">
        <v>11234</v>
      </c>
      <c r="C41" s="317" t="s">
        <v>1544</v>
      </c>
      <c r="D41" s="318">
        <v>0</v>
      </c>
      <c r="F41" s="318">
        <v>0</v>
      </c>
      <c r="G41" s="318">
        <f t="shared" si="0"/>
        <v>0</v>
      </c>
    </row>
    <row r="42" spans="2:7">
      <c r="B42" s="316">
        <v>11243</v>
      </c>
      <c r="C42" s="317" t="s">
        <v>1506</v>
      </c>
      <c r="D42" s="318">
        <v>0</v>
      </c>
      <c r="F42" s="318">
        <f>VLOOKUP(B42,'Balance imperial'!A:D,4,FALSE)</f>
        <v>0</v>
      </c>
      <c r="G42" s="318">
        <f t="shared" si="0"/>
        <v>0</v>
      </c>
    </row>
    <row r="43" spans="2:7">
      <c r="B43" s="316">
        <v>11244</v>
      </c>
      <c r="C43" s="317" t="s">
        <v>1545</v>
      </c>
      <c r="D43" s="318">
        <v>0</v>
      </c>
      <c r="F43" s="318">
        <v>0</v>
      </c>
      <c r="G43" s="318">
        <f t="shared" si="0"/>
        <v>0</v>
      </c>
    </row>
    <row r="44" spans="2:7">
      <c r="B44" s="316">
        <v>11245</v>
      </c>
      <c r="C44" s="317" t="s">
        <v>1507</v>
      </c>
      <c r="D44" s="318">
        <v>0</v>
      </c>
      <c r="F44" s="318">
        <f>VLOOKUP(B44,'Balance imperial'!A:D,4,FALSE)</f>
        <v>0</v>
      </c>
      <c r="G44" s="318">
        <f t="shared" si="0"/>
        <v>0</v>
      </c>
    </row>
    <row r="45" spans="2:7">
      <c r="B45" s="316">
        <v>11246</v>
      </c>
      <c r="C45" s="317" t="s">
        <v>67</v>
      </c>
      <c r="D45" s="320">
        <v>521121409</v>
      </c>
      <c r="F45" s="318">
        <f>VLOOKUP(B45,'Balance imperial'!A:D,4,FALSE)</f>
        <v>521121409</v>
      </c>
      <c r="G45" s="318">
        <f t="shared" si="0"/>
        <v>0</v>
      </c>
    </row>
    <row r="46" spans="2:7">
      <c r="B46" s="316">
        <v>11247</v>
      </c>
      <c r="C46" s="317" t="s">
        <v>71</v>
      </c>
      <c r="D46" s="320">
        <v>129279000</v>
      </c>
      <c r="F46" s="318">
        <f>VLOOKUP(B46,'Balance imperial'!A:D,4,FALSE)</f>
        <v>129279000</v>
      </c>
      <c r="G46" s="318">
        <f t="shared" si="0"/>
        <v>0</v>
      </c>
    </row>
    <row r="47" spans="2:7">
      <c r="B47" s="321" t="s">
        <v>1546</v>
      </c>
      <c r="C47" s="317" t="s">
        <v>1547</v>
      </c>
      <c r="D47" s="318">
        <v>0</v>
      </c>
      <c r="F47" s="318">
        <v>0</v>
      </c>
      <c r="G47" s="318">
        <f t="shared" si="0"/>
        <v>0</v>
      </c>
    </row>
    <row r="48" spans="2:7">
      <c r="B48" s="316">
        <v>11411</v>
      </c>
      <c r="C48" s="317" t="s">
        <v>13</v>
      </c>
      <c r="D48" s="320">
        <v>22764012</v>
      </c>
      <c r="F48" s="318">
        <f>VLOOKUP(B48,'Balance imperial'!A:D,4,FALSE)</f>
        <v>22764012</v>
      </c>
      <c r="G48" s="318">
        <f t="shared" si="0"/>
        <v>0</v>
      </c>
    </row>
    <row r="49" spans="2:7">
      <c r="B49" s="316">
        <v>11412</v>
      </c>
      <c r="C49" s="317" t="s">
        <v>299</v>
      </c>
      <c r="D49" s="320">
        <v>4441495</v>
      </c>
      <c r="F49" s="318">
        <f>VLOOKUP(B49,'Balance imperial'!A:D,4,FALSE)</f>
        <v>4441495</v>
      </c>
      <c r="G49" s="318">
        <f t="shared" si="0"/>
        <v>0</v>
      </c>
    </row>
    <row r="50" spans="2:7">
      <c r="B50" s="316">
        <v>11413</v>
      </c>
      <c r="C50" s="317" t="s">
        <v>14</v>
      </c>
      <c r="D50" s="320">
        <v>455474435</v>
      </c>
      <c r="F50" s="318">
        <f>VLOOKUP(B50,'Balance imperial'!A:D,4,FALSE)</f>
        <v>455474435</v>
      </c>
      <c r="G50" s="318">
        <f t="shared" si="0"/>
        <v>0</v>
      </c>
    </row>
    <row r="51" spans="2:7">
      <c r="B51" s="316">
        <v>11311</v>
      </c>
      <c r="C51" s="317" t="s">
        <v>95</v>
      </c>
      <c r="D51" s="320">
        <v>496948594</v>
      </c>
      <c r="F51" s="318">
        <f>VLOOKUP(B51,'Balance imperial'!A:D,4,FALSE)</f>
        <v>496948594</v>
      </c>
      <c r="G51" s="318">
        <f t="shared" si="0"/>
        <v>0</v>
      </c>
    </row>
    <row r="52" spans="2:7">
      <c r="B52" s="316">
        <v>11312</v>
      </c>
      <c r="C52" s="317" t="s">
        <v>96</v>
      </c>
      <c r="D52" s="320">
        <v>16816132</v>
      </c>
      <c r="F52" s="318">
        <f>VLOOKUP(B52,'Balance imperial'!A:D,4,FALSE)</f>
        <v>16816132</v>
      </c>
      <c r="G52" s="318">
        <f t="shared" si="0"/>
        <v>0</v>
      </c>
    </row>
    <row r="53" spans="2:7">
      <c r="B53" s="316">
        <v>11313</v>
      </c>
      <c r="C53" s="317" t="s">
        <v>97</v>
      </c>
      <c r="D53" s="320">
        <v>1565742308</v>
      </c>
      <c r="F53" s="318">
        <f>VLOOKUP(B53,'Balance imperial'!A:D,4,FALSE)</f>
        <v>1565742308</v>
      </c>
      <c r="G53" s="318">
        <f t="shared" si="0"/>
        <v>0</v>
      </c>
    </row>
    <row r="54" spans="2:7">
      <c r="B54" s="316">
        <v>11315</v>
      </c>
      <c r="C54" s="317" t="s">
        <v>98</v>
      </c>
      <c r="D54" s="320">
        <v>34106999</v>
      </c>
      <c r="F54" s="318">
        <f>VLOOKUP(B54,'Balance imperial'!A:D,4,FALSE)</f>
        <v>34106999</v>
      </c>
      <c r="G54" s="318">
        <f t="shared" si="0"/>
        <v>0</v>
      </c>
    </row>
    <row r="55" spans="2:7">
      <c r="B55" s="316">
        <v>11321</v>
      </c>
      <c r="C55" s="317" t="s">
        <v>1548</v>
      </c>
      <c r="D55" s="320">
        <v>548310593</v>
      </c>
      <c r="F55" s="318">
        <f>VLOOKUP(B55,'Balance imperial'!A:D,4,FALSE)</f>
        <v>548310593</v>
      </c>
      <c r="G55" s="318">
        <f t="shared" si="0"/>
        <v>0</v>
      </c>
    </row>
    <row r="56" spans="2:7">
      <c r="B56" s="316">
        <v>11322</v>
      </c>
      <c r="C56" s="317" t="s">
        <v>297</v>
      </c>
      <c r="D56" s="320">
        <v>223840254</v>
      </c>
      <c r="F56" s="318">
        <f>VLOOKUP(B56,'Balance imperial'!A:D,4,FALSE)</f>
        <v>223840254</v>
      </c>
      <c r="G56" s="318">
        <f t="shared" si="0"/>
        <v>0</v>
      </c>
    </row>
    <row r="57" spans="2:7">
      <c r="B57" s="316">
        <v>11324</v>
      </c>
      <c r="C57" s="317" t="s">
        <v>298</v>
      </c>
      <c r="D57" s="320">
        <v>10972500</v>
      </c>
      <c r="F57" s="318">
        <f>VLOOKUP(B57,'Balance imperial'!A:D,4,FALSE)</f>
        <v>10972500</v>
      </c>
      <c r="G57" s="318">
        <f t="shared" si="0"/>
        <v>0</v>
      </c>
    </row>
    <row r="58" spans="2:7">
      <c r="B58" s="316">
        <v>11332</v>
      </c>
      <c r="C58" s="317" t="s">
        <v>1508</v>
      </c>
      <c r="D58" s="320">
        <v>0</v>
      </c>
      <c r="F58" s="318">
        <f>VLOOKUP(B58,'Balance imperial'!A:D,4,FALSE)</f>
        <v>0</v>
      </c>
      <c r="G58" s="318">
        <f t="shared" si="0"/>
        <v>0</v>
      </c>
    </row>
    <row r="59" spans="2:7">
      <c r="B59" s="316">
        <v>12311</v>
      </c>
      <c r="C59" s="317" t="s">
        <v>19</v>
      </c>
      <c r="D59" s="318">
        <v>1830222046</v>
      </c>
      <c r="F59" s="318">
        <f>VLOOKUP(B59,'Balance imperial'!A:D,4,FALSE)</f>
        <v>1830222046</v>
      </c>
      <c r="G59" s="318">
        <f t="shared" si="0"/>
        <v>0</v>
      </c>
    </row>
    <row r="60" spans="2:7">
      <c r="B60" s="316">
        <v>123119</v>
      </c>
      <c r="C60" s="316" t="s">
        <v>32</v>
      </c>
      <c r="D60" s="318">
        <v>-1061683152</v>
      </c>
      <c r="F60" s="318">
        <f>VLOOKUP(B60,'Balance imperial'!A:D,4,FALSE)</f>
        <v>-1061683152</v>
      </c>
      <c r="G60" s="318">
        <f t="shared" si="0"/>
        <v>0</v>
      </c>
    </row>
    <row r="61" spans="2:7">
      <c r="B61" s="316">
        <v>12312</v>
      </c>
      <c r="C61" s="316" t="s">
        <v>20</v>
      </c>
      <c r="D61" s="318">
        <v>171385856</v>
      </c>
      <c r="F61" s="318">
        <f>VLOOKUP(B61,'Balance imperial'!A:D,4,FALSE)</f>
        <v>171385856</v>
      </c>
      <c r="G61" s="318">
        <f t="shared" si="0"/>
        <v>0</v>
      </c>
    </row>
    <row r="62" spans="2:7">
      <c r="B62" s="316">
        <v>123129</v>
      </c>
      <c r="C62" s="317" t="s">
        <v>33</v>
      </c>
      <c r="D62" s="318">
        <v>-83293637</v>
      </c>
      <c r="F62" s="318">
        <f>VLOOKUP(B62,'Balance imperial'!A:D,4,FALSE)</f>
        <v>-83293637</v>
      </c>
      <c r="G62" s="318">
        <f t="shared" si="0"/>
        <v>0</v>
      </c>
    </row>
    <row r="63" spans="2:7">
      <c r="B63" s="316">
        <v>12313</v>
      </c>
      <c r="C63" s="317" t="s">
        <v>24</v>
      </c>
      <c r="D63" s="318">
        <v>7132741</v>
      </c>
      <c r="F63" s="318">
        <f>VLOOKUP(B63,'Balance imperial'!A:D,4,FALSE)</f>
        <v>7132741</v>
      </c>
      <c r="G63" s="318">
        <f t="shared" si="0"/>
        <v>0</v>
      </c>
    </row>
    <row r="64" spans="2:7">
      <c r="B64" s="322">
        <v>123139</v>
      </c>
      <c r="C64" s="323" t="s">
        <v>34</v>
      </c>
      <c r="D64" s="318">
        <v>-7132741</v>
      </c>
      <c r="F64" s="318">
        <f>VLOOKUP(B64,'Balance imperial'!A:D,4,FALSE)</f>
        <v>-7132741</v>
      </c>
      <c r="G64" s="318">
        <f t="shared" si="0"/>
        <v>0</v>
      </c>
    </row>
    <row r="65" spans="2:7">
      <c r="B65" s="316">
        <v>12314</v>
      </c>
      <c r="C65" s="317" t="s">
        <v>25</v>
      </c>
      <c r="D65" s="318">
        <v>234154689</v>
      </c>
      <c r="F65" s="318">
        <f>VLOOKUP(B65,'Balance imperial'!A:D,4,FALSE)</f>
        <v>234154689</v>
      </c>
      <c r="G65" s="318">
        <f t="shared" si="0"/>
        <v>0</v>
      </c>
    </row>
    <row r="66" spans="2:7">
      <c r="B66" s="316">
        <v>123149</v>
      </c>
      <c r="C66" s="317" t="s">
        <v>35</v>
      </c>
      <c r="D66" s="318">
        <v>-168647466</v>
      </c>
      <c r="F66" s="318">
        <f>VLOOKUP(B66,'Balance imperial'!A:D,4,FALSE)</f>
        <v>-168647466</v>
      </c>
      <c r="G66" s="318">
        <f t="shared" si="0"/>
        <v>0</v>
      </c>
    </row>
    <row r="67" spans="2:7">
      <c r="B67" s="316">
        <v>12315</v>
      </c>
      <c r="C67" s="317" t="s">
        <v>26</v>
      </c>
      <c r="D67" s="318">
        <v>600121263</v>
      </c>
      <c r="F67" s="318">
        <f>VLOOKUP(B67,'Balance imperial'!A:D,4,FALSE)</f>
        <v>600121263</v>
      </c>
      <c r="G67" s="318">
        <f t="shared" ref="G67:G130" si="1">+D67-F67</f>
        <v>0</v>
      </c>
    </row>
    <row r="68" spans="2:7">
      <c r="B68" s="316">
        <v>123159</v>
      </c>
      <c r="C68" s="317" t="s">
        <v>36</v>
      </c>
      <c r="D68" s="318">
        <v>-543080418</v>
      </c>
      <c r="F68" s="318">
        <f>VLOOKUP(B68,'Balance imperial'!A:D,4,FALSE)</f>
        <v>-543080418</v>
      </c>
      <c r="G68" s="318">
        <f t="shared" si="1"/>
        <v>0</v>
      </c>
    </row>
    <row r="69" spans="2:7">
      <c r="B69" s="316">
        <v>12316</v>
      </c>
      <c r="C69" s="317" t="s">
        <v>30</v>
      </c>
      <c r="D69" s="318">
        <v>26291226</v>
      </c>
      <c r="F69" s="318">
        <f>VLOOKUP(B69,'Balance imperial'!A:D,4,FALSE)</f>
        <v>26291226</v>
      </c>
      <c r="G69" s="318">
        <f t="shared" si="1"/>
        <v>0</v>
      </c>
    </row>
    <row r="70" spans="2:7">
      <c r="B70" s="316">
        <v>123169</v>
      </c>
      <c r="C70" s="317" t="s">
        <v>37</v>
      </c>
      <c r="D70" s="318">
        <v>-12682026</v>
      </c>
      <c r="F70" s="318">
        <f>VLOOKUP(B70,'Balance imperial'!A:D,4,FALSE)</f>
        <v>-12682026</v>
      </c>
      <c r="G70" s="318">
        <f t="shared" si="1"/>
        <v>0</v>
      </c>
    </row>
    <row r="71" spans="2:7">
      <c r="B71" s="316">
        <v>12317</v>
      </c>
      <c r="C71" s="317" t="s">
        <v>15</v>
      </c>
      <c r="D71" s="318">
        <v>86050035</v>
      </c>
      <c r="F71" s="318">
        <f>VLOOKUP(B71,'Balance imperial'!A:D,4,FALSE)</f>
        <v>86050035</v>
      </c>
      <c r="G71" s="318">
        <f t="shared" si="1"/>
        <v>0</v>
      </c>
    </row>
    <row r="72" spans="2:7">
      <c r="B72" s="316">
        <v>123179</v>
      </c>
      <c r="C72" s="317" t="s">
        <v>38</v>
      </c>
      <c r="D72" s="318">
        <v>-40686697</v>
      </c>
      <c r="F72" s="318">
        <f>VLOOKUP(B72,'Balance imperial'!A:D,4,FALSE)</f>
        <v>-40686697</v>
      </c>
      <c r="G72" s="318">
        <f t="shared" si="1"/>
        <v>0</v>
      </c>
    </row>
    <row r="73" spans="2:7">
      <c r="B73" s="316">
        <v>12321</v>
      </c>
      <c r="C73" s="317" t="s">
        <v>17</v>
      </c>
      <c r="D73" s="318">
        <v>593563458</v>
      </c>
      <c r="F73" s="318">
        <f>VLOOKUP(B73,'Balance imperial'!A:D,4,FALSE)</f>
        <v>593563458</v>
      </c>
      <c r="G73" s="318">
        <f t="shared" si="1"/>
        <v>0</v>
      </c>
    </row>
    <row r="74" spans="2:7">
      <c r="B74" s="316">
        <v>12322</v>
      </c>
      <c r="C74" s="317" t="s">
        <v>21</v>
      </c>
      <c r="D74" s="318">
        <v>219501167</v>
      </c>
      <c r="F74" s="318">
        <f>VLOOKUP(B74,'Balance imperial'!A:D,4,FALSE)</f>
        <v>219501167</v>
      </c>
      <c r="G74" s="318">
        <f t="shared" si="1"/>
        <v>0</v>
      </c>
    </row>
    <row r="75" spans="2:7">
      <c r="B75" s="316">
        <v>12323</v>
      </c>
      <c r="C75" s="317" t="s">
        <v>300</v>
      </c>
      <c r="D75" s="318">
        <v>69155842</v>
      </c>
      <c r="F75" s="318">
        <f>VLOOKUP(B75,'Balance imperial'!A:D,4,FALSE)</f>
        <v>69155842</v>
      </c>
      <c r="G75" s="318">
        <f t="shared" si="1"/>
        <v>0</v>
      </c>
    </row>
    <row r="76" spans="2:7">
      <c r="B76" s="316">
        <v>12329</v>
      </c>
      <c r="C76" s="317" t="s">
        <v>39</v>
      </c>
      <c r="D76" s="318">
        <v>-408034133</v>
      </c>
      <c r="F76" s="318">
        <f>VLOOKUP(B76,'Balance imperial'!A:D,4,FALSE)</f>
        <v>-408034133</v>
      </c>
      <c r="G76" s="318">
        <f t="shared" si="1"/>
        <v>0</v>
      </c>
    </row>
    <row r="77" spans="2:7">
      <c r="B77" s="316">
        <v>12324</v>
      </c>
      <c r="C77" s="317" t="s">
        <v>16</v>
      </c>
      <c r="D77" s="318">
        <v>19425744000</v>
      </c>
      <c r="F77" s="318">
        <f>VLOOKUP(B77,'Balance imperial'!A:D,4,FALSE)</f>
        <v>19425744000</v>
      </c>
      <c r="G77" s="318">
        <f t="shared" si="1"/>
        <v>0</v>
      </c>
    </row>
    <row r="78" spans="2:7">
      <c r="B78" s="316">
        <v>12331</v>
      </c>
      <c r="C78" s="317" t="s">
        <v>27</v>
      </c>
      <c r="D78" s="318">
        <v>9234679910</v>
      </c>
      <c r="F78" s="318">
        <f>VLOOKUP(B78,'Balance imperial'!A:D,4,FALSE)</f>
        <v>9234679910</v>
      </c>
      <c r="G78" s="318">
        <f t="shared" si="1"/>
        <v>0</v>
      </c>
    </row>
    <row r="79" spans="2:7">
      <c r="B79" s="316"/>
      <c r="C79" s="317" t="s">
        <v>1549</v>
      </c>
      <c r="D79" s="318">
        <v>0</v>
      </c>
      <c r="F79" s="318">
        <v>0</v>
      </c>
      <c r="G79" s="318">
        <f t="shared" si="1"/>
        <v>0</v>
      </c>
    </row>
    <row r="80" spans="2:7">
      <c r="B80" s="316">
        <v>12332</v>
      </c>
      <c r="C80" s="317" t="s">
        <v>1550</v>
      </c>
      <c r="D80" s="318">
        <v>13555443071</v>
      </c>
      <c r="F80" s="318">
        <f>VLOOKUP(B80,'Balance imperial'!A:D,4,FALSE)</f>
        <v>13555443071</v>
      </c>
      <c r="G80" s="318">
        <f t="shared" si="1"/>
        <v>0</v>
      </c>
    </row>
    <row r="81" spans="2:7">
      <c r="B81" s="316"/>
      <c r="C81" s="317" t="s">
        <v>1551</v>
      </c>
      <c r="D81" s="318">
        <v>0</v>
      </c>
      <c r="F81" s="318">
        <v>0</v>
      </c>
      <c r="G81" s="318">
        <f t="shared" si="1"/>
        <v>0</v>
      </c>
    </row>
    <row r="82" spans="2:7">
      <c r="B82" s="316">
        <v>12333</v>
      </c>
      <c r="C82" s="317" t="s">
        <v>29</v>
      </c>
      <c r="D82" s="318">
        <v>2838508603</v>
      </c>
      <c r="F82" s="318">
        <f>VLOOKUP(B82,'Balance imperial'!A:D,4,FALSE)</f>
        <v>2838508603</v>
      </c>
      <c r="G82" s="318">
        <f t="shared" si="1"/>
        <v>0</v>
      </c>
    </row>
    <row r="83" spans="2:7">
      <c r="B83" s="316"/>
      <c r="C83" s="317" t="s">
        <v>1552</v>
      </c>
      <c r="D83" s="318">
        <v>0</v>
      </c>
      <c r="F83" s="318">
        <v>0</v>
      </c>
      <c r="G83" s="318">
        <f t="shared" si="1"/>
        <v>0</v>
      </c>
    </row>
    <row r="84" spans="2:7">
      <c r="B84" s="316">
        <v>12334</v>
      </c>
      <c r="C84" s="317" t="s">
        <v>18</v>
      </c>
      <c r="D84" s="318">
        <v>47778189013</v>
      </c>
      <c r="F84" s="318">
        <f>VLOOKUP(B84,'Balance imperial'!A:D,4,FALSE)</f>
        <v>47778189013</v>
      </c>
      <c r="G84" s="318">
        <f t="shared" si="1"/>
        <v>0</v>
      </c>
    </row>
    <row r="85" spans="2:7">
      <c r="B85" s="316"/>
      <c r="C85" s="317" t="s">
        <v>1553</v>
      </c>
      <c r="D85" s="318">
        <v>0</v>
      </c>
      <c r="F85" s="318">
        <v>0</v>
      </c>
      <c r="G85" s="318">
        <f t="shared" si="1"/>
        <v>0</v>
      </c>
    </row>
    <row r="86" spans="2:7">
      <c r="B86" s="316">
        <v>12335</v>
      </c>
      <c r="C86" s="317" t="s">
        <v>22</v>
      </c>
      <c r="D86" s="318">
        <v>12868988409</v>
      </c>
      <c r="F86" s="318">
        <f>VLOOKUP(B86,'Balance imperial'!A:D,4,FALSE)</f>
        <v>12868988409</v>
      </c>
      <c r="G86" s="318">
        <f t="shared" si="1"/>
        <v>0</v>
      </c>
    </row>
    <row r="87" spans="2:7">
      <c r="B87" s="316">
        <v>12391</v>
      </c>
      <c r="C87" s="317" t="s">
        <v>1554</v>
      </c>
      <c r="D87" s="318">
        <v>0</v>
      </c>
      <c r="F87" s="318">
        <v>0</v>
      </c>
      <c r="G87" s="318">
        <f t="shared" si="1"/>
        <v>0</v>
      </c>
    </row>
    <row r="88" spans="2:7">
      <c r="B88" s="316">
        <v>12336</v>
      </c>
      <c r="C88" s="317" t="s">
        <v>23</v>
      </c>
      <c r="D88" s="318">
        <v>654721574</v>
      </c>
      <c r="F88" s="318">
        <f>VLOOKUP(B88,'Balance imperial'!A:D,4,FALSE)</f>
        <v>654721574</v>
      </c>
      <c r="G88" s="318">
        <f t="shared" si="1"/>
        <v>0</v>
      </c>
    </row>
    <row r="89" spans="2:7">
      <c r="B89" s="316">
        <v>12339</v>
      </c>
      <c r="C89" s="317" t="s">
        <v>40</v>
      </c>
      <c r="D89" s="318">
        <v>-33611722699</v>
      </c>
      <c r="F89" s="318">
        <f>VLOOKUP(B89,'Balance imperial'!A:D,4,FALSE)</f>
        <v>-33611722699</v>
      </c>
      <c r="G89" s="318">
        <f t="shared" si="1"/>
        <v>0</v>
      </c>
    </row>
    <row r="90" spans="2:7">
      <c r="B90" s="316">
        <v>12346</v>
      </c>
      <c r="C90" s="317" t="s">
        <v>31</v>
      </c>
      <c r="D90" s="318">
        <v>634740406</v>
      </c>
      <c r="F90" s="318">
        <f>VLOOKUP(B90,'Balance imperial'!A:D,4,FALSE)</f>
        <v>634740406</v>
      </c>
      <c r="G90" s="318">
        <f t="shared" si="1"/>
        <v>0</v>
      </c>
    </row>
    <row r="91" spans="2:7">
      <c r="B91" s="316">
        <v>123411</v>
      </c>
      <c r="C91" s="317" t="s">
        <v>1555</v>
      </c>
      <c r="D91" s="318">
        <v>0</v>
      </c>
      <c r="F91" s="318">
        <v>0</v>
      </c>
      <c r="G91" s="318">
        <f t="shared" si="1"/>
        <v>0</v>
      </c>
    </row>
    <row r="92" spans="2:7">
      <c r="B92" s="316">
        <v>123412</v>
      </c>
      <c r="C92" s="317" t="s">
        <v>1556</v>
      </c>
      <c r="D92" s="318">
        <v>0</v>
      </c>
      <c r="F92" s="318">
        <v>0</v>
      </c>
      <c r="G92" s="318">
        <f t="shared" si="1"/>
        <v>0</v>
      </c>
    </row>
    <row r="93" spans="2:7">
      <c r="B93" s="316">
        <v>123413</v>
      </c>
      <c r="C93" s="317" t="s">
        <v>1557</v>
      </c>
      <c r="D93" s="318">
        <v>0</v>
      </c>
      <c r="F93" s="318">
        <v>0</v>
      </c>
      <c r="G93" s="318">
        <f t="shared" si="1"/>
        <v>0</v>
      </c>
    </row>
    <row r="94" spans="2:7">
      <c r="B94" s="316">
        <v>123414</v>
      </c>
      <c r="C94" s="317" t="s">
        <v>1558</v>
      </c>
      <c r="D94" s="318">
        <v>0</v>
      </c>
      <c r="F94" s="318">
        <v>0</v>
      </c>
      <c r="G94" s="318">
        <f t="shared" si="1"/>
        <v>0</v>
      </c>
    </row>
    <row r="95" spans="2:7">
      <c r="B95" s="316">
        <v>123415</v>
      </c>
      <c r="C95" s="317" t="s">
        <v>1559</v>
      </c>
      <c r="D95" s="318">
        <v>0</v>
      </c>
      <c r="F95" s="318">
        <v>0</v>
      </c>
      <c r="G95" s="318">
        <f t="shared" si="1"/>
        <v>0</v>
      </c>
    </row>
    <row r="96" spans="2:7">
      <c r="B96" s="316">
        <v>123416</v>
      </c>
      <c r="C96" s="317" t="s">
        <v>1560</v>
      </c>
      <c r="D96" s="318">
        <v>0</v>
      </c>
      <c r="F96" s="318">
        <v>0</v>
      </c>
      <c r="G96" s="318">
        <f t="shared" si="1"/>
        <v>0</v>
      </c>
    </row>
    <row r="97" spans="2:7">
      <c r="B97" s="316">
        <v>123418</v>
      </c>
      <c r="C97" s="317" t="s">
        <v>1561</v>
      </c>
      <c r="D97" s="318">
        <v>0</v>
      </c>
      <c r="F97" s="318">
        <v>0</v>
      </c>
      <c r="G97" s="318">
        <f t="shared" si="1"/>
        <v>0</v>
      </c>
    </row>
    <row r="98" spans="2:7">
      <c r="B98" s="316">
        <v>123419</v>
      </c>
      <c r="C98" s="317" t="s">
        <v>1562</v>
      </c>
      <c r="D98" s="318">
        <v>0</v>
      </c>
      <c r="F98" s="318">
        <v>0</v>
      </c>
      <c r="G98" s="318">
        <f t="shared" si="1"/>
        <v>0</v>
      </c>
    </row>
    <row r="99" spans="2:7">
      <c r="B99" s="316">
        <v>123420</v>
      </c>
      <c r="C99" s="317" t="s">
        <v>1563</v>
      </c>
      <c r="D99" s="318">
        <v>0</v>
      </c>
      <c r="F99" s="318">
        <v>0</v>
      </c>
      <c r="G99" s="318">
        <f t="shared" si="1"/>
        <v>0</v>
      </c>
    </row>
    <row r="100" spans="2:7">
      <c r="B100" s="316">
        <v>123421</v>
      </c>
      <c r="C100" s="317" t="s">
        <v>1564</v>
      </c>
      <c r="D100" s="318">
        <v>0</v>
      </c>
      <c r="F100" s="318">
        <v>0</v>
      </c>
      <c r="G100" s="318">
        <f t="shared" si="1"/>
        <v>0</v>
      </c>
    </row>
    <row r="101" spans="2:7">
      <c r="B101" s="321">
        <v>123422</v>
      </c>
      <c r="C101" s="317" t="s">
        <v>1565</v>
      </c>
      <c r="D101" s="318">
        <v>0</v>
      </c>
      <c r="F101" s="318">
        <v>0</v>
      </c>
      <c r="G101" s="318">
        <f t="shared" si="1"/>
        <v>0</v>
      </c>
    </row>
    <row r="102" spans="2:7">
      <c r="B102" s="316">
        <v>123423</v>
      </c>
      <c r="C102" s="317" t="s">
        <v>1566</v>
      </c>
      <c r="D102" s="318">
        <v>0</v>
      </c>
      <c r="F102" s="318">
        <v>0</v>
      </c>
      <c r="G102" s="318">
        <f t="shared" si="1"/>
        <v>0</v>
      </c>
    </row>
    <row r="103" spans="2:7">
      <c r="B103" s="316">
        <v>123424</v>
      </c>
      <c r="C103" s="317" t="s">
        <v>1567</v>
      </c>
      <c r="D103" s="318">
        <v>0</v>
      </c>
      <c r="F103" s="318">
        <v>0</v>
      </c>
      <c r="G103" s="318">
        <f t="shared" si="1"/>
        <v>0</v>
      </c>
    </row>
    <row r="104" spans="2:7">
      <c r="B104" s="316">
        <v>123425</v>
      </c>
      <c r="C104" s="317" t="s">
        <v>1568</v>
      </c>
      <c r="D104" s="318">
        <v>0</v>
      </c>
      <c r="F104" s="318">
        <v>0</v>
      </c>
      <c r="G104" s="318">
        <f t="shared" si="1"/>
        <v>0</v>
      </c>
    </row>
    <row r="105" spans="2:7">
      <c r="B105" s="316">
        <v>123426</v>
      </c>
      <c r="C105" s="317" t="s">
        <v>1569</v>
      </c>
      <c r="D105" s="318">
        <v>0</v>
      </c>
      <c r="F105" s="318">
        <v>0</v>
      </c>
      <c r="G105" s="318">
        <f t="shared" si="1"/>
        <v>0</v>
      </c>
    </row>
    <row r="106" spans="2:7">
      <c r="B106" s="316">
        <v>123427</v>
      </c>
      <c r="C106" s="317" t="s">
        <v>1570</v>
      </c>
      <c r="D106" s="318">
        <v>0</v>
      </c>
      <c r="F106" s="318">
        <v>0</v>
      </c>
      <c r="G106" s="318">
        <f t="shared" si="1"/>
        <v>0</v>
      </c>
    </row>
    <row r="107" spans="2:7">
      <c r="B107" s="316">
        <v>123428</v>
      </c>
      <c r="C107" s="317" t="s">
        <v>1571</v>
      </c>
      <c r="D107" s="318">
        <v>0</v>
      </c>
      <c r="F107" s="318">
        <v>0</v>
      </c>
      <c r="G107" s="318">
        <f t="shared" si="1"/>
        <v>0</v>
      </c>
    </row>
    <row r="108" spans="2:7">
      <c r="B108" s="316">
        <v>123429</v>
      </c>
      <c r="C108" s="317" t="s">
        <v>1572</v>
      </c>
      <c r="D108" s="318">
        <v>0</v>
      </c>
      <c r="F108" s="318">
        <v>0</v>
      </c>
      <c r="G108" s="318">
        <f t="shared" si="1"/>
        <v>0</v>
      </c>
    </row>
    <row r="109" spans="2:7">
      <c r="B109" s="316">
        <v>123430</v>
      </c>
      <c r="C109" s="317" t="s">
        <v>1573</v>
      </c>
      <c r="D109" s="318">
        <v>0</v>
      </c>
      <c r="F109" s="318">
        <v>0</v>
      </c>
      <c r="G109" s="318">
        <f t="shared" si="1"/>
        <v>0</v>
      </c>
    </row>
    <row r="110" spans="2:7">
      <c r="B110" s="316">
        <v>123431</v>
      </c>
      <c r="C110" s="317" t="s">
        <v>1574</v>
      </c>
      <c r="D110" s="318">
        <v>0</v>
      </c>
      <c r="F110" s="318">
        <v>0</v>
      </c>
      <c r="G110" s="318">
        <f t="shared" si="1"/>
        <v>0</v>
      </c>
    </row>
    <row r="111" spans="2:7">
      <c r="B111" s="316">
        <v>123432</v>
      </c>
      <c r="C111" s="317" t="s">
        <v>72</v>
      </c>
      <c r="D111" s="318">
        <v>0</v>
      </c>
      <c r="F111" s="318">
        <f>VLOOKUP(B111,'Balance imperial'!A:D,4,FALSE)</f>
        <v>0</v>
      </c>
      <c r="G111" s="318">
        <f t="shared" si="1"/>
        <v>0</v>
      </c>
    </row>
    <row r="112" spans="2:7">
      <c r="B112" s="316">
        <v>123433</v>
      </c>
      <c r="C112" s="317" t="s">
        <v>1575</v>
      </c>
      <c r="D112" s="318">
        <v>0</v>
      </c>
      <c r="F112" s="318">
        <v>0</v>
      </c>
      <c r="G112" s="318">
        <f t="shared" si="1"/>
        <v>0</v>
      </c>
    </row>
    <row r="113" spans="2:7">
      <c r="B113" s="316">
        <v>123434</v>
      </c>
      <c r="C113" s="317" t="s">
        <v>1576</v>
      </c>
      <c r="D113" s="318">
        <v>0</v>
      </c>
      <c r="F113" s="318">
        <v>0</v>
      </c>
      <c r="G113" s="318">
        <f t="shared" si="1"/>
        <v>0</v>
      </c>
    </row>
    <row r="114" spans="2:7">
      <c r="B114" s="316">
        <v>123435</v>
      </c>
      <c r="C114" s="317" t="s">
        <v>1577</v>
      </c>
      <c r="D114" s="318">
        <v>0</v>
      </c>
      <c r="F114" s="318">
        <v>0</v>
      </c>
      <c r="G114" s="318">
        <f t="shared" si="1"/>
        <v>0</v>
      </c>
    </row>
    <row r="115" spans="2:7">
      <c r="B115" s="316">
        <v>123436</v>
      </c>
      <c r="C115" s="317" t="s">
        <v>1578</v>
      </c>
      <c r="D115" s="318">
        <v>0</v>
      </c>
      <c r="F115" s="318">
        <v>0</v>
      </c>
      <c r="G115" s="318">
        <f t="shared" si="1"/>
        <v>0</v>
      </c>
    </row>
    <row r="116" spans="2:7">
      <c r="B116" s="316">
        <v>123437</v>
      </c>
      <c r="C116" s="317" t="s">
        <v>1579</v>
      </c>
      <c r="D116" s="318">
        <v>0</v>
      </c>
      <c r="F116" s="318">
        <v>0</v>
      </c>
      <c r="G116" s="318">
        <f t="shared" si="1"/>
        <v>0</v>
      </c>
    </row>
    <row r="117" spans="2:7">
      <c r="B117" s="316">
        <v>123438</v>
      </c>
      <c r="C117" s="317" t="s">
        <v>1580</v>
      </c>
      <c r="D117" s="318">
        <v>0</v>
      </c>
      <c r="F117" s="318">
        <v>0</v>
      </c>
      <c r="G117" s="318">
        <f t="shared" si="1"/>
        <v>0</v>
      </c>
    </row>
    <row r="118" spans="2:7">
      <c r="B118" s="316">
        <v>123439</v>
      </c>
      <c r="C118" s="317" t="s">
        <v>1581</v>
      </c>
      <c r="D118" s="318">
        <v>0</v>
      </c>
      <c r="F118" s="318">
        <v>0</v>
      </c>
      <c r="G118" s="318">
        <f t="shared" si="1"/>
        <v>0</v>
      </c>
    </row>
    <row r="119" spans="2:7">
      <c r="B119" s="316">
        <v>123440</v>
      </c>
      <c r="C119" s="317" t="s">
        <v>1582</v>
      </c>
      <c r="D119" s="318">
        <v>0</v>
      </c>
      <c r="F119" s="318">
        <v>0</v>
      </c>
      <c r="G119" s="318">
        <f t="shared" si="1"/>
        <v>0</v>
      </c>
    </row>
    <row r="120" spans="2:7">
      <c r="B120" s="316">
        <v>123441</v>
      </c>
      <c r="C120" s="317" t="s">
        <v>73</v>
      </c>
      <c r="D120" s="318">
        <v>1290714648</v>
      </c>
      <c r="F120" s="318">
        <f>VLOOKUP(B120,'Balance imperial'!A:D,4,FALSE)</f>
        <v>1290714648</v>
      </c>
      <c r="G120" s="318">
        <f t="shared" si="1"/>
        <v>0</v>
      </c>
    </row>
    <row r="121" spans="2:7">
      <c r="B121" s="316">
        <v>123442</v>
      </c>
      <c r="C121" s="317" t="s">
        <v>74</v>
      </c>
      <c r="D121" s="318">
        <v>3522747376</v>
      </c>
      <c r="F121" s="318">
        <f>VLOOKUP(B121,'Balance imperial'!A:D,4,FALSE)</f>
        <v>3522747376</v>
      </c>
      <c r="G121" s="318">
        <f t="shared" si="1"/>
        <v>0</v>
      </c>
    </row>
    <row r="122" spans="2:7">
      <c r="B122" s="316">
        <v>123443</v>
      </c>
      <c r="C122" s="317" t="s">
        <v>1583</v>
      </c>
      <c r="D122" s="318">
        <v>1156123184</v>
      </c>
      <c r="F122" s="318">
        <f>VLOOKUP(B122,'Balance imperial'!A:D,4,FALSE)</f>
        <v>1156123184</v>
      </c>
      <c r="G122" s="318">
        <f t="shared" si="1"/>
        <v>0</v>
      </c>
    </row>
    <row r="123" spans="2:7">
      <c r="B123" s="316">
        <v>123444</v>
      </c>
      <c r="C123" s="317" t="s">
        <v>1584</v>
      </c>
      <c r="D123" s="318">
        <v>0</v>
      </c>
      <c r="F123" s="318">
        <v>0</v>
      </c>
      <c r="G123" s="318">
        <f t="shared" si="1"/>
        <v>0</v>
      </c>
    </row>
    <row r="124" spans="2:7">
      <c r="B124" s="316">
        <v>123445</v>
      </c>
      <c r="C124" s="317" t="s">
        <v>1585</v>
      </c>
      <c r="D124" s="318">
        <v>1271997656</v>
      </c>
      <c r="F124" s="318">
        <f>VLOOKUP(B124,'Balance imperial'!A:D,4,FALSE)</f>
        <v>1271997656</v>
      </c>
      <c r="G124" s="318">
        <f t="shared" si="1"/>
        <v>0</v>
      </c>
    </row>
    <row r="125" spans="2:7">
      <c r="B125" s="316">
        <v>123446</v>
      </c>
      <c r="C125" s="317" t="s">
        <v>1586</v>
      </c>
      <c r="D125" s="318">
        <v>0</v>
      </c>
      <c r="F125" s="318">
        <v>0</v>
      </c>
      <c r="G125" s="318">
        <f t="shared" si="1"/>
        <v>0</v>
      </c>
    </row>
    <row r="126" spans="2:7">
      <c r="B126" s="316">
        <v>123447</v>
      </c>
      <c r="C126" s="317" t="s">
        <v>1587</v>
      </c>
      <c r="D126" s="318">
        <v>0</v>
      </c>
      <c r="F126" s="318">
        <v>0</v>
      </c>
      <c r="G126" s="318">
        <f t="shared" si="1"/>
        <v>0</v>
      </c>
    </row>
    <row r="127" spans="2:7">
      <c r="B127" s="316">
        <v>123448</v>
      </c>
      <c r="C127" s="317" t="s">
        <v>1588</v>
      </c>
      <c r="D127" s="318">
        <v>0</v>
      </c>
      <c r="F127" s="318">
        <v>0</v>
      </c>
      <c r="G127" s="318">
        <f t="shared" si="1"/>
        <v>0</v>
      </c>
    </row>
    <row r="128" spans="2:7">
      <c r="B128" s="316">
        <v>123449</v>
      </c>
      <c r="C128" s="317" t="s">
        <v>1589</v>
      </c>
      <c r="D128" s="318">
        <v>0</v>
      </c>
      <c r="F128" s="318">
        <v>0</v>
      </c>
      <c r="G128" s="318">
        <f t="shared" si="1"/>
        <v>0</v>
      </c>
    </row>
    <row r="129" spans="2:7">
      <c r="B129" s="316">
        <v>123450</v>
      </c>
      <c r="C129" s="317" t="s">
        <v>77</v>
      </c>
      <c r="D129" s="318">
        <v>197675899</v>
      </c>
      <c r="F129" s="318">
        <f>VLOOKUP(B129,'Balance imperial'!A:D,4,FALSE)</f>
        <v>197675899</v>
      </c>
      <c r="G129" s="318">
        <f t="shared" si="1"/>
        <v>0</v>
      </c>
    </row>
    <row r="130" spans="2:7">
      <c r="B130" s="316">
        <v>123451</v>
      </c>
      <c r="C130" s="317" t="s">
        <v>1590</v>
      </c>
      <c r="D130" s="318">
        <v>0</v>
      </c>
      <c r="F130" s="318">
        <v>0</v>
      </c>
      <c r="G130" s="318">
        <f t="shared" si="1"/>
        <v>0</v>
      </c>
    </row>
    <row r="131" spans="2:7">
      <c r="B131" s="316">
        <v>123452</v>
      </c>
      <c r="C131" s="317" t="s">
        <v>78</v>
      </c>
      <c r="D131" s="318">
        <v>340686962</v>
      </c>
      <c r="F131" s="318">
        <f>VLOOKUP(B131,'Balance imperial'!A:D,4,FALSE)</f>
        <v>340686962</v>
      </c>
      <c r="G131" s="318">
        <f t="shared" ref="G131:G194" si="2">+D131-F131</f>
        <v>0</v>
      </c>
    </row>
    <row r="132" spans="2:7">
      <c r="B132" s="316">
        <v>123453</v>
      </c>
      <c r="C132" s="317" t="s">
        <v>1591</v>
      </c>
      <c r="D132" s="318">
        <v>0</v>
      </c>
      <c r="F132" s="318">
        <v>0</v>
      </c>
      <c r="G132" s="318">
        <f t="shared" si="2"/>
        <v>0</v>
      </c>
    </row>
    <row r="133" spans="2:7">
      <c r="B133" s="316">
        <v>123454</v>
      </c>
      <c r="C133" s="317" t="s">
        <v>79</v>
      </c>
      <c r="D133" s="318">
        <v>710405065</v>
      </c>
      <c r="F133" s="318">
        <f>VLOOKUP(B133,'Balance imperial'!A:D,4,FALSE)</f>
        <v>710405065</v>
      </c>
      <c r="G133" s="318">
        <f t="shared" si="2"/>
        <v>0</v>
      </c>
    </row>
    <row r="134" spans="2:7">
      <c r="B134" s="316">
        <v>123455</v>
      </c>
      <c r="C134" s="317" t="s">
        <v>1592</v>
      </c>
      <c r="D134" s="318">
        <v>0</v>
      </c>
      <c r="F134" s="318">
        <v>0</v>
      </c>
      <c r="G134" s="318">
        <f t="shared" si="2"/>
        <v>0</v>
      </c>
    </row>
    <row r="135" spans="2:7">
      <c r="B135" s="316">
        <v>123456</v>
      </c>
      <c r="C135" s="317" t="s">
        <v>80</v>
      </c>
      <c r="D135" s="318">
        <v>1599913867</v>
      </c>
      <c r="F135" s="318">
        <f>VLOOKUP(B135,'Balance imperial'!A:D,4,FALSE)</f>
        <v>1599913867</v>
      </c>
      <c r="G135" s="318">
        <f t="shared" si="2"/>
        <v>0</v>
      </c>
    </row>
    <row r="136" spans="2:7">
      <c r="B136" s="316">
        <v>123457</v>
      </c>
      <c r="C136" s="317" t="s">
        <v>1593</v>
      </c>
      <c r="D136" s="318">
        <v>0</v>
      </c>
      <c r="F136" s="318">
        <v>0</v>
      </c>
      <c r="G136" s="318">
        <f t="shared" si="2"/>
        <v>0</v>
      </c>
    </row>
    <row r="137" spans="2:7">
      <c r="B137" s="316">
        <v>123458</v>
      </c>
      <c r="C137" s="317" t="s">
        <v>1594</v>
      </c>
      <c r="D137" s="318">
        <v>0</v>
      </c>
      <c r="F137" s="318">
        <v>0</v>
      </c>
      <c r="G137" s="318">
        <f t="shared" si="2"/>
        <v>0</v>
      </c>
    </row>
    <row r="138" spans="2:7">
      <c r="B138" s="316">
        <v>123459</v>
      </c>
      <c r="C138" s="317" t="s">
        <v>1595</v>
      </c>
      <c r="D138" s="318">
        <v>0</v>
      </c>
      <c r="F138" s="318">
        <v>0</v>
      </c>
      <c r="G138" s="318">
        <f t="shared" si="2"/>
        <v>0</v>
      </c>
    </row>
    <row r="139" spans="2:7">
      <c r="B139" s="316">
        <v>123460</v>
      </c>
      <c r="C139" s="317" t="s">
        <v>1596</v>
      </c>
      <c r="D139" s="318">
        <v>0</v>
      </c>
      <c r="F139" s="318">
        <v>0</v>
      </c>
      <c r="G139" s="318">
        <f t="shared" si="2"/>
        <v>0</v>
      </c>
    </row>
    <row r="140" spans="2:7">
      <c r="B140" s="316">
        <v>123461</v>
      </c>
      <c r="C140" s="317" t="s">
        <v>1597</v>
      </c>
      <c r="D140" s="318">
        <v>0</v>
      </c>
      <c r="F140" s="318">
        <v>0</v>
      </c>
      <c r="G140" s="318">
        <f t="shared" si="2"/>
        <v>0</v>
      </c>
    </row>
    <row r="141" spans="2:7">
      <c r="B141" s="316">
        <v>123462</v>
      </c>
      <c r="C141" s="317" t="s">
        <v>81</v>
      </c>
      <c r="D141" s="318">
        <v>724821010</v>
      </c>
      <c r="F141" s="318">
        <f>VLOOKUP(B141,'Balance imperial'!A:D,4,FALSE)</f>
        <v>724821010</v>
      </c>
      <c r="G141" s="318">
        <f t="shared" si="2"/>
        <v>0</v>
      </c>
    </row>
    <row r="142" spans="2:7">
      <c r="B142" s="316">
        <v>123463</v>
      </c>
      <c r="C142" s="317" t="s">
        <v>82</v>
      </c>
      <c r="D142" s="318">
        <v>321336114</v>
      </c>
      <c r="F142" s="318">
        <f>VLOOKUP(B142,'Balance imperial'!A:D,4,FALSE)</f>
        <v>321336114</v>
      </c>
      <c r="G142" s="318">
        <f t="shared" si="2"/>
        <v>0</v>
      </c>
    </row>
    <row r="143" spans="2:7">
      <c r="B143" s="316">
        <v>123464</v>
      </c>
      <c r="C143" s="317" t="s">
        <v>301</v>
      </c>
      <c r="D143" s="318">
        <v>10763500</v>
      </c>
      <c r="F143" s="318">
        <f>VLOOKUP(B143,'Balance imperial'!A:D,4,FALSE)</f>
        <v>10763500</v>
      </c>
      <c r="G143" s="318">
        <f t="shared" si="2"/>
        <v>0</v>
      </c>
    </row>
    <row r="144" spans="2:7">
      <c r="B144" s="316">
        <v>123466</v>
      </c>
      <c r="C144" s="317" t="s">
        <v>1598</v>
      </c>
      <c r="D144" s="318">
        <v>0</v>
      </c>
      <c r="F144" s="318">
        <v>0</v>
      </c>
      <c r="G144" s="318">
        <f t="shared" si="2"/>
        <v>0</v>
      </c>
    </row>
    <row r="145" spans="2:7">
      <c r="B145" s="316">
        <v>123467</v>
      </c>
      <c r="C145" s="317" t="s">
        <v>83</v>
      </c>
      <c r="D145" s="318">
        <v>1004777235</v>
      </c>
      <c r="F145" s="318">
        <f>VLOOKUP(B145,'Balance imperial'!A:D,4,FALSE)</f>
        <v>1004777235</v>
      </c>
      <c r="G145" s="318">
        <f t="shared" si="2"/>
        <v>0</v>
      </c>
    </row>
    <row r="146" spans="2:7">
      <c r="B146" s="316">
        <v>123469</v>
      </c>
      <c r="C146" s="317" t="s">
        <v>84</v>
      </c>
      <c r="D146" s="318">
        <v>0</v>
      </c>
      <c r="F146" s="318">
        <f>VLOOKUP(B146,'Balance imperial'!A:D,4,FALSE)</f>
        <v>0</v>
      </c>
      <c r="G146" s="318">
        <f t="shared" si="2"/>
        <v>0</v>
      </c>
    </row>
    <row r="147" spans="2:7">
      <c r="B147" s="316">
        <v>123470</v>
      </c>
      <c r="C147" s="317" t="s">
        <v>302</v>
      </c>
      <c r="D147" s="318">
        <v>18045100</v>
      </c>
      <c r="F147" s="318">
        <f>VLOOKUP(B147,'Balance imperial'!A:D,4,FALSE)</f>
        <v>18045100</v>
      </c>
      <c r="G147" s="318">
        <f t="shared" si="2"/>
        <v>0</v>
      </c>
    </row>
    <row r="148" spans="2:7">
      <c r="B148" s="316">
        <v>123471</v>
      </c>
      <c r="C148" s="317" t="s">
        <v>85</v>
      </c>
      <c r="D148" s="318">
        <v>1080614601</v>
      </c>
      <c r="F148" s="318">
        <f>VLOOKUP(B148,'Balance imperial'!A:D,4,FALSE)</f>
        <v>1080614601</v>
      </c>
      <c r="G148" s="318">
        <f t="shared" si="2"/>
        <v>0</v>
      </c>
    </row>
    <row r="149" spans="2:7">
      <c r="B149" s="316">
        <v>123472</v>
      </c>
      <c r="C149" s="317" t="s">
        <v>86</v>
      </c>
      <c r="D149" s="318">
        <v>1660212301</v>
      </c>
      <c r="F149" s="318">
        <f>VLOOKUP(B149,'Balance imperial'!A:D,4,FALSE)</f>
        <v>1660212301</v>
      </c>
      <c r="G149" s="318">
        <f t="shared" si="2"/>
        <v>0</v>
      </c>
    </row>
    <row r="150" spans="2:7">
      <c r="B150" s="316">
        <v>123473</v>
      </c>
      <c r="C150" s="317" t="s">
        <v>303</v>
      </c>
      <c r="D150" s="318">
        <v>91171786</v>
      </c>
      <c r="F150" s="318">
        <f>VLOOKUP(B150,'Balance imperial'!A:D,4,FALSE)</f>
        <v>91171786</v>
      </c>
      <c r="G150" s="318">
        <f t="shared" si="2"/>
        <v>0</v>
      </c>
    </row>
    <row r="151" spans="2:7">
      <c r="B151" s="316">
        <v>123474</v>
      </c>
      <c r="C151" s="317" t="s">
        <v>304</v>
      </c>
      <c r="D151" s="318">
        <v>47835664</v>
      </c>
      <c r="F151" s="318">
        <f>VLOOKUP(B151,'Balance imperial'!A:D,4,FALSE)</f>
        <v>47835664</v>
      </c>
      <c r="G151" s="318">
        <f t="shared" si="2"/>
        <v>0</v>
      </c>
    </row>
    <row r="152" spans="2:7">
      <c r="B152" s="316">
        <v>123476</v>
      </c>
      <c r="C152" s="317" t="s">
        <v>305</v>
      </c>
      <c r="D152" s="318">
        <v>914687140</v>
      </c>
      <c r="F152" s="318">
        <f>VLOOKUP(B152,'Balance imperial'!A:D,4,FALSE)</f>
        <v>914687140</v>
      </c>
      <c r="G152" s="318">
        <f t="shared" si="2"/>
        <v>0</v>
      </c>
    </row>
    <row r="153" spans="2:7">
      <c r="B153" s="316">
        <v>123477</v>
      </c>
      <c r="C153" s="317" t="s">
        <v>306</v>
      </c>
      <c r="D153" s="318">
        <v>494756844</v>
      </c>
      <c r="F153" s="318">
        <f>VLOOKUP(B153,'Balance imperial'!A:D,4,FALSE)</f>
        <v>494756844</v>
      </c>
      <c r="G153" s="318">
        <f t="shared" si="2"/>
        <v>0</v>
      </c>
    </row>
    <row r="154" spans="2:7">
      <c r="B154" s="316">
        <v>123478</v>
      </c>
      <c r="C154" s="317" t="s">
        <v>307</v>
      </c>
      <c r="D154" s="318">
        <v>21332773</v>
      </c>
      <c r="F154" s="318">
        <f>VLOOKUP(B154,'Balance imperial'!A:D,4,FALSE)</f>
        <v>21332773</v>
      </c>
      <c r="G154" s="318">
        <f t="shared" si="2"/>
        <v>0</v>
      </c>
    </row>
    <row r="155" spans="2:7">
      <c r="B155" s="316">
        <v>123480</v>
      </c>
      <c r="C155" s="317" t="s">
        <v>309</v>
      </c>
      <c r="D155" s="318">
        <v>402042489</v>
      </c>
      <c r="F155" s="318">
        <f>VLOOKUP(B155,'Balance imperial'!A:D,4,FALSE)</f>
        <v>402042489</v>
      </c>
      <c r="G155" s="318">
        <f t="shared" si="2"/>
        <v>0</v>
      </c>
    </row>
    <row r="156" spans="2:7">
      <c r="B156" s="316">
        <v>123479</v>
      </c>
      <c r="C156" s="317" t="s">
        <v>308</v>
      </c>
      <c r="D156" s="318">
        <v>11000000</v>
      </c>
      <c r="F156" s="318">
        <f>VLOOKUP(B156,'Balance imperial'!A:D,4,FALSE)</f>
        <v>11000000</v>
      </c>
      <c r="G156" s="318">
        <f t="shared" si="2"/>
        <v>0</v>
      </c>
    </row>
    <row r="157" spans="2:7">
      <c r="B157" s="316">
        <v>123482</v>
      </c>
      <c r="C157" s="317" t="s">
        <v>1599</v>
      </c>
      <c r="D157" s="318">
        <v>267414416</v>
      </c>
      <c r="F157" s="318">
        <f>VLOOKUP(B157,'Balance imperial'!A:D,4,FALSE)</f>
        <v>267414416</v>
      </c>
      <c r="G157" s="318">
        <f t="shared" si="2"/>
        <v>0</v>
      </c>
    </row>
    <row r="158" spans="2:7">
      <c r="B158" s="316">
        <v>123483</v>
      </c>
      <c r="C158" s="317" t="s">
        <v>62</v>
      </c>
      <c r="D158" s="318">
        <v>1580100</v>
      </c>
      <c r="F158" s="318">
        <f>VLOOKUP(B158,'Balance imperial'!A:D,4,FALSE)</f>
        <v>1580100</v>
      </c>
      <c r="G158" s="318">
        <f t="shared" si="2"/>
        <v>0</v>
      </c>
    </row>
    <row r="159" spans="2:7">
      <c r="B159" s="316">
        <v>123484</v>
      </c>
      <c r="C159" s="317" t="s">
        <v>63</v>
      </c>
      <c r="D159" s="318">
        <v>26000000</v>
      </c>
      <c r="F159" s="318">
        <f>VLOOKUP(B159,'Balance imperial'!A:D,4,FALSE)</f>
        <v>26000000</v>
      </c>
      <c r="G159" s="318">
        <f t="shared" si="2"/>
        <v>0</v>
      </c>
    </row>
    <row r="160" spans="2:7">
      <c r="B160" s="316">
        <v>123485</v>
      </c>
      <c r="C160" s="317" t="s">
        <v>64</v>
      </c>
      <c r="D160" s="318">
        <v>114813134</v>
      </c>
      <c r="F160" s="318">
        <f>VLOOKUP(B160,'Balance imperial'!A:D,4,FALSE)</f>
        <v>114813134</v>
      </c>
      <c r="G160" s="318">
        <f t="shared" si="2"/>
        <v>0</v>
      </c>
    </row>
    <row r="161" spans="2:7">
      <c r="B161" s="316">
        <v>123486</v>
      </c>
      <c r="C161" s="317" t="s">
        <v>65</v>
      </c>
      <c r="D161" s="318">
        <v>276179003</v>
      </c>
      <c r="F161" s="318">
        <f>VLOOKUP(B161,'Balance imperial'!A:D,4,FALSE)</f>
        <v>276179003</v>
      </c>
      <c r="G161" s="318">
        <f t="shared" si="2"/>
        <v>0</v>
      </c>
    </row>
    <row r="162" spans="2:7">
      <c r="B162" s="316">
        <v>12511</v>
      </c>
      <c r="C162" s="317" t="s">
        <v>44</v>
      </c>
      <c r="D162" s="318">
        <v>47114974980</v>
      </c>
      <c r="F162" s="318">
        <f>VLOOKUP(B162,'Balance imperial'!A:D,4,FALSE)</f>
        <v>47114974980</v>
      </c>
      <c r="G162" s="318">
        <f t="shared" si="2"/>
        <v>0</v>
      </c>
    </row>
    <row r="163" spans="2:7">
      <c r="B163" s="316"/>
      <c r="C163" s="317" t="s">
        <v>1600</v>
      </c>
      <c r="D163" s="318">
        <v>0</v>
      </c>
      <c r="F163" s="318">
        <v>0</v>
      </c>
      <c r="G163" s="318">
        <f t="shared" si="2"/>
        <v>0</v>
      </c>
    </row>
    <row r="164" spans="2:7">
      <c r="B164" s="316">
        <v>12512</v>
      </c>
      <c r="C164" s="317" t="s">
        <v>45</v>
      </c>
      <c r="D164" s="318">
        <v>1513212968</v>
      </c>
      <c r="F164" s="318">
        <f>VLOOKUP(B164,'Balance imperial'!A:D,4,FALSE)</f>
        <v>1513212968</v>
      </c>
      <c r="G164" s="318">
        <f t="shared" si="2"/>
        <v>0</v>
      </c>
    </row>
    <row r="165" spans="2:7">
      <c r="B165" s="316">
        <v>12519</v>
      </c>
      <c r="C165" s="317" t="s">
        <v>43</v>
      </c>
      <c r="D165" s="318">
        <v>-16114374275</v>
      </c>
      <c r="F165" s="318">
        <f>VLOOKUP(B165,'Balance imperial'!A:D,4,FALSE)</f>
        <v>-16114374275</v>
      </c>
      <c r="G165" s="318">
        <f t="shared" si="2"/>
        <v>0</v>
      </c>
    </row>
    <row r="166" spans="2:7">
      <c r="B166" s="316">
        <v>12411</v>
      </c>
      <c r="C166" s="317" t="s">
        <v>41</v>
      </c>
      <c r="D166" s="318">
        <v>715815230</v>
      </c>
      <c r="F166" s="318">
        <f>VLOOKUP(B166,'Balance imperial'!A:D,4,FALSE)</f>
        <v>715815230</v>
      </c>
      <c r="G166" s="318">
        <f t="shared" si="2"/>
        <v>0</v>
      </c>
    </row>
    <row r="167" spans="2:7">
      <c r="B167" s="316">
        <v>12412</v>
      </c>
      <c r="C167" s="317" t="s">
        <v>42</v>
      </c>
      <c r="D167" s="318">
        <v>-356498624</v>
      </c>
      <c r="F167" s="318">
        <f>VLOOKUP(B167,'Balance imperial'!A:D,4,FALSE)</f>
        <v>-356498624</v>
      </c>
      <c r="G167" s="318">
        <f t="shared" si="2"/>
        <v>0</v>
      </c>
    </row>
    <row r="168" spans="2:7">
      <c r="B168" s="316">
        <v>12513</v>
      </c>
      <c r="C168" s="317" t="s">
        <v>46</v>
      </c>
      <c r="D168" s="318">
        <v>7058668458</v>
      </c>
      <c r="F168" s="318">
        <f>VLOOKUP(B168,'Balance imperial'!A:D,4,FALSE)</f>
        <v>7058668458</v>
      </c>
      <c r="G168" s="318">
        <f t="shared" si="2"/>
        <v>0</v>
      </c>
    </row>
    <row r="169" spans="2:7">
      <c r="B169" s="316">
        <v>12611</v>
      </c>
      <c r="C169" s="317" t="s">
        <v>294</v>
      </c>
      <c r="D169" s="318">
        <v>308652000</v>
      </c>
      <c r="F169" s="318">
        <f>VLOOKUP(B169,'Balance imperial'!A:D,4,FALSE)</f>
        <v>308652000</v>
      </c>
      <c r="G169" s="318">
        <f t="shared" si="2"/>
        <v>0</v>
      </c>
    </row>
    <row r="170" spans="2:7">
      <c r="B170" s="316">
        <v>12514</v>
      </c>
      <c r="C170" s="317" t="s">
        <v>47</v>
      </c>
      <c r="D170" s="318">
        <v>1582228562</v>
      </c>
      <c r="F170" s="318">
        <f>VLOOKUP(B170,'Balance imperial'!A:D,4,FALSE)</f>
        <v>1582228562</v>
      </c>
      <c r="G170" s="318">
        <f t="shared" si="2"/>
        <v>0</v>
      </c>
    </row>
    <row r="171" spans="2:7">
      <c r="B171" s="319" t="s">
        <v>1601</v>
      </c>
      <c r="C171" s="319" t="s">
        <v>1601</v>
      </c>
      <c r="D171" s="318">
        <v>0</v>
      </c>
      <c r="F171" s="318">
        <v>0</v>
      </c>
      <c r="G171" s="318">
        <f t="shared" si="2"/>
        <v>0</v>
      </c>
    </row>
    <row r="172" spans="2:7">
      <c r="B172" s="319" t="s">
        <v>1602</v>
      </c>
      <c r="C172" s="319" t="s">
        <v>1602</v>
      </c>
      <c r="D172" s="318">
        <v>0</v>
      </c>
      <c r="F172" s="318">
        <v>0</v>
      </c>
      <c r="G172" s="318">
        <f t="shared" si="2"/>
        <v>0</v>
      </c>
    </row>
    <row r="173" spans="2:7">
      <c r="B173" s="316">
        <v>21111</v>
      </c>
      <c r="C173" s="317" t="s">
        <v>48</v>
      </c>
      <c r="D173" s="324">
        <v>-63954401424</v>
      </c>
      <c r="F173" s="318">
        <f>VLOOKUP(B173,'Balance imperial'!A:D,4,FALSE)</f>
        <v>63954401424</v>
      </c>
      <c r="G173" s="318">
        <f t="shared" si="2"/>
        <v>-127908802848</v>
      </c>
    </row>
    <row r="174" spans="2:7">
      <c r="B174" s="316">
        <v>21112</v>
      </c>
      <c r="C174" s="317" t="s">
        <v>310</v>
      </c>
      <c r="D174" s="318">
        <v>-16179461</v>
      </c>
      <c r="F174" s="318">
        <f>VLOOKUP(B174,'Balance imperial'!A:D,4,FALSE)</f>
        <v>16179461</v>
      </c>
      <c r="G174" s="318">
        <f t="shared" si="2"/>
        <v>-32358922</v>
      </c>
    </row>
    <row r="175" spans="2:7">
      <c r="B175" s="316">
        <v>21117</v>
      </c>
      <c r="C175" s="317" t="s">
        <v>312</v>
      </c>
      <c r="D175" s="318">
        <v>-60822895358</v>
      </c>
      <c r="F175" s="318">
        <f>VLOOKUP(B175,'Balance imperial'!A:D,4,FALSE)</f>
        <v>60822895358</v>
      </c>
      <c r="G175" s="318">
        <f t="shared" si="2"/>
        <v>-121645790716</v>
      </c>
    </row>
    <row r="176" spans="2:7">
      <c r="B176" s="316">
        <v>21118</v>
      </c>
      <c r="C176" s="317" t="s">
        <v>313</v>
      </c>
      <c r="D176" s="318">
        <v>-1281679859</v>
      </c>
      <c r="F176" s="318">
        <f>VLOOKUP(B176,'Balance imperial'!A:D,4,FALSE)</f>
        <v>1281679859</v>
      </c>
      <c r="G176" s="318">
        <f t="shared" si="2"/>
        <v>-2563359718</v>
      </c>
    </row>
    <row r="177" spans="2:7">
      <c r="B177" s="316">
        <v>21119</v>
      </c>
      <c r="C177" s="317" t="s">
        <v>403</v>
      </c>
      <c r="D177" s="324">
        <v>62104575217</v>
      </c>
      <c r="F177" s="318">
        <f>VLOOKUP(B177,'Balance imperial'!A:D,4,FALSE)</f>
        <v>-62104575217</v>
      </c>
      <c r="G177" s="318">
        <f t="shared" si="2"/>
        <v>124209150434</v>
      </c>
    </row>
    <row r="178" spans="2:7">
      <c r="B178" s="316"/>
      <c r="C178" s="317" t="s">
        <v>1603</v>
      </c>
      <c r="D178" s="318">
        <v>0</v>
      </c>
      <c r="F178" s="318">
        <v>0</v>
      </c>
      <c r="G178" s="318">
        <f t="shared" si="2"/>
        <v>0</v>
      </c>
    </row>
    <row r="179" spans="2:7">
      <c r="B179" s="316"/>
      <c r="C179" s="317" t="s">
        <v>1604</v>
      </c>
      <c r="D179" s="318">
        <v>0</v>
      </c>
      <c r="F179" s="318">
        <v>0</v>
      </c>
      <c r="G179" s="318">
        <f t="shared" si="2"/>
        <v>0</v>
      </c>
    </row>
    <row r="180" spans="2:7">
      <c r="B180" s="316">
        <v>21116</v>
      </c>
      <c r="C180" s="317" t="s">
        <v>1510</v>
      </c>
      <c r="D180" s="318">
        <v>-723290518</v>
      </c>
      <c r="F180" s="318">
        <f>VLOOKUP(B180,'Balance imperial'!A:D,4,FALSE)</f>
        <v>723290518</v>
      </c>
      <c r="G180" s="318">
        <f t="shared" si="2"/>
        <v>-1446581036</v>
      </c>
    </row>
    <row r="181" spans="2:7">
      <c r="B181" s="316"/>
      <c r="C181" s="317" t="s">
        <v>1605</v>
      </c>
      <c r="D181" s="318">
        <v>0</v>
      </c>
      <c r="F181" s="318">
        <v>0</v>
      </c>
      <c r="G181" s="318">
        <f t="shared" si="2"/>
        <v>0</v>
      </c>
    </row>
    <row r="182" spans="2:7">
      <c r="B182" s="316">
        <v>21121</v>
      </c>
      <c r="C182" s="317" t="s">
        <v>1606</v>
      </c>
      <c r="D182" s="318">
        <v>0</v>
      </c>
      <c r="F182" s="318">
        <v>0</v>
      </c>
      <c r="G182" s="318">
        <f t="shared" si="2"/>
        <v>0</v>
      </c>
    </row>
    <row r="183" spans="2:7">
      <c r="B183" s="316"/>
      <c r="C183" s="317" t="s">
        <v>1607</v>
      </c>
      <c r="D183" s="318">
        <v>0</v>
      </c>
      <c r="F183" s="318">
        <v>0</v>
      </c>
      <c r="G183" s="318">
        <f t="shared" si="2"/>
        <v>0</v>
      </c>
    </row>
    <row r="184" spans="2:7">
      <c r="B184" s="316">
        <v>21122</v>
      </c>
      <c r="C184" s="317" t="s">
        <v>54</v>
      </c>
      <c r="D184" s="318">
        <v>-276189200</v>
      </c>
      <c r="F184" s="318">
        <f>VLOOKUP(B184,'Balance imperial'!A:D,4,FALSE)</f>
        <v>276189200</v>
      </c>
      <c r="G184" s="318">
        <f t="shared" si="2"/>
        <v>-552378400</v>
      </c>
    </row>
    <row r="185" spans="2:7">
      <c r="B185" s="316">
        <v>21311</v>
      </c>
      <c r="C185" s="317" t="s">
        <v>52</v>
      </c>
      <c r="D185" s="318">
        <v>-41202782</v>
      </c>
      <c r="F185" s="318">
        <f>VLOOKUP(B185,'Balance imperial'!A:D,4,FALSE)</f>
        <v>41202782</v>
      </c>
      <c r="G185" s="318">
        <f t="shared" si="2"/>
        <v>-82405564</v>
      </c>
    </row>
    <row r="186" spans="2:7">
      <c r="B186" s="316">
        <v>21312</v>
      </c>
      <c r="C186" s="317" t="s">
        <v>88</v>
      </c>
      <c r="D186" s="318">
        <v>-24967318</v>
      </c>
      <c r="F186" s="318">
        <f>VLOOKUP(B186,'Balance imperial'!A:D,4,FALSE)</f>
        <v>24967318</v>
      </c>
      <c r="G186" s="318">
        <f t="shared" si="2"/>
        <v>-49934636</v>
      </c>
    </row>
    <row r="187" spans="2:7">
      <c r="B187" s="316">
        <v>21313</v>
      </c>
      <c r="C187" s="317" t="s">
        <v>314</v>
      </c>
      <c r="D187" s="318">
        <v>-2804400</v>
      </c>
      <c r="F187" s="318">
        <f>VLOOKUP(B187,'Balance imperial'!A:D,4,FALSE)</f>
        <v>2804400</v>
      </c>
      <c r="G187" s="318">
        <f t="shared" si="2"/>
        <v>-5608800</v>
      </c>
    </row>
    <row r="188" spans="2:7">
      <c r="B188" s="316">
        <v>21314</v>
      </c>
      <c r="C188" s="317" t="s">
        <v>53</v>
      </c>
      <c r="D188" s="318">
        <v>-44883858</v>
      </c>
      <c r="F188" s="318">
        <f>VLOOKUP(B188,'Balance imperial'!A:D,4,FALSE)</f>
        <v>44883858</v>
      </c>
      <c r="G188" s="318">
        <f t="shared" si="2"/>
        <v>-89767716</v>
      </c>
    </row>
    <row r="189" spans="2:7">
      <c r="B189" s="316">
        <v>21316</v>
      </c>
      <c r="C189" s="317" t="s">
        <v>100</v>
      </c>
      <c r="D189" s="318">
        <v>-376443</v>
      </c>
      <c r="F189" s="318">
        <f>VLOOKUP(B189,'Balance imperial'!A:D,4,FALSE)</f>
        <v>376443</v>
      </c>
      <c r="G189" s="318">
        <f t="shared" si="2"/>
        <v>-752886</v>
      </c>
    </row>
    <row r="190" spans="2:7">
      <c r="B190" s="316">
        <v>21411</v>
      </c>
      <c r="C190" s="317" t="s">
        <v>110</v>
      </c>
      <c r="D190" s="318">
        <v>-305543079</v>
      </c>
      <c r="F190" s="318">
        <f>VLOOKUP(B190,'Balance imperial'!A:D,4,FALSE)</f>
        <v>305543079</v>
      </c>
      <c r="G190" s="318">
        <f t="shared" si="2"/>
        <v>-611086158</v>
      </c>
    </row>
    <row r="191" spans="2:7">
      <c r="B191" s="316">
        <v>21412</v>
      </c>
      <c r="C191" s="317" t="s">
        <v>1511</v>
      </c>
      <c r="D191" s="318">
        <v>0</v>
      </c>
      <c r="F191" s="318">
        <f>VLOOKUP(B191,'Balance imperial'!A:D,4,FALSE)</f>
        <v>0</v>
      </c>
      <c r="G191" s="318">
        <f t="shared" si="2"/>
        <v>0</v>
      </c>
    </row>
    <row r="192" spans="2:7">
      <c r="B192" s="316">
        <v>21413</v>
      </c>
      <c r="C192" s="317" t="s">
        <v>1608</v>
      </c>
      <c r="D192" s="318">
        <v>0</v>
      </c>
      <c r="F192" s="318">
        <v>0</v>
      </c>
      <c r="G192" s="318">
        <f t="shared" si="2"/>
        <v>0</v>
      </c>
    </row>
    <row r="193" spans="2:7">
      <c r="B193" s="316">
        <v>21415</v>
      </c>
      <c r="C193" s="317" t="s">
        <v>1609</v>
      </c>
      <c r="D193" s="318">
        <v>0</v>
      </c>
      <c r="F193" s="318">
        <v>0</v>
      </c>
      <c r="G193" s="318">
        <f t="shared" si="2"/>
        <v>0</v>
      </c>
    </row>
    <row r="194" spans="2:7">
      <c r="B194" s="316">
        <v>21414</v>
      </c>
      <c r="C194" s="317" t="s">
        <v>1610</v>
      </c>
      <c r="D194" s="318">
        <v>0</v>
      </c>
      <c r="F194" s="318">
        <v>0</v>
      </c>
      <c r="G194" s="318">
        <f t="shared" si="2"/>
        <v>0</v>
      </c>
    </row>
    <row r="195" spans="2:7">
      <c r="B195" s="316">
        <v>21417</v>
      </c>
      <c r="C195" s="317" t="s">
        <v>101</v>
      </c>
      <c r="D195" s="318">
        <v>-163177707</v>
      </c>
      <c r="F195" s="318">
        <f>VLOOKUP(B195,'Balance imperial'!A:D,4,FALSE)</f>
        <v>163177707</v>
      </c>
      <c r="G195" s="318">
        <f t="shared" ref="G195:G216" si="3">+D195-F195</f>
        <v>-326355414</v>
      </c>
    </row>
    <row r="196" spans="2:7">
      <c r="B196" s="316">
        <v>21113</v>
      </c>
      <c r="C196" s="317" t="s">
        <v>49</v>
      </c>
      <c r="D196" s="318">
        <v>-1107310431</v>
      </c>
      <c r="F196" s="318">
        <f>VLOOKUP(B196,'Balance imperial'!A:D,4,FALSE)</f>
        <v>1107310431</v>
      </c>
      <c r="G196" s="318">
        <f t="shared" si="3"/>
        <v>-2214620862</v>
      </c>
    </row>
    <row r="197" spans="2:7">
      <c r="B197" s="316"/>
      <c r="C197" s="317" t="s">
        <v>1611</v>
      </c>
      <c r="D197" s="318">
        <v>0</v>
      </c>
      <c r="F197" s="318">
        <v>0</v>
      </c>
      <c r="G197" s="318">
        <f t="shared" si="3"/>
        <v>0</v>
      </c>
    </row>
    <row r="198" spans="2:7">
      <c r="B198" s="316">
        <v>21211</v>
      </c>
      <c r="C198" s="317" t="s">
        <v>51</v>
      </c>
      <c r="D198" s="318">
        <v>-32957814924</v>
      </c>
      <c r="F198" s="318">
        <f>VLOOKUP(B198,'Balance imperial'!A:D,4,FALSE)</f>
        <v>32957814924</v>
      </c>
      <c r="G198" s="318">
        <f t="shared" si="3"/>
        <v>-65915629848</v>
      </c>
    </row>
    <row r="199" spans="2:7">
      <c r="B199" s="316">
        <v>21212</v>
      </c>
      <c r="C199" s="317" t="s">
        <v>87</v>
      </c>
      <c r="D199" s="318">
        <v>0</v>
      </c>
      <c r="F199" s="318">
        <f>VLOOKUP(B199,'Balance imperial'!A:D,4,FALSE)</f>
        <v>0</v>
      </c>
      <c r="G199" s="318">
        <f t="shared" si="3"/>
        <v>0</v>
      </c>
    </row>
    <row r="200" spans="2:7">
      <c r="B200" s="316">
        <v>21215</v>
      </c>
      <c r="C200" s="317" t="s">
        <v>1612</v>
      </c>
      <c r="D200" s="318">
        <v>0</v>
      </c>
      <c r="F200" s="318">
        <v>0</v>
      </c>
      <c r="G200" s="318">
        <f t="shared" si="3"/>
        <v>0</v>
      </c>
    </row>
    <row r="201" spans="2:7">
      <c r="B201" s="316">
        <v>21214</v>
      </c>
      <c r="C201" s="317" t="s">
        <v>56</v>
      </c>
      <c r="D201" s="318">
        <v>-435884133</v>
      </c>
      <c r="F201" s="318">
        <f>VLOOKUP(B201,'Balance imperial'!A:D,4,FALSE)</f>
        <v>435884133</v>
      </c>
      <c r="G201" s="318">
        <f t="shared" si="3"/>
        <v>-871768266</v>
      </c>
    </row>
    <row r="202" spans="2:7">
      <c r="B202" s="316">
        <v>22112</v>
      </c>
      <c r="C202" s="317" t="s">
        <v>102</v>
      </c>
      <c r="D202" s="318">
        <v>-20000000</v>
      </c>
      <c r="F202" s="318">
        <f>VLOOKUP(B202,'Balance imperial'!A:D,4,FALSE)</f>
        <v>20000000</v>
      </c>
      <c r="G202" s="318">
        <f t="shared" si="3"/>
        <v>-40000000</v>
      </c>
    </row>
    <row r="203" spans="2:7">
      <c r="B203" s="316">
        <v>22211</v>
      </c>
      <c r="C203" s="317" t="s">
        <v>51</v>
      </c>
      <c r="D203" s="318">
        <v>-77651866390</v>
      </c>
      <c r="F203" s="318">
        <f>VLOOKUP(B203,'Balance imperial'!A:D,4,FALSE)</f>
        <v>77651866390</v>
      </c>
      <c r="G203" s="318">
        <f t="shared" si="3"/>
        <v>-155303732780</v>
      </c>
    </row>
    <row r="204" spans="2:7">
      <c r="B204" s="316"/>
      <c r="C204" s="317" t="s">
        <v>1613</v>
      </c>
      <c r="D204" s="318">
        <v>0</v>
      </c>
      <c r="F204" s="318">
        <v>0</v>
      </c>
      <c r="G204" s="318">
        <f t="shared" si="3"/>
        <v>0</v>
      </c>
    </row>
    <row r="205" spans="2:7">
      <c r="B205" s="316"/>
      <c r="C205" s="317" t="s">
        <v>1614</v>
      </c>
      <c r="D205" s="318">
        <v>0</v>
      </c>
      <c r="F205" s="318">
        <v>0</v>
      </c>
      <c r="G205" s="318">
        <f t="shared" si="3"/>
        <v>0</v>
      </c>
    </row>
    <row r="206" spans="2:7">
      <c r="B206" s="316">
        <v>22111</v>
      </c>
      <c r="C206" s="317" t="s">
        <v>55</v>
      </c>
      <c r="D206" s="318">
        <v>-7058668458</v>
      </c>
      <c r="F206" s="318">
        <f>VLOOKUP(B206,'Balance imperial'!A:D,4,FALSE)</f>
        <v>-7058668458</v>
      </c>
      <c r="G206" s="318">
        <f t="shared" si="3"/>
        <v>0</v>
      </c>
    </row>
    <row r="207" spans="2:7">
      <c r="B207" s="316">
        <v>3111</v>
      </c>
      <c r="C207" s="317" t="s">
        <v>57</v>
      </c>
      <c r="D207" s="318">
        <v>0</v>
      </c>
      <c r="F207" s="318">
        <f>VLOOKUP(B207,'Balance imperial'!A:D,4,FALSE)</f>
        <v>0</v>
      </c>
      <c r="G207" s="318">
        <f t="shared" si="3"/>
        <v>0</v>
      </c>
    </row>
    <row r="208" spans="2:7">
      <c r="B208" s="316">
        <v>3112</v>
      </c>
      <c r="C208" s="317" t="s">
        <v>315</v>
      </c>
      <c r="D208" s="318">
        <v>-50000000000</v>
      </c>
      <c r="F208" s="318">
        <f>VLOOKUP(B208,'Balance imperial'!A:D,4,FALSE)</f>
        <v>50000000000</v>
      </c>
      <c r="G208" s="318">
        <f t="shared" si="3"/>
        <v>-100000000000</v>
      </c>
    </row>
    <row r="209" spans="2:7">
      <c r="B209" s="316">
        <v>3113</v>
      </c>
      <c r="C209" s="317" t="s">
        <v>316</v>
      </c>
      <c r="D209" s="318">
        <v>10000000000</v>
      </c>
      <c r="F209" s="318">
        <f>VLOOKUP(B209,'Balance imperial'!A:D,4,FALSE)</f>
        <v>-10000000000</v>
      </c>
      <c r="G209" s="318">
        <f t="shared" si="3"/>
        <v>20000000000</v>
      </c>
    </row>
    <row r="210" spans="2:7">
      <c r="B210" s="316">
        <v>3114</v>
      </c>
      <c r="C210" s="317" t="s">
        <v>58</v>
      </c>
      <c r="D210" s="318">
        <v>0</v>
      </c>
      <c r="F210" s="318">
        <f>VLOOKUP(B210,'Balance imperial'!A:D,4,FALSE)</f>
        <v>0</v>
      </c>
      <c r="G210" s="318">
        <f t="shared" si="3"/>
        <v>0</v>
      </c>
    </row>
    <row r="211" spans="2:7">
      <c r="B211" s="316">
        <v>3121</v>
      </c>
      <c r="C211" s="317" t="s">
        <v>59</v>
      </c>
      <c r="D211" s="318">
        <v>-102121512</v>
      </c>
      <c r="F211" s="318">
        <f>VLOOKUP(B211,'Balance imperial'!A:D,4,FALSE)</f>
        <v>102121512</v>
      </c>
      <c r="G211" s="318">
        <f t="shared" si="3"/>
        <v>-204243024</v>
      </c>
    </row>
    <row r="212" spans="2:7">
      <c r="B212" s="316">
        <v>3123</v>
      </c>
      <c r="C212" s="317" t="s">
        <v>1615</v>
      </c>
      <c r="D212" s="318">
        <v>-1857280709</v>
      </c>
      <c r="F212" s="318">
        <f>VLOOKUP(B212,'Balance imperial'!A:D,4,FALSE)</f>
        <v>1857280709</v>
      </c>
      <c r="G212" s="318">
        <f t="shared" si="3"/>
        <v>-3714561418</v>
      </c>
    </row>
    <row r="213" spans="2:7">
      <c r="B213" s="316">
        <v>3124</v>
      </c>
      <c r="C213" s="317" t="s">
        <v>107</v>
      </c>
      <c r="D213" s="318">
        <v>0</v>
      </c>
      <c r="F213" s="318">
        <f>VLOOKUP(B213,'Balance imperial'!A:D,4,FALSE)</f>
        <v>0</v>
      </c>
      <c r="G213" s="318">
        <f t="shared" si="3"/>
        <v>0</v>
      </c>
    </row>
    <row r="214" spans="2:7">
      <c r="B214" s="316">
        <v>3131</v>
      </c>
      <c r="C214" s="317" t="s">
        <v>60</v>
      </c>
      <c r="D214" s="318">
        <v>0</v>
      </c>
      <c r="F214" s="318">
        <f>VLOOKUP(B214,'Balance imperial'!A:D,4,FALSE)</f>
        <v>0</v>
      </c>
      <c r="G214" s="318">
        <f t="shared" si="3"/>
        <v>0</v>
      </c>
    </row>
    <row r="215" spans="2:7">
      <c r="B215" s="316">
        <v>3132</v>
      </c>
      <c r="C215" s="317" t="s">
        <v>1616</v>
      </c>
      <c r="D215" s="318">
        <v>0</v>
      </c>
      <c r="F215" s="318">
        <f>VLOOKUP(B215,'Balance imperial'!A:D,4,FALSE)</f>
        <v>0</v>
      </c>
      <c r="G215" s="318">
        <f t="shared" si="3"/>
        <v>0</v>
      </c>
    </row>
    <row r="216" spans="2:7">
      <c r="B216" s="325" t="s">
        <v>109</v>
      </c>
      <c r="C216" s="317" t="s">
        <v>109</v>
      </c>
      <c r="D216" s="326">
        <v>-1940308731</v>
      </c>
      <c r="F216" s="318">
        <f>VLOOKUP(B216,'Balance imperial'!A:D,4,FALSE)</f>
        <v>1940308731</v>
      </c>
      <c r="G216" s="318">
        <f t="shared" si="3"/>
        <v>-3880617462</v>
      </c>
    </row>
    <row r="217" spans="2:7">
      <c r="B217" s="325"/>
      <c r="C217" s="317"/>
      <c r="D217" s="326"/>
    </row>
    <row r="218" spans="2:7" ht="15.75" thickBot="1">
      <c r="B218" s="327" t="s">
        <v>109</v>
      </c>
      <c r="C218" s="328" t="s">
        <v>109</v>
      </c>
      <c r="D218" s="329">
        <v>-1940308731</v>
      </c>
    </row>
    <row r="219" spans="2:7">
      <c r="B219" s="316">
        <v>701010101</v>
      </c>
      <c r="C219" s="316" t="s">
        <v>241</v>
      </c>
      <c r="D219" s="330">
        <v>851555519044</v>
      </c>
    </row>
    <row r="220" spans="2:7">
      <c r="B220" s="316">
        <v>701010102</v>
      </c>
      <c r="C220" s="316" t="s">
        <v>1617</v>
      </c>
      <c r="D220" s="331">
        <v>6109226057</v>
      </c>
    </row>
    <row r="221" spans="2:7">
      <c r="B221" s="316">
        <v>701010103</v>
      </c>
      <c r="C221" s="316" t="s">
        <v>321</v>
      </c>
      <c r="D221" s="332">
        <v>-18931110781</v>
      </c>
    </row>
    <row r="222" spans="2:7">
      <c r="B222" s="316">
        <v>701010104</v>
      </c>
      <c r="C222" s="316" t="s">
        <v>1618</v>
      </c>
      <c r="D222" s="332">
        <v>0</v>
      </c>
    </row>
    <row r="223" spans="2:7">
      <c r="B223" s="316">
        <v>701010105</v>
      </c>
      <c r="C223" s="316" t="s">
        <v>243</v>
      </c>
      <c r="D223" s="331">
        <v>12228182</v>
      </c>
    </row>
    <row r="224" spans="2:7">
      <c r="B224" s="316">
        <v>701010106</v>
      </c>
      <c r="C224" s="325" t="s">
        <v>244</v>
      </c>
      <c r="D224" s="331">
        <v>-7412903399</v>
      </c>
    </row>
    <row r="225" spans="2:4">
      <c r="B225" s="316">
        <v>701010201</v>
      </c>
      <c r="C225" s="316" t="s">
        <v>241</v>
      </c>
      <c r="D225" s="332">
        <v>0</v>
      </c>
    </row>
    <row r="226" spans="2:4">
      <c r="B226" s="316">
        <v>701010202</v>
      </c>
      <c r="C226" s="316" t="s">
        <v>1617</v>
      </c>
      <c r="D226" s="332">
        <v>0</v>
      </c>
    </row>
    <row r="227" spans="2:4">
      <c r="B227" s="316">
        <v>701010203</v>
      </c>
      <c r="C227" s="316" t="s">
        <v>321</v>
      </c>
      <c r="D227" s="332">
        <v>0</v>
      </c>
    </row>
    <row r="228" spans="2:4">
      <c r="B228" s="316">
        <v>701010204</v>
      </c>
      <c r="C228" s="316" t="s">
        <v>1618</v>
      </c>
      <c r="D228" s="332">
        <v>0</v>
      </c>
    </row>
    <row r="229" spans="2:4">
      <c r="B229" s="316">
        <v>701010301</v>
      </c>
      <c r="C229" s="316" t="s">
        <v>1619</v>
      </c>
      <c r="D229" s="332">
        <v>0</v>
      </c>
    </row>
    <row r="230" spans="2:4">
      <c r="B230" s="316">
        <v>701010302</v>
      </c>
      <c r="C230" s="316" t="s">
        <v>245</v>
      </c>
      <c r="D230" s="332">
        <v>2370999062</v>
      </c>
    </row>
    <row r="231" spans="2:4">
      <c r="B231" s="316">
        <v>701010303</v>
      </c>
      <c r="C231" s="316" t="s">
        <v>246</v>
      </c>
      <c r="D231" s="332">
        <v>1053571847</v>
      </c>
    </row>
    <row r="232" spans="2:4">
      <c r="B232" s="316">
        <v>701010304</v>
      </c>
      <c r="C232" s="316" t="s">
        <v>1620</v>
      </c>
      <c r="D232" s="332">
        <v>0</v>
      </c>
    </row>
    <row r="233" spans="2:4">
      <c r="B233" s="316">
        <v>701010305</v>
      </c>
      <c r="C233" s="316" t="s">
        <v>1621</v>
      </c>
      <c r="D233" s="332">
        <v>172385263</v>
      </c>
    </row>
    <row r="234" spans="2:4">
      <c r="B234" s="316">
        <v>701010306</v>
      </c>
      <c r="C234" s="316" t="s">
        <v>247</v>
      </c>
      <c r="D234" s="332">
        <v>416339824</v>
      </c>
    </row>
    <row r="235" spans="2:4">
      <c r="B235" s="316">
        <v>701010307</v>
      </c>
      <c r="C235" s="316" t="s">
        <v>248</v>
      </c>
      <c r="D235" s="332">
        <v>244397219</v>
      </c>
    </row>
    <row r="236" spans="2:4">
      <c r="B236" s="316">
        <v>701010308</v>
      </c>
      <c r="C236" s="316" t="s">
        <v>1622</v>
      </c>
      <c r="D236" s="332">
        <v>7415338020</v>
      </c>
    </row>
    <row r="237" spans="2:4">
      <c r="B237" s="316">
        <v>701010309</v>
      </c>
      <c r="C237" s="316" t="s">
        <v>250</v>
      </c>
      <c r="D237" s="332">
        <v>217988301</v>
      </c>
    </row>
    <row r="238" spans="2:4">
      <c r="B238" s="316">
        <v>701010310</v>
      </c>
      <c r="C238" s="316" t="s">
        <v>251</v>
      </c>
      <c r="D238" s="331">
        <v>3030678421</v>
      </c>
    </row>
    <row r="239" spans="2:4">
      <c r="B239" s="316">
        <v>702010101</v>
      </c>
      <c r="C239" s="316" t="s">
        <v>252</v>
      </c>
      <c r="D239" s="332">
        <v>0</v>
      </c>
    </row>
    <row r="240" spans="2:4">
      <c r="B240" s="316">
        <v>702010102</v>
      </c>
      <c r="C240" s="316" t="s">
        <v>253</v>
      </c>
      <c r="D240" s="332">
        <v>288185403</v>
      </c>
    </row>
    <row r="241" spans="2:4">
      <c r="B241" s="316">
        <v>702010103</v>
      </c>
      <c r="C241" s="325" t="s">
        <v>254</v>
      </c>
      <c r="D241" s="332">
        <v>6033926006</v>
      </c>
    </row>
    <row r="242" spans="2:4">
      <c r="B242" s="316">
        <v>8010101</v>
      </c>
      <c r="C242" s="316" t="s">
        <v>162</v>
      </c>
      <c r="D242" s="332">
        <v>-780428368303</v>
      </c>
    </row>
    <row r="243" spans="2:4">
      <c r="B243" s="316">
        <v>8010102</v>
      </c>
      <c r="C243" s="316" t="s">
        <v>1623</v>
      </c>
      <c r="D243" s="332">
        <v>0</v>
      </c>
    </row>
    <row r="244" spans="2:4">
      <c r="B244" s="316">
        <v>8010103</v>
      </c>
      <c r="C244" s="316" t="s">
        <v>1624</v>
      </c>
      <c r="D244" s="332">
        <v>-6064261485</v>
      </c>
    </row>
    <row r="245" spans="2:4">
      <c r="B245" s="316">
        <v>8010104</v>
      </c>
      <c r="C245" s="316" t="s">
        <v>164</v>
      </c>
      <c r="D245" s="332">
        <v>-165738375</v>
      </c>
    </row>
    <row r="246" spans="2:4">
      <c r="B246" s="316">
        <v>8010105</v>
      </c>
      <c r="C246" s="316" t="s">
        <v>165</v>
      </c>
      <c r="D246" s="332">
        <v>17659956</v>
      </c>
    </row>
    <row r="247" spans="2:4">
      <c r="B247" s="316">
        <v>8010107</v>
      </c>
      <c r="C247" s="316" t="s">
        <v>166</v>
      </c>
      <c r="D247" s="332">
        <v>12757831</v>
      </c>
    </row>
    <row r="248" spans="2:4">
      <c r="B248" s="316">
        <v>8010108</v>
      </c>
      <c r="C248" s="316" t="s">
        <v>167</v>
      </c>
      <c r="D248" s="332">
        <v>-9904819</v>
      </c>
    </row>
    <row r="249" spans="2:4">
      <c r="B249" s="316">
        <v>8010201</v>
      </c>
      <c r="C249" s="316" t="s">
        <v>162</v>
      </c>
      <c r="D249" s="332">
        <v>0</v>
      </c>
    </row>
    <row r="250" spans="2:4">
      <c r="B250" s="316">
        <v>8010202</v>
      </c>
      <c r="C250" s="316" t="s">
        <v>1625</v>
      </c>
      <c r="D250" s="332">
        <v>0</v>
      </c>
    </row>
    <row r="251" spans="2:4">
      <c r="B251" s="316">
        <v>8010203</v>
      </c>
      <c r="C251" s="316" t="s">
        <v>1626</v>
      </c>
      <c r="D251" s="332">
        <v>0</v>
      </c>
    </row>
    <row r="252" spans="2:4">
      <c r="B252" s="316">
        <v>8020101</v>
      </c>
      <c r="C252" s="316" t="s">
        <v>168</v>
      </c>
      <c r="D252" s="332">
        <v>-3820970599</v>
      </c>
    </row>
    <row r="253" spans="2:4">
      <c r="B253" s="316">
        <v>8020102</v>
      </c>
      <c r="C253" s="316" t="s">
        <v>1627</v>
      </c>
      <c r="D253" s="332">
        <v>0</v>
      </c>
    </row>
    <row r="254" spans="2:4">
      <c r="B254" s="316">
        <v>8020103</v>
      </c>
      <c r="C254" s="316" t="s">
        <v>169</v>
      </c>
      <c r="D254" s="332">
        <v>35969469</v>
      </c>
    </row>
    <row r="255" spans="2:4">
      <c r="B255" s="316">
        <v>8020104</v>
      </c>
      <c r="C255" s="316" t="s">
        <v>1518</v>
      </c>
      <c r="D255" s="332">
        <v>0</v>
      </c>
    </row>
    <row r="256" spans="2:4">
      <c r="B256" s="316">
        <v>8020105</v>
      </c>
      <c r="C256" s="316" t="s">
        <v>1620</v>
      </c>
      <c r="D256" s="332">
        <v>0</v>
      </c>
    </row>
    <row r="257" spans="2:4">
      <c r="B257" s="316">
        <v>8020106</v>
      </c>
      <c r="C257" s="316" t="s">
        <v>170</v>
      </c>
      <c r="D257" s="332">
        <v>-834432098</v>
      </c>
    </row>
    <row r="258" spans="2:4">
      <c r="B258" s="316">
        <v>8020107</v>
      </c>
      <c r="C258" s="316" t="s">
        <v>1628</v>
      </c>
      <c r="D258" s="332">
        <v>0</v>
      </c>
    </row>
    <row r="259" spans="2:4">
      <c r="B259" s="316">
        <v>8020108</v>
      </c>
      <c r="C259" s="316" t="s">
        <v>1629</v>
      </c>
      <c r="D259" s="332">
        <v>-2025692054</v>
      </c>
    </row>
    <row r="260" spans="2:4">
      <c r="B260" s="316">
        <v>8020109</v>
      </c>
      <c r="C260" s="316" t="s">
        <v>1519</v>
      </c>
      <c r="D260" s="332">
        <v>-70792022</v>
      </c>
    </row>
    <row r="261" spans="2:4">
      <c r="B261" s="316">
        <v>8020110</v>
      </c>
      <c r="C261" s="316" t="s">
        <v>1630</v>
      </c>
      <c r="D261" s="332">
        <v>-7530346709</v>
      </c>
    </row>
    <row r="262" spans="2:4">
      <c r="B262" s="316">
        <v>8020111</v>
      </c>
      <c r="C262" s="316" t="s">
        <v>1631</v>
      </c>
      <c r="D262" s="332">
        <v>0</v>
      </c>
    </row>
    <row r="263" spans="2:4">
      <c r="B263" s="316">
        <v>8020112</v>
      </c>
      <c r="C263" s="316" t="s">
        <v>173</v>
      </c>
      <c r="D263" s="332">
        <v>-12790909</v>
      </c>
    </row>
    <row r="264" spans="2:4">
      <c r="B264" s="316">
        <v>8030101</v>
      </c>
      <c r="C264" s="316" t="s">
        <v>174</v>
      </c>
      <c r="D264" s="332">
        <v>0</v>
      </c>
    </row>
    <row r="265" spans="2:4">
      <c r="B265" s="316">
        <v>8030102</v>
      </c>
      <c r="C265" s="316" t="s">
        <v>175</v>
      </c>
      <c r="D265" s="332">
        <v>-2490630794</v>
      </c>
    </row>
    <row r="266" spans="2:4">
      <c r="B266" s="316">
        <v>8030103</v>
      </c>
      <c r="C266" s="316" t="s">
        <v>176</v>
      </c>
      <c r="D266" s="332">
        <v>-332464946</v>
      </c>
    </row>
    <row r="267" spans="2:4">
      <c r="B267" s="316">
        <v>8030104</v>
      </c>
      <c r="C267" s="316" t="s">
        <v>177</v>
      </c>
      <c r="D267" s="332">
        <v>-3031088</v>
      </c>
    </row>
    <row r="268" spans="2:4">
      <c r="B268" s="316">
        <v>8030105</v>
      </c>
      <c r="C268" s="325" t="s">
        <v>178</v>
      </c>
      <c r="D268" s="332">
        <v>-2269719</v>
      </c>
    </row>
    <row r="269" spans="2:4">
      <c r="B269" s="316">
        <v>8030106</v>
      </c>
      <c r="C269" s="316" t="s">
        <v>179</v>
      </c>
      <c r="D269" s="332">
        <v>-195285823</v>
      </c>
    </row>
    <row r="270" spans="2:4">
      <c r="B270" s="316">
        <v>8030107</v>
      </c>
      <c r="C270" s="316" t="s">
        <v>180</v>
      </c>
      <c r="D270" s="332">
        <v>-452215211</v>
      </c>
    </row>
    <row r="271" spans="2:4">
      <c r="B271" s="316">
        <v>8030108</v>
      </c>
      <c r="C271" s="316" t="s">
        <v>1632</v>
      </c>
      <c r="D271" s="332">
        <v>0</v>
      </c>
    </row>
    <row r="272" spans="2:4">
      <c r="B272" s="316">
        <v>8030109</v>
      </c>
      <c r="C272" s="316" t="s">
        <v>181</v>
      </c>
      <c r="D272" s="332">
        <v>-45990000</v>
      </c>
    </row>
    <row r="273" spans="2:4">
      <c r="B273" s="316">
        <v>8030110</v>
      </c>
      <c r="C273" s="316" t="s">
        <v>182</v>
      </c>
      <c r="D273" s="332">
        <v>0</v>
      </c>
    </row>
    <row r="274" spans="2:4">
      <c r="B274" s="316">
        <v>8030111</v>
      </c>
      <c r="C274" s="316" t="s">
        <v>183</v>
      </c>
      <c r="D274" s="332">
        <v>-369636</v>
      </c>
    </row>
    <row r="275" spans="2:4">
      <c r="B275" s="316">
        <v>8030112</v>
      </c>
      <c r="C275" s="316" t="s">
        <v>184</v>
      </c>
      <c r="D275" s="332">
        <v>0</v>
      </c>
    </row>
    <row r="276" spans="2:4">
      <c r="B276" s="316">
        <v>8030113</v>
      </c>
      <c r="C276" s="316" t="s">
        <v>185</v>
      </c>
      <c r="D276" s="332">
        <v>-90910</v>
      </c>
    </row>
    <row r="277" spans="2:4">
      <c r="B277" s="316">
        <v>8030114</v>
      </c>
      <c r="C277" s="316" t="s">
        <v>186</v>
      </c>
      <c r="D277" s="332">
        <v>-40944114</v>
      </c>
    </row>
    <row r="278" spans="2:4">
      <c r="B278" s="316">
        <v>8030115</v>
      </c>
      <c r="C278" s="316" t="s">
        <v>324</v>
      </c>
      <c r="D278" s="332">
        <v>-33000000</v>
      </c>
    </row>
    <row r="279" spans="2:4">
      <c r="B279" s="316">
        <v>8030201</v>
      </c>
      <c r="C279" s="316" t="s">
        <v>238</v>
      </c>
      <c r="D279" s="332">
        <v>-3343636</v>
      </c>
    </row>
    <row r="280" spans="2:4">
      <c r="B280" s="316">
        <v>8030202</v>
      </c>
      <c r="C280" s="316" t="s">
        <v>187</v>
      </c>
      <c r="D280" s="332">
        <v>-47798313</v>
      </c>
    </row>
    <row r="281" spans="2:4">
      <c r="B281" s="316">
        <v>8030203</v>
      </c>
      <c r="C281" s="316" t="s">
        <v>188</v>
      </c>
      <c r="D281" s="332">
        <v>0</v>
      </c>
    </row>
    <row r="282" spans="2:4">
      <c r="B282" s="316">
        <v>8030204</v>
      </c>
      <c r="C282" s="316" t="s">
        <v>189</v>
      </c>
      <c r="D282" s="332">
        <v>-77842952</v>
      </c>
    </row>
    <row r="283" spans="2:4">
      <c r="B283" s="316">
        <v>8030205</v>
      </c>
      <c r="C283" s="316" t="s">
        <v>190</v>
      </c>
      <c r="D283" s="332">
        <v>-87064718</v>
      </c>
    </row>
    <row r="284" spans="2:4">
      <c r="B284" s="316">
        <v>8030206</v>
      </c>
      <c r="C284" s="316" t="s">
        <v>191</v>
      </c>
      <c r="D284" s="332">
        <v>-129084309</v>
      </c>
    </row>
    <row r="285" spans="2:4">
      <c r="B285" s="316">
        <v>8030207</v>
      </c>
      <c r="C285" s="316" t="s">
        <v>1633</v>
      </c>
      <c r="D285" s="332">
        <v>0</v>
      </c>
    </row>
    <row r="286" spans="2:4">
      <c r="B286" s="316">
        <v>8030208</v>
      </c>
      <c r="C286" s="316" t="s">
        <v>1634</v>
      </c>
      <c r="D286" s="332">
        <v>-2009091</v>
      </c>
    </row>
    <row r="287" spans="2:4">
      <c r="B287" s="316">
        <v>8030209</v>
      </c>
      <c r="C287" s="316" t="s">
        <v>239</v>
      </c>
      <c r="D287" s="332">
        <v>0</v>
      </c>
    </row>
    <row r="288" spans="2:4">
      <c r="B288" s="316">
        <v>8030210</v>
      </c>
      <c r="C288" s="316" t="s">
        <v>1635</v>
      </c>
      <c r="D288" s="332">
        <v>0</v>
      </c>
    </row>
    <row r="289" spans="2:4">
      <c r="B289" s="316">
        <v>8030211</v>
      </c>
      <c r="C289" s="316" t="s">
        <v>1636</v>
      </c>
      <c r="D289" s="332">
        <v>0</v>
      </c>
    </row>
    <row r="290" spans="2:4">
      <c r="B290" s="316">
        <v>8030212</v>
      </c>
      <c r="C290" s="316" t="s">
        <v>1637</v>
      </c>
      <c r="D290" s="332">
        <v>0</v>
      </c>
    </row>
    <row r="291" spans="2:4">
      <c r="B291" s="333">
        <v>8030213</v>
      </c>
      <c r="C291" s="334" t="s">
        <v>1638</v>
      </c>
      <c r="D291" s="332">
        <v>0</v>
      </c>
    </row>
    <row r="292" spans="2:4">
      <c r="B292" s="316">
        <v>8030214</v>
      </c>
      <c r="C292" s="316" t="s">
        <v>1639</v>
      </c>
      <c r="D292" s="332">
        <v>0</v>
      </c>
    </row>
    <row r="293" spans="2:4">
      <c r="B293" s="316">
        <v>8030215</v>
      </c>
      <c r="C293" s="316" t="s">
        <v>192</v>
      </c>
      <c r="D293" s="332">
        <v>1868000</v>
      </c>
    </row>
    <row r="294" spans="2:4">
      <c r="B294" s="316">
        <v>8030301</v>
      </c>
      <c r="C294" s="316" t="s">
        <v>193</v>
      </c>
      <c r="D294" s="332">
        <v>-13091923</v>
      </c>
    </row>
    <row r="295" spans="2:4">
      <c r="B295" s="316">
        <v>8030302</v>
      </c>
      <c r="C295" s="316" t="s">
        <v>194</v>
      </c>
      <c r="D295" s="332">
        <v>-39812997</v>
      </c>
    </row>
    <row r="296" spans="2:4">
      <c r="B296" s="316">
        <v>8030303</v>
      </c>
      <c r="C296" s="316" t="s">
        <v>195</v>
      </c>
      <c r="D296" s="332">
        <v>-395832588</v>
      </c>
    </row>
    <row r="297" spans="2:4">
      <c r="B297" s="316">
        <v>8030304</v>
      </c>
      <c r="C297" s="316" t="s">
        <v>333</v>
      </c>
      <c r="D297" s="332">
        <v>0</v>
      </c>
    </row>
    <row r="298" spans="2:4">
      <c r="B298" s="316">
        <v>8030305</v>
      </c>
      <c r="C298" s="316" t="s">
        <v>196</v>
      </c>
      <c r="D298" s="332">
        <v>-1184431955</v>
      </c>
    </row>
    <row r="299" spans="2:4">
      <c r="B299" s="333">
        <v>8030306</v>
      </c>
      <c r="C299" s="333" t="s">
        <v>1640</v>
      </c>
      <c r="D299" s="332">
        <v>0</v>
      </c>
    </row>
    <row r="300" spans="2:4">
      <c r="B300" s="316">
        <v>8030307</v>
      </c>
      <c r="C300" s="316" t="s">
        <v>1641</v>
      </c>
      <c r="D300" s="332">
        <v>0</v>
      </c>
    </row>
    <row r="301" spans="2:4">
      <c r="B301" s="316">
        <v>8030308</v>
      </c>
      <c r="C301" s="316" t="s">
        <v>197</v>
      </c>
      <c r="D301" s="332">
        <v>-326407</v>
      </c>
    </row>
    <row r="302" spans="2:4">
      <c r="B302" s="316">
        <v>8030309</v>
      </c>
      <c r="C302" s="316" t="s">
        <v>198</v>
      </c>
      <c r="D302" s="332">
        <v>-429124463</v>
      </c>
    </row>
    <row r="303" spans="2:4">
      <c r="B303" s="316">
        <v>8030401</v>
      </c>
      <c r="C303" s="316" t="s">
        <v>199</v>
      </c>
      <c r="D303" s="332">
        <v>-13705820</v>
      </c>
    </row>
    <row r="304" spans="2:4">
      <c r="B304" s="316">
        <v>8030402</v>
      </c>
      <c r="C304" s="316" t="s">
        <v>334</v>
      </c>
      <c r="D304" s="332">
        <v>-54281593</v>
      </c>
    </row>
    <row r="305" spans="2:4">
      <c r="B305" s="316">
        <v>8030403</v>
      </c>
      <c r="C305" s="316" t="s">
        <v>1642</v>
      </c>
      <c r="D305" s="332">
        <v>0</v>
      </c>
    </row>
    <row r="306" spans="2:4">
      <c r="B306" s="316">
        <v>8030404</v>
      </c>
      <c r="C306" s="316" t="s">
        <v>200</v>
      </c>
      <c r="D306" s="332">
        <v>0</v>
      </c>
    </row>
    <row r="307" spans="2:4">
      <c r="B307" s="316">
        <v>8030405</v>
      </c>
      <c r="C307" s="316" t="s">
        <v>201</v>
      </c>
      <c r="D307" s="332">
        <v>0</v>
      </c>
    </row>
    <row r="308" spans="2:4">
      <c r="B308" s="316">
        <v>8030406</v>
      </c>
      <c r="C308" s="316" t="s">
        <v>202</v>
      </c>
      <c r="D308" s="332">
        <v>-16791525</v>
      </c>
    </row>
    <row r="309" spans="2:4">
      <c r="B309" s="316">
        <v>8030407</v>
      </c>
      <c r="C309" s="316" t="s">
        <v>203</v>
      </c>
      <c r="D309" s="332">
        <v>-61650579</v>
      </c>
    </row>
    <row r="310" spans="2:4">
      <c r="B310" s="316">
        <v>8030408</v>
      </c>
      <c r="C310" s="316" t="s">
        <v>204</v>
      </c>
      <c r="D310" s="332">
        <v>-150587</v>
      </c>
    </row>
    <row r="311" spans="2:4">
      <c r="B311" s="316">
        <v>8030409</v>
      </c>
      <c r="C311" s="316" t="s">
        <v>205</v>
      </c>
      <c r="D311" s="332">
        <v>-66138781</v>
      </c>
    </row>
    <row r="312" spans="2:4">
      <c r="B312" s="321">
        <v>8030501</v>
      </c>
      <c r="C312" s="316" t="s">
        <v>206</v>
      </c>
      <c r="D312" s="332">
        <v>-30187948</v>
      </c>
    </row>
    <row r="313" spans="2:4">
      <c r="B313" s="335">
        <v>8030502</v>
      </c>
      <c r="C313" s="316" t="s">
        <v>1643</v>
      </c>
      <c r="D313" s="332">
        <v>0</v>
      </c>
    </row>
    <row r="314" spans="2:4">
      <c r="B314" s="335">
        <v>8030503</v>
      </c>
      <c r="C314" s="316" t="s">
        <v>1644</v>
      </c>
      <c r="D314" s="332">
        <v>0</v>
      </c>
    </row>
    <row r="315" spans="2:4">
      <c r="B315" s="335">
        <v>8030504</v>
      </c>
      <c r="C315" s="316" t="s">
        <v>1645</v>
      </c>
      <c r="D315" s="332">
        <v>0</v>
      </c>
    </row>
    <row r="316" spans="2:4">
      <c r="B316" s="335">
        <v>8030505</v>
      </c>
      <c r="C316" s="316" t="s">
        <v>1646</v>
      </c>
      <c r="D316" s="332">
        <v>0</v>
      </c>
    </row>
    <row r="317" spans="2:4">
      <c r="B317" s="335">
        <v>8030506</v>
      </c>
      <c r="C317" s="316" t="s">
        <v>207</v>
      </c>
      <c r="D317" s="332">
        <v>0</v>
      </c>
    </row>
    <row r="318" spans="2:4">
      <c r="B318" s="335">
        <v>8030507</v>
      </c>
      <c r="C318" s="316" t="s">
        <v>208</v>
      </c>
      <c r="D318" s="332">
        <v>-2268630</v>
      </c>
    </row>
    <row r="319" spans="2:4">
      <c r="B319" s="335">
        <v>8030601</v>
      </c>
      <c r="C319" s="316" t="s">
        <v>209</v>
      </c>
      <c r="D319" s="332">
        <v>-1390898305</v>
      </c>
    </row>
    <row r="320" spans="2:4">
      <c r="B320" s="335">
        <v>8030602</v>
      </c>
      <c r="C320" s="316" t="s">
        <v>210</v>
      </c>
      <c r="D320" s="332">
        <v>-144387565</v>
      </c>
    </row>
    <row r="321" spans="2:4">
      <c r="B321" s="335">
        <v>8030603</v>
      </c>
      <c r="C321" s="316" t="s">
        <v>211</v>
      </c>
      <c r="D321" s="332">
        <v>-41396954</v>
      </c>
    </row>
    <row r="322" spans="2:4">
      <c r="B322" s="335">
        <v>8030604</v>
      </c>
      <c r="C322" s="316" t="s">
        <v>328</v>
      </c>
      <c r="D322" s="332">
        <v>-336364</v>
      </c>
    </row>
    <row r="323" spans="2:4">
      <c r="B323" s="335">
        <v>8030605</v>
      </c>
      <c r="C323" s="316" t="s">
        <v>1647</v>
      </c>
      <c r="D323" s="332">
        <v>0</v>
      </c>
    </row>
    <row r="324" spans="2:4">
      <c r="B324" s="335">
        <v>8030606</v>
      </c>
      <c r="C324" s="316" t="s">
        <v>1648</v>
      </c>
      <c r="D324" s="332">
        <v>0</v>
      </c>
    </row>
    <row r="325" spans="2:4">
      <c r="B325" s="335">
        <v>8030607</v>
      </c>
      <c r="C325" s="316" t="s">
        <v>1649</v>
      </c>
      <c r="D325" s="332">
        <v>0</v>
      </c>
    </row>
    <row r="326" spans="2:4">
      <c r="B326" s="335">
        <v>8030608</v>
      </c>
      <c r="C326" s="316" t="s">
        <v>1650</v>
      </c>
      <c r="D326" s="332">
        <v>0</v>
      </c>
    </row>
    <row r="327" spans="2:4">
      <c r="B327" s="335">
        <v>8030609</v>
      </c>
      <c r="C327" s="316" t="s">
        <v>212</v>
      </c>
      <c r="D327" s="332">
        <v>-100190776</v>
      </c>
    </row>
    <row r="328" spans="2:4">
      <c r="B328" s="335">
        <v>8070101</v>
      </c>
      <c r="C328" s="316" t="s">
        <v>174</v>
      </c>
      <c r="D328" s="332">
        <v>-732994938</v>
      </c>
    </row>
    <row r="329" spans="2:4">
      <c r="B329" s="335">
        <v>8070102</v>
      </c>
      <c r="C329" s="316" t="s">
        <v>175</v>
      </c>
      <c r="D329" s="332">
        <v>-798403386</v>
      </c>
    </row>
    <row r="330" spans="2:4">
      <c r="B330" s="335">
        <v>8070103</v>
      </c>
      <c r="C330" s="316" t="s">
        <v>176</v>
      </c>
      <c r="D330" s="332">
        <v>-410548577</v>
      </c>
    </row>
    <row r="331" spans="2:4">
      <c r="B331" s="335">
        <v>8070104</v>
      </c>
      <c r="C331" s="316" t="s">
        <v>237</v>
      </c>
      <c r="D331" s="332">
        <v>0</v>
      </c>
    </row>
    <row r="332" spans="2:4">
      <c r="B332" s="335">
        <v>8070105</v>
      </c>
      <c r="C332" s="316" t="s">
        <v>178</v>
      </c>
      <c r="D332" s="332">
        <v>-3737916</v>
      </c>
    </row>
    <row r="333" spans="2:4">
      <c r="B333" s="335">
        <v>8070106</v>
      </c>
      <c r="C333" s="316" t="s">
        <v>179</v>
      </c>
      <c r="D333" s="332">
        <v>-47700520</v>
      </c>
    </row>
    <row r="334" spans="2:4">
      <c r="B334" s="335">
        <v>8070107</v>
      </c>
      <c r="C334" s="316" t="s">
        <v>180</v>
      </c>
      <c r="D334" s="332">
        <v>-114679783</v>
      </c>
    </row>
    <row r="335" spans="2:4">
      <c r="B335" s="335">
        <v>8070108</v>
      </c>
      <c r="C335" s="316" t="s">
        <v>1632</v>
      </c>
      <c r="D335" s="332">
        <v>0</v>
      </c>
    </row>
    <row r="336" spans="2:4">
      <c r="B336" s="335">
        <v>8070109</v>
      </c>
      <c r="C336" s="316" t="s">
        <v>181</v>
      </c>
      <c r="D336" s="332">
        <v>-77508333</v>
      </c>
    </row>
    <row r="337" spans="2:4">
      <c r="B337" s="335">
        <v>8070110</v>
      </c>
      <c r="C337" s="316" t="s">
        <v>182</v>
      </c>
      <c r="D337" s="332">
        <v>0</v>
      </c>
    </row>
    <row r="338" spans="2:4">
      <c r="B338" s="335">
        <v>8070111</v>
      </c>
      <c r="C338" s="316" t="s">
        <v>183</v>
      </c>
      <c r="D338" s="332">
        <v>0</v>
      </c>
    </row>
    <row r="339" spans="2:4">
      <c r="B339" s="335">
        <v>8070112</v>
      </c>
      <c r="C339" s="316" t="s">
        <v>184</v>
      </c>
      <c r="D339" s="332">
        <v>0</v>
      </c>
    </row>
    <row r="340" spans="2:4">
      <c r="B340" s="335">
        <v>8070113</v>
      </c>
      <c r="C340" s="316" t="s">
        <v>185</v>
      </c>
      <c r="D340" s="332">
        <v>-386350</v>
      </c>
    </row>
    <row r="341" spans="2:4">
      <c r="B341" s="335">
        <v>8070114</v>
      </c>
      <c r="C341" s="316" t="s">
        <v>186</v>
      </c>
      <c r="D341" s="332">
        <v>-5804585</v>
      </c>
    </row>
    <row r="342" spans="2:4">
      <c r="B342" s="335">
        <v>8070201</v>
      </c>
      <c r="C342" s="316" t="s">
        <v>238</v>
      </c>
      <c r="D342" s="332">
        <v>-188014241</v>
      </c>
    </row>
    <row r="343" spans="2:4">
      <c r="B343" s="335">
        <v>8070202</v>
      </c>
      <c r="C343" s="316" t="s">
        <v>187</v>
      </c>
      <c r="D343" s="332">
        <v>-143978851</v>
      </c>
    </row>
    <row r="344" spans="2:4">
      <c r="B344" s="335">
        <v>8070203</v>
      </c>
      <c r="C344" s="316" t="s">
        <v>188</v>
      </c>
      <c r="D344" s="332">
        <v>0</v>
      </c>
    </row>
    <row r="345" spans="2:4">
      <c r="B345" s="335">
        <v>8070204</v>
      </c>
      <c r="C345" s="316" t="s">
        <v>189</v>
      </c>
      <c r="D345" s="332">
        <v>-103825000</v>
      </c>
    </row>
    <row r="346" spans="2:4">
      <c r="B346" s="335">
        <v>8070205</v>
      </c>
      <c r="C346" s="316" t="s">
        <v>190</v>
      </c>
      <c r="D346" s="332">
        <v>-71108799</v>
      </c>
    </row>
    <row r="347" spans="2:4">
      <c r="B347" s="335">
        <v>8070206</v>
      </c>
      <c r="C347" s="316" t="s">
        <v>191</v>
      </c>
      <c r="D347" s="332">
        <v>0</v>
      </c>
    </row>
    <row r="348" spans="2:4">
      <c r="B348" s="335">
        <v>8070207</v>
      </c>
      <c r="C348" s="316" t="s">
        <v>1633</v>
      </c>
      <c r="D348" s="332">
        <v>0</v>
      </c>
    </row>
    <row r="349" spans="2:4">
      <c r="B349" s="335">
        <v>8070208</v>
      </c>
      <c r="C349" s="316" t="s">
        <v>1634</v>
      </c>
      <c r="D349" s="332">
        <v>0</v>
      </c>
    </row>
    <row r="350" spans="2:4">
      <c r="B350" s="335">
        <v>8070209</v>
      </c>
      <c r="C350" s="316" t="s">
        <v>239</v>
      </c>
      <c r="D350" s="332">
        <v>-32299332</v>
      </c>
    </row>
    <row r="351" spans="2:4">
      <c r="B351" s="335">
        <v>8070301</v>
      </c>
      <c r="C351" s="316" t="s">
        <v>193</v>
      </c>
      <c r="D351" s="332">
        <v>-2879813</v>
      </c>
    </row>
    <row r="352" spans="2:4">
      <c r="B352" s="335">
        <v>8070302</v>
      </c>
      <c r="C352" s="316" t="s">
        <v>194</v>
      </c>
      <c r="D352" s="332">
        <v>-3061813</v>
      </c>
    </row>
    <row r="353" spans="2:4">
      <c r="B353" s="335">
        <v>8070303</v>
      </c>
      <c r="C353" s="316" t="s">
        <v>195</v>
      </c>
      <c r="D353" s="332">
        <v>-38287451</v>
      </c>
    </row>
    <row r="354" spans="2:4">
      <c r="B354" s="335">
        <v>8070304</v>
      </c>
      <c r="C354" s="316" t="s">
        <v>333</v>
      </c>
      <c r="D354" s="332">
        <v>-189000</v>
      </c>
    </row>
    <row r="355" spans="2:4">
      <c r="B355" s="335">
        <v>8070305</v>
      </c>
      <c r="C355" s="316" t="s">
        <v>196</v>
      </c>
      <c r="D355" s="332">
        <v>0</v>
      </c>
    </row>
    <row r="356" spans="2:4">
      <c r="B356" s="335">
        <v>8070306</v>
      </c>
      <c r="C356" s="316" t="s">
        <v>240</v>
      </c>
      <c r="D356" s="332">
        <v>-2298669</v>
      </c>
    </row>
    <row r="357" spans="2:4">
      <c r="B357" s="335">
        <v>8070401</v>
      </c>
      <c r="C357" s="316" t="s">
        <v>199</v>
      </c>
      <c r="D357" s="332">
        <v>-19847742</v>
      </c>
    </row>
    <row r="358" spans="2:4">
      <c r="B358" s="335">
        <v>8070402</v>
      </c>
      <c r="C358" s="316" t="s">
        <v>334</v>
      </c>
      <c r="D358" s="332">
        <v>-11127556</v>
      </c>
    </row>
    <row r="359" spans="2:4">
      <c r="B359" s="335">
        <v>8070403</v>
      </c>
      <c r="C359" s="316" t="s">
        <v>1642</v>
      </c>
      <c r="D359" s="332">
        <v>0</v>
      </c>
    </row>
    <row r="360" spans="2:4">
      <c r="B360" s="335">
        <v>8070404</v>
      </c>
      <c r="C360" s="316" t="s">
        <v>200</v>
      </c>
      <c r="D360" s="332">
        <v>0</v>
      </c>
    </row>
    <row r="361" spans="2:4">
      <c r="B361" s="335">
        <v>8070405</v>
      </c>
      <c r="C361" s="316" t="s">
        <v>201</v>
      </c>
      <c r="D361" s="332">
        <v>0</v>
      </c>
    </row>
    <row r="362" spans="2:4">
      <c r="B362" s="335">
        <v>8070406</v>
      </c>
      <c r="C362" s="316" t="s">
        <v>202</v>
      </c>
      <c r="D362" s="332">
        <v>-71513063</v>
      </c>
    </row>
    <row r="363" spans="2:4">
      <c r="B363" s="335">
        <v>8070407</v>
      </c>
      <c r="C363" s="316" t="s">
        <v>203</v>
      </c>
      <c r="D363" s="332">
        <v>-23711628</v>
      </c>
    </row>
    <row r="364" spans="2:4">
      <c r="B364" s="335">
        <v>8070408</v>
      </c>
      <c r="C364" s="316" t="s">
        <v>204</v>
      </c>
      <c r="D364" s="332">
        <v>-288278964</v>
      </c>
    </row>
    <row r="365" spans="2:4">
      <c r="B365" s="335">
        <v>8070409</v>
      </c>
      <c r="C365" s="316" t="s">
        <v>205</v>
      </c>
      <c r="D365" s="332">
        <v>-8358089</v>
      </c>
    </row>
    <row r="366" spans="2:4">
      <c r="B366" s="335">
        <v>8070501</v>
      </c>
      <c r="C366" s="316" t="s">
        <v>206</v>
      </c>
      <c r="D366" s="332">
        <v>0</v>
      </c>
    </row>
    <row r="367" spans="2:4">
      <c r="B367" s="335">
        <v>8070502</v>
      </c>
      <c r="C367" s="316" t="s">
        <v>1643</v>
      </c>
      <c r="D367" s="332">
        <v>0</v>
      </c>
    </row>
    <row r="368" spans="2:4">
      <c r="B368" s="335">
        <v>8070503</v>
      </c>
      <c r="C368" s="316" t="s">
        <v>1644</v>
      </c>
      <c r="D368" s="332">
        <v>0</v>
      </c>
    </row>
    <row r="369" spans="2:4">
      <c r="B369" s="335">
        <v>8070504</v>
      </c>
      <c r="C369" s="316" t="s">
        <v>1645</v>
      </c>
      <c r="D369" s="332">
        <v>0</v>
      </c>
    </row>
    <row r="370" spans="2:4">
      <c r="B370" s="335">
        <v>8070505</v>
      </c>
      <c r="C370" s="316" t="s">
        <v>1646</v>
      </c>
      <c r="D370" s="332">
        <v>0</v>
      </c>
    </row>
    <row r="371" spans="2:4">
      <c r="B371" s="335">
        <v>8070506</v>
      </c>
      <c r="C371" s="316" t="s">
        <v>207</v>
      </c>
      <c r="D371" s="332">
        <v>0</v>
      </c>
    </row>
    <row r="372" spans="2:4">
      <c r="B372" s="335">
        <v>8070507</v>
      </c>
      <c r="C372" s="316" t="s">
        <v>208</v>
      </c>
      <c r="D372" s="332">
        <v>-3836857</v>
      </c>
    </row>
    <row r="373" spans="2:4">
      <c r="B373" s="335">
        <v>8070601</v>
      </c>
      <c r="C373" s="316" t="s">
        <v>209</v>
      </c>
      <c r="D373" s="332">
        <v>-1790909</v>
      </c>
    </row>
    <row r="374" spans="2:4">
      <c r="B374" s="335">
        <v>8070602</v>
      </c>
      <c r="C374" s="316" t="s">
        <v>210</v>
      </c>
      <c r="D374" s="332">
        <v>-2312730</v>
      </c>
    </row>
    <row r="375" spans="2:4">
      <c r="B375" s="335">
        <v>8070603</v>
      </c>
      <c r="C375" s="316" t="s">
        <v>211</v>
      </c>
      <c r="D375" s="332">
        <v>0</v>
      </c>
    </row>
    <row r="376" spans="2:4">
      <c r="B376" s="335">
        <v>8070604</v>
      </c>
      <c r="C376" s="316" t="s">
        <v>328</v>
      </c>
      <c r="D376" s="332">
        <v>0</v>
      </c>
    </row>
    <row r="377" spans="2:4">
      <c r="B377" s="335">
        <v>8070605</v>
      </c>
      <c r="C377" s="316" t="s">
        <v>1647</v>
      </c>
      <c r="D377" s="332">
        <v>0</v>
      </c>
    </row>
    <row r="378" spans="2:4">
      <c r="B378" s="335">
        <v>8070606</v>
      </c>
      <c r="C378" s="316" t="s">
        <v>1648</v>
      </c>
      <c r="D378" s="332">
        <v>0</v>
      </c>
    </row>
    <row r="379" spans="2:4">
      <c r="B379" s="335">
        <v>8070607</v>
      </c>
      <c r="C379" s="316" t="s">
        <v>1649</v>
      </c>
      <c r="D379" s="332">
        <v>0</v>
      </c>
    </row>
    <row r="380" spans="2:4">
      <c r="B380" s="335">
        <v>8070608</v>
      </c>
      <c r="C380" s="316" t="s">
        <v>1650</v>
      </c>
      <c r="D380" s="332">
        <v>0</v>
      </c>
    </row>
    <row r="381" spans="2:4">
      <c r="B381" s="335">
        <v>8040101</v>
      </c>
      <c r="C381" s="316" t="s">
        <v>1651</v>
      </c>
      <c r="D381" s="332">
        <v>-17719633</v>
      </c>
    </row>
    <row r="382" spans="2:4">
      <c r="B382" s="335">
        <v>8040109</v>
      </c>
      <c r="C382" s="316" t="s">
        <v>218</v>
      </c>
      <c r="D382" s="332">
        <v>-35533551</v>
      </c>
    </row>
    <row r="383" spans="2:4">
      <c r="B383" s="335">
        <v>8040110</v>
      </c>
      <c r="C383" s="316" t="s">
        <v>1652</v>
      </c>
      <c r="D383" s="332">
        <v>-367639561</v>
      </c>
    </row>
    <row r="384" spans="2:4">
      <c r="B384" s="335">
        <v>8040111</v>
      </c>
      <c r="C384" s="316" t="s">
        <v>1653</v>
      </c>
      <c r="D384" s="332">
        <v>0</v>
      </c>
    </row>
    <row r="385" spans="2:4">
      <c r="B385" s="335">
        <v>8040112</v>
      </c>
      <c r="C385" s="316" t="s">
        <v>1654</v>
      </c>
      <c r="D385" s="332">
        <v>-8873268</v>
      </c>
    </row>
    <row r="386" spans="2:4">
      <c r="B386" s="335">
        <v>8040113</v>
      </c>
      <c r="C386" s="316" t="s">
        <v>1522</v>
      </c>
      <c r="D386" s="332">
        <v>0</v>
      </c>
    </row>
    <row r="387" spans="2:4">
      <c r="B387" s="335">
        <v>8040114</v>
      </c>
      <c r="C387" s="316" t="s">
        <v>219</v>
      </c>
      <c r="D387" s="332">
        <v>-5589901437</v>
      </c>
    </row>
    <row r="388" spans="2:4">
      <c r="B388" s="335">
        <v>8040115</v>
      </c>
      <c r="C388" s="316" t="s">
        <v>220</v>
      </c>
      <c r="D388" s="332">
        <v>-2558867272</v>
      </c>
    </row>
    <row r="389" spans="2:4">
      <c r="B389" s="335">
        <v>8040116</v>
      </c>
      <c r="C389" s="316" t="s">
        <v>221</v>
      </c>
      <c r="D389" s="332">
        <v>-918678796</v>
      </c>
    </row>
    <row r="390" spans="2:4">
      <c r="B390" s="335">
        <v>8040117</v>
      </c>
      <c r="C390" s="316" t="s">
        <v>222</v>
      </c>
      <c r="D390" s="332">
        <v>-1333955237</v>
      </c>
    </row>
    <row r="391" spans="2:4">
      <c r="B391" s="335">
        <v>8040118</v>
      </c>
      <c r="C391" s="316" t="s">
        <v>223</v>
      </c>
      <c r="D391" s="332">
        <v>-279789376</v>
      </c>
    </row>
    <row r="392" spans="2:4">
      <c r="B392" s="335">
        <v>8040119</v>
      </c>
      <c r="C392" s="316" t="s">
        <v>224</v>
      </c>
      <c r="D392" s="332">
        <v>-54477575</v>
      </c>
    </row>
    <row r="393" spans="2:4">
      <c r="B393" s="335">
        <v>8040102</v>
      </c>
      <c r="C393" s="316" t="s">
        <v>1655</v>
      </c>
      <c r="D393" s="332">
        <v>0</v>
      </c>
    </row>
    <row r="394" spans="2:4">
      <c r="B394" s="335">
        <v>8040103</v>
      </c>
      <c r="C394" s="316" t="s">
        <v>213</v>
      </c>
      <c r="D394" s="332">
        <v>-116972124</v>
      </c>
    </row>
    <row r="395" spans="2:4">
      <c r="B395" s="335">
        <v>8040104</v>
      </c>
      <c r="C395" s="316" t="s">
        <v>214</v>
      </c>
      <c r="D395" s="332">
        <v>-115830866</v>
      </c>
    </row>
    <row r="396" spans="2:4">
      <c r="B396" s="335">
        <v>8040105</v>
      </c>
      <c r="C396" s="316" t="s">
        <v>215</v>
      </c>
      <c r="D396" s="332">
        <v>-2099949958</v>
      </c>
    </row>
    <row r="397" spans="2:4">
      <c r="B397" s="335">
        <v>8040106</v>
      </c>
      <c r="C397" s="316" t="s">
        <v>216</v>
      </c>
      <c r="D397" s="332">
        <v>-305543079</v>
      </c>
    </row>
    <row r="398" spans="2:4">
      <c r="B398" s="335">
        <v>8040120</v>
      </c>
      <c r="C398" s="316" t="s">
        <v>225</v>
      </c>
      <c r="D398" s="332">
        <v>-6129970149</v>
      </c>
    </row>
    <row r="399" spans="2:4">
      <c r="B399" s="335">
        <v>8040121</v>
      </c>
      <c r="C399" s="316" t="s">
        <v>226</v>
      </c>
      <c r="D399" s="332">
        <v>-123946132</v>
      </c>
    </row>
    <row r="400" spans="2:4">
      <c r="B400" s="335">
        <v>8040122</v>
      </c>
      <c r="C400" s="325" t="s">
        <v>227</v>
      </c>
      <c r="D400" s="332">
        <v>-139969051</v>
      </c>
    </row>
    <row r="401" spans="2:4">
      <c r="B401" s="319" t="s">
        <v>1656</v>
      </c>
      <c r="C401" s="319" t="s">
        <v>1656</v>
      </c>
      <c r="D401" s="332">
        <v>0</v>
      </c>
    </row>
    <row r="402" spans="2:4">
      <c r="B402" s="335">
        <v>8040123</v>
      </c>
      <c r="C402" s="325" t="s">
        <v>228</v>
      </c>
      <c r="D402" s="332">
        <v>0</v>
      </c>
    </row>
    <row r="403" spans="2:4">
      <c r="B403" s="335">
        <v>8040124</v>
      </c>
      <c r="C403" s="325" t="s">
        <v>1498</v>
      </c>
      <c r="D403" s="332">
        <v>-102121512</v>
      </c>
    </row>
    <row r="404" spans="2:4">
      <c r="B404" s="335">
        <v>8010405</v>
      </c>
      <c r="C404" s="316" t="s">
        <v>215</v>
      </c>
      <c r="D404" s="332">
        <v>0</v>
      </c>
    </row>
    <row r="405" spans="2:4">
      <c r="B405" s="335">
        <v>8010406</v>
      </c>
      <c r="C405" s="316" t="s">
        <v>216</v>
      </c>
      <c r="D405" s="332">
        <v>0</v>
      </c>
    </row>
    <row r="406" spans="2:4">
      <c r="B406" s="335">
        <v>8040107</v>
      </c>
      <c r="C406" s="316" t="s">
        <v>217</v>
      </c>
      <c r="D406" s="332">
        <v>-26987250</v>
      </c>
    </row>
    <row r="407" spans="2:4">
      <c r="B407" s="335">
        <v>8010408</v>
      </c>
      <c r="C407" s="316" t="s">
        <v>1657</v>
      </c>
      <c r="D407" s="332">
        <v>0</v>
      </c>
    </row>
    <row r="408" spans="2:4">
      <c r="B408" s="335">
        <v>8050101</v>
      </c>
      <c r="C408" s="316" t="s">
        <v>229</v>
      </c>
      <c r="D408" s="332">
        <v>-7880668097</v>
      </c>
    </row>
    <row r="409" spans="2:4">
      <c r="B409" s="335">
        <v>8050102</v>
      </c>
      <c r="C409" s="316" t="s">
        <v>230</v>
      </c>
      <c r="D409" s="332">
        <v>-9617748</v>
      </c>
    </row>
    <row r="410" spans="2:4">
      <c r="B410" s="335">
        <v>8050103</v>
      </c>
      <c r="C410" s="316" t="s">
        <v>231</v>
      </c>
      <c r="D410" s="332">
        <v>-322663562</v>
      </c>
    </row>
    <row r="411" spans="2:4">
      <c r="B411" s="335">
        <v>8050104</v>
      </c>
      <c r="C411" s="316" t="s">
        <v>232</v>
      </c>
      <c r="D411" s="332">
        <v>-623015617</v>
      </c>
    </row>
    <row r="412" spans="2:4">
      <c r="B412" s="335">
        <v>8050106</v>
      </c>
      <c r="C412" s="316" t="s">
        <v>1658</v>
      </c>
      <c r="D412" s="332">
        <v>0</v>
      </c>
    </row>
    <row r="413" spans="2:4">
      <c r="B413" s="319" t="s">
        <v>1659</v>
      </c>
      <c r="C413" s="319" t="s">
        <v>1659</v>
      </c>
      <c r="D413" s="332"/>
    </row>
    <row r="414" spans="2:4">
      <c r="B414" s="335">
        <v>8050105</v>
      </c>
      <c r="C414" s="316" t="s">
        <v>233</v>
      </c>
      <c r="D414" s="332">
        <v>-1326571312</v>
      </c>
    </row>
    <row r="415" spans="2:4">
      <c r="B415" s="335">
        <v>8050107</v>
      </c>
      <c r="C415" s="316" t="s">
        <v>332</v>
      </c>
      <c r="D415" s="332">
        <v>-2232913040</v>
      </c>
    </row>
    <row r="416" spans="2:4">
      <c r="B416" s="335">
        <v>8060101</v>
      </c>
      <c r="C416" s="316" t="s">
        <v>234</v>
      </c>
      <c r="D416" s="332">
        <v>-3764336</v>
      </c>
    </row>
    <row r="417" spans="2:4">
      <c r="B417" s="335">
        <v>8060102</v>
      </c>
      <c r="C417" s="316" t="s">
        <v>1660</v>
      </c>
      <c r="D417" s="332">
        <v>0</v>
      </c>
    </row>
    <row r="418" spans="2:4">
      <c r="B418" s="335">
        <v>8060103</v>
      </c>
      <c r="C418" s="316" t="s">
        <v>235</v>
      </c>
      <c r="D418" s="332">
        <v>-5878533326</v>
      </c>
    </row>
    <row r="419" spans="2:4">
      <c r="B419" s="335">
        <v>8060104</v>
      </c>
      <c r="C419" s="316" t="s">
        <v>1661</v>
      </c>
      <c r="D419" s="332">
        <v>0</v>
      </c>
    </row>
    <row r="420" spans="2:4">
      <c r="B420" s="335">
        <v>8060105</v>
      </c>
      <c r="C420" s="316" t="s">
        <v>236</v>
      </c>
      <c r="D420" s="332">
        <v>-18841</v>
      </c>
    </row>
    <row r="421" spans="2:4">
      <c r="B421" s="335">
        <v>8060106</v>
      </c>
      <c r="C421" s="316" t="s">
        <v>1662</v>
      </c>
      <c r="D421" s="332">
        <v>0</v>
      </c>
    </row>
  </sheetData>
  <autoFilter ref="F1:F421" xr:uid="{00000000-0009-0000-0000-000006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theme="3" tint="0.39997558519241921"/>
  </sheetPr>
  <dimension ref="B2:K19"/>
  <sheetViews>
    <sheetView showGridLines="0" zoomScaleNormal="100" workbookViewId="0">
      <selection activeCell="C8" sqref="C8"/>
    </sheetView>
  </sheetViews>
  <sheetFormatPr baseColWidth="10" defaultColWidth="11.42578125" defaultRowHeight="15"/>
  <cols>
    <col min="1" max="1" width="6.42578125" style="3" customWidth="1"/>
    <col min="2" max="2" width="28.85546875" style="3" bestFit="1" customWidth="1"/>
    <col min="3" max="9" width="16.7109375" style="3" customWidth="1"/>
    <col min="10" max="10" width="14.5703125" style="3" bestFit="1" customWidth="1"/>
    <col min="11" max="11" width="11.85546875" style="3" bestFit="1" customWidth="1"/>
    <col min="12" max="255" width="9.140625" style="3" customWidth="1"/>
    <col min="256" max="16384" width="11.42578125" style="3"/>
  </cols>
  <sheetData>
    <row r="2" spans="2:11" ht="15.75" thickBot="1"/>
    <row r="3" spans="2:11" ht="22.5" customHeight="1">
      <c r="B3" s="1018" t="s">
        <v>255</v>
      </c>
      <c r="C3" s="58" t="s">
        <v>104</v>
      </c>
      <c r="D3" s="1021" t="s">
        <v>256</v>
      </c>
      <c r="E3" s="4" t="s">
        <v>257</v>
      </c>
      <c r="F3" s="4" t="s">
        <v>257</v>
      </c>
      <c r="G3" s="4" t="s">
        <v>108</v>
      </c>
      <c r="H3" s="4" t="s">
        <v>258</v>
      </c>
      <c r="I3" s="4" t="s">
        <v>259</v>
      </c>
    </row>
    <row r="4" spans="2:11">
      <c r="B4" s="1019"/>
      <c r="C4" s="59" t="s">
        <v>260</v>
      </c>
      <c r="D4" s="1022"/>
      <c r="E4" s="5" t="s">
        <v>261</v>
      </c>
      <c r="F4" s="5" t="s">
        <v>262</v>
      </c>
      <c r="G4" s="5" t="s">
        <v>263</v>
      </c>
      <c r="H4" s="5" t="s">
        <v>264</v>
      </c>
      <c r="I4" s="5" t="s">
        <v>103</v>
      </c>
    </row>
    <row r="5" spans="2:11" ht="15.75" customHeight="1" thickBot="1">
      <c r="B5" s="1020"/>
      <c r="C5" s="6"/>
      <c r="D5" s="1023"/>
      <c r="E5" s="7"/>
      <c r="F5" s="7"/>
      <c r="G5" s="7"/>
      <c r="H5" s="7"/>
      <c r="I5" s="8" t="s">
        <v>265</v>
      </c>
    </row>
    <row r="6" spans="2:11">
      <c r="B6" s="11"/>
      <c r="C6" s="9"/>
      <c r="D6" s="9"/>
      <c r="E6" s="10"/>
      <c r="F6" s="9"/>
      <c r="G6" s="10"/>
      <c r="H6" s="10"/>
      <c r="I6" s="9"/>
    </row>
    <row r="7" spans="2:11">
      <c r="B7" s="11" t="s">
        <v>336</v>
      </c>
      <c r="C7" s="12">
        <v>16000000000</v>
      </c>
      <c r="D7" s="12">
        <v>252077045</v>
      </c>
      <c r="E7" s="12">
        <f>+'Armado BG'!E51</f>
        <v>1857280709</v>
      </c>
      <c r="F7" s="12">
        <f>+'Armado BG'!E52</f>
        <v>102121512</v>
      </c>
      <c r="G7" s="12">
        <v>19332338743</v>
      </c>
      <c r="H7" s="12">
        <v>-6690914556</v>
      </c>
      <c r="I7" s="12">
        <f>SUM(C7:H7)</f>
        <v>30852903453</v>
      </c>
      <c r="J7" s="13"/>
      <c r="K7" s="13"/>
    </row>
    <row r="8" spans="2:11">
      <c r="B8" s="14" t="s">
        <v>399</v>
      </c>
      <c r="C8" s="15"/>
      <c r="D8" s="15">
        <f>-D7</f>
        <v>-252077045</v>
      </c>
      <c r="E8" s="15">
        <f>-+'Armado BG'!E51</f>
        <v>-1857280709</v>
      </c>
      <c r="F8" s="15">
        <f>+'Armado BG'!H52</f>
        <v>0</v>
      </c>
      <c r="G8" s="15">
        <f>-G7</f>
        <v>-19332338743</v>
      </c>
      <c r="H8" s="15">
        <f>-H7</f>
        <v>6690914556</v>
      </c>
      <c r="I8" s="16">
        <f t="shared" ref="I8:I13" si="0">+SUM(C8:H8)</f>
        <v>-14750781941</v>
      </c>
    </row>
    <row r="9" spans="2:11">
      <c r="B9" s="14" t="s">
        <v>400</v>
      </c>
      <c r="C9" s="15">
        <f>-I8</f>
        <v>14750781941</v>
      </c>
      <c r="D9" s="15">
        <v>0</v>
      </c>
      <c r="E9" s="15">
        <v>0</v>
      </c>
      <c r="F9" s="15">
        <v>0</v>
      </c>
      <c r="G9" s="15">
        <v>0</v>
      </c>
      <c r="H9" s="15">
        <v>0</v>
      </c>
      <c r="I9" s="16">
        <f t="shared" si="0"/>
        <v>14750781941</v>
      </c>
    </row>
    <row r="10" spans="2:11">
      <c r="B10" s="14" t="s">
        <v>401</v>
      </c>
      <c r="C10" s="15">
        <v>3902833593</v>
      </c>
      <c r="D10" s="15">
        <v>0</v>
      </c>
      <c r="E10" s="15">
        <v>0</v>
      </c>
      <c r="F10" s="15">
        <v>0</v>
      </c>
      <c r="G10" s="15">
        <v>0</v>
      </c>
      <c r="H10" s="15">
        <v>0</v>
      </c>
      <c r="I10" s="16">
        <f t="shared" si="0"/>
        <v>3902833593</v>
      </c>
    </row>
    <row r="11" spans="2:11">
      <c r="B11" s="14" t="s">
        <v>266</v>
      </c>
      <c r="C11" s="15">
        <v>0</v>
      </c>
      <c r="D11" s="15">
        <v>0</v>
      </c>
      <c r="E11" s="15">
        <v>0</v>
      </c>
      <c r="G11" s="15">
        <v>0</v>
      </c>
      <c r="H11" s="15">
        <v>0</v>
      </c>
      <c r="I11" s="16">
        <f t="shared" si="0"/>
        <v>0</v>
      </c>
    </row>
    <row r="12" spans="2:11">
      <c r="B12" s="14" t="s">
        <v>267</v>
      </c>
      <c r="C12" s="15">
        <v>0</v>
      </c>
      <c r="D12" s="15">
        <v>0</v>
      </c>
      <c r="E12" s="15">
        <f>+'Armado BG'!C51</f>
        <v>1857280709</v>
      </c>
      <c r="F12" s="15">
        <v>0</v>
      </c>
      <c r="G12" s="15">
        <v>0</v>
      </c>
      <c r="H12" s="15">
        <v>0</v>
      </c>
      <c r="I12" s="16">
        <f t="shared" si="0"/>
        <v>1857280709</v>
      </c>
    </row>
    <row r="13" spans="2:11" ht="15.75" thickBot="1">
      <c r="B13" s="17" t="s">
        <v>268</v>
      </c>
      <c r="C13" s="18">
        <v>0</v>
      </c>
      <c r="D13" s="18">
        <v>0</v>
      </c>
      <c r="E13" s="18">
        <v>0</v>
      </c>
      <c r="F13" s="15">
        <f>+'Balance imperial'!E147</f>
        <v>102121512</v>
      </c>
      <c r="G13" s="18">
        <v>0</v>
      </c>
      <c r="H13" s="19">
        <f>+'Armado EERR'!C39</f>
        <v>2808387692</v>
      </c>
      <c r="I13" s="20">
        <f t="shared" si="0"/>
        <v>2910509204</v>
      </c>
    </row>
    <row r="14" spans="2:11" ht="15.75" thickBot="1">
      <c r="B14" s="21" t="s">
        <v>335</v>
      </c>
      <c r="C14" s="55">
        <f>SUM(C7:C13)</f>
        <v>34653615534</v>
      </c>
      <c r="D14" s="55">
        <f t="shared" ref="D14:I14" si="1">SUM(D7:D13)</f>
        <v>0</v>
      </c>
      <c r="E14" s="55">
        <f t="shared" si="1"/>
        <v>1857280709</v>
      </c>
      <c r="F14" s="55">
        <f>SUM(F7:F13)</f>
        <v>204243024</v>
      </c>
      <c r="G14" s="55">
        <f t="shared" si="1"/>
        <v>0</v>
      </c>
      <c r="H14" s="55">
        <f t="shared" si="1"/>
        <v>2808387692</v>
      </c>
      <c r="I14" s="55">
        <f t="shared" si="1"/>
        <v>39523526959</v>
      </c>
      <c r="J14" s="277">
        <f>+I14-'Armado BG'!C57</f>
        <v>-7184571686</v>
      </c>
    </row>
    <row r="15" spans="2:11" ht="15.75" thickBot="1">
      <c r="B15" s="21" t="s">
        <v>269</v>
      </c>
      <c r="C15" s="56">
        <v>16000000000</v>
      </c>
      <c r="D15" s="57">
        <v>252077045</v>
      </c>
      <c r="E15" s="57">
        <v>5930005258</v>
      </c>
      <c r="F15" s="57">
        <f>+'Armado BG'!E52</f>
        <v>102121512</v>
      </c>
      <c r="G15" s="57">
        <v>19332338743</v>
      </c>
      <c r="H15" s="57">
        <v>-6690914556</v>
      </c>
      <c r="I15" s="57">
        <f>SUM(C15:H15)+1</f>
        <v>34925628003</v>
      </c>
      <c r="J15" s="13"/>
      <c r="K15" s="13"/>
    </row>
    <row r="16" spans="2:11" s="22" customFormat="1"/>
    <row r="17" spans="2:5" s="22" customFormat="1">
      <c r="B17" s="284" t="s">
        <v>1499</v>
      </c>
    </row>
    <row r="19" spans="2:5">
      <c r="D19" s="151"/>
      <c r="E19" s="152"/>
    </row>
  </sheetData>
  <mergeCells count="2">
    <mergeCell ref="B3:B5"/>
    <mergeCell ref="D3:D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6:D26"/>
  <sheetViews>
    <sheetView topLeftCell="A7" workbookViewId="0">
      <selection activeCell="D18" sqref="D18"/>
    </sheetView>
  </sheetViews>
  <sheetFormatPr baseColWidth="10" defaultColWidth="11.42578125" defaultRowHeight="12.75"/>
  <cols>
    <col min="1" max="1" width="19.85546875" style="403" customWidth="1"/>
    <col min="2" max="2" width="40.7109375" style="403" customWidth="1"/>
    <col min="3" max="3" width="14.85546875" style="404" bestFit="1" customWidth="1"/>
    <col min="4" max="4" width="16.42578125" style="404" bestFit="1" customWidth="1"/>
    <col min="5" max="16384" width="11.42578125" style="403"/>
  </cols>
  <sheetData>
    <row r="6" spans="2:4">
      <c r="B6" s="1025" t="s">
        <v>3184</v>
      </c>
      <c r="C6" s="1025"/>
      <c r="D6" s="1025"/>
    </row>
    <row r="8" spans="2:4">
      <c r="B8" s="1024" t="s">
        <v>3226</v>
      </c>
      <c r="C8" s="1024"/>
      <c r="D8" s="1024"/>
    </row>
    <row r="11" spans="2:4">
      <c r="B11" s="403" t="s">
        <v>145</v>
      </c>
      <c r="D11" s="404">
        <f>+'Armado EERR'!C10</f>
        <v>787773101322</v>
      </c>
    </row>
    <row r="12" spans="2:4">
      <c r="B12" s="403" t="s">
        <v>146</v>
      </c>
      <c r="D12" s="404">
        <f>+'Armado EERR'!C11</f>
        <v>-744507884682</v>
      </c>
    </row>
    <row r="13" spans="2:4">
      <c r="B13" s="403" t="s">
        <v>147</v>
      </c>
      <c r="D13" s="404">
        <f>+'Armado EERR'!C26</f>
        <v>1662130124</v>
      </c>
    </row>
    <row r="14" spans="2:4">
      <c r="B14" s="403" t="s">
        <v>3185</v>
      </c>
      <c r="D14" s="404">
        <f>+'Armado EERR'!C16+'Armado EERR'!C17+'Armado EERR'!C22+'Armado EERR'!C30</f>
        <v>-41731202889</v>
      </c>
    </row>
    <row r="16" spans="2:4">
      <c r="B16" s="403" t="s">
        <v>161</v>
      </c>
      <c r="D16" s="405">
        <f>SUM(D11:D15)</f>
        <v>3196143875</v>
      </c>
    </row>
    <row r="18" spans="1:4">
      <c r="B18" s="403" t="s">
        <v>3186</v>
      </c>
      <c r="D18" s="404">
        <f>SUM(C19:C23)</f>
        <v>-182837413</v>
      </c>
    </row>
    <row r="19" spans="1:4">
      <c r="B19" s="403" t="s">
        <v>235</v>
      </c>
      <c r="C19" s="404">
        <v>308105168</v>
      </c>
    </row>
    <row r="20" spans="1:4">
      <c r="A20" s="403">
        <v>8040107</v>
      </c>
      <c r="B20" s="403" t="s">
        <v>217</v>
      </c>
      <c r="C20" s="404">
        <f>-Imp.Base!F221</f>
        <v>251387626</v>
      </c>
    </row>
    <row r="21" spans="1:4">
      <c r="B21" s="403" t="s">
        <v>254</v>
      </c>
      <c r="C21" s="404">
        <v>-742330207</v>
      </c>
    </row>
    <row r="24" spans="1:4">
      <c r="C24" s="406" t="s">
        <v>3187</v>
      </c>
      <c r="D24" s="405">
        <f>+D16+D18</f>
        <v>3013306462</v>
      </c>
    </row>
    <row r="25" spans="1:4">
      <c r="C25" s="407"/>
    </row>
    <row r="26" spans="1:4">
      <c r="C26" s="406" t="s">
        <v>3188</v>
      </c>
      <c r="D26" s="405">
        <f>IF(D24&gt;0,D24*10%,0)</f>
        <v>301330646.19999999</v>
      </c>
    </row>
  </sheetData>
  <mergeCells count="2">
    <mergeCell ref="B8:D8"/>
    <mergeCell ref="B6:D6"/>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C6"/>
  <sheetViews>
    <sheetView workbookViewId="0">
      <selection activeCell="G16" sqref="G16"/>
    </sheetView>
  </sheetViews>
  <sheetFormatPr baseColWidth="10" defaultColWidth="11.5703125" defaultRowHeight="15"/>
  <cols>
    <col min="1" max="1" width="5.5703125" bestFit="1" customWidth="1"/>
    <col min="2" max="2" width="51.28515625" bestFit="1" customWidth="1"/>
    <col min="3" max="3" width="11.7109375" bestFit="1" customWidth="1"/>
  </cols>
  <sheetData>
    <row r="1" spans="1:3" ht="23.25" thickBot="1">
      <c r="A1" s="278" t="s">
        <v>1488</v>
      </c>
      <c r="B1" s="278" t="s">
        <v>1489</v>
      </c>
      <c r="C1" s="279" t="s">
        <v>1490</v>
      </c>
    </row>
    <row r="2" spans="1:3">
      <c r="A2" s="280">
        <v>12324</v>
      </c>
      <c r="B2" s="281" t="s">
        <v>1491</v>
      </c>
      <c r="C2" s="282">
        <v>601567750</v>
      </c>
    </row>
    <row r="3" spans="1:3">
      <c r="A3" s="280">
        <v>12324</v>
      </c>
      <c r="B3" s="281" t="s">
        <v>1492</v>
      </c>
      <c r="C3" s="282">
        <v>479039938</v>
      </c>
    </row>
    <row r="4" spans="1:3">
      <c r="A4" s="280">
        <v>12324</v>
      </c>
      <c r="B4" s="281" t="s">
        <v>1493</v>
      </c>
      <c r="C4" s="282">
        <v>678241708</v>
      </c>
    </row>
    <row r="5" spans="1:3">
      <c r="A5" s="280">
        <v>12324</v>
      </c>
      <c r="B5" s="281" t="s">
        <v>1494</v>
      </c>
      <c r="C5" s="282">
        <v>11092240302</v>
      </c>
    </row>
    <row r="6" spans="1:3">
      <c r="A6" s="280">
        <v>12324</v>
      </c>
      <c r="B6" s="281" t="s">
        <v>1495</v>
      </c>
      <c r="C6" s="282">
        <v>584621000</v>
      </c>
    </row>
  </sheetData>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4Tlc+b4SG/2mlN936JLZfUwJ99kXLs9i56WH19imZng=</DigestValue>
    </Reference>
    <Reference Type="http://www.w3.org/2000/09/xmldsig#Object" URI="#idOfficeObject">
      <DigestMethod Algorithm="http://www.w3.org/2001/04/xmlenc#sha256"/>
      <DigestValue>rSOMhFIeetDS/hRjyk+rDulphvX8pxVGp2HN4uQB8UE=</DigestValue>
    </Reference>
    <Reference Type="http://uri.etsi.org/01903#SignedProperties" URI="#idSignedProperties">
      <Transforms>
        <Transform Algorithm="http://www.w3.org/TR/2001/REC-xml-c14n-20010315"/>
      </Transforms>
      <DigestMethod Algorithm="http://www.w3.org/2001/04/xmlenc#sha256"/>
      <DigestValue>Uy6K9ZhFdksdDQGGLWR4WPgTwAxW1q3CMxjZGpMRCaw=</DigestValue>
    </Reference>
    <Reference Type="http://www.w3.org/2000/09/xmldsig#Object" URI="#idValidSigLnImg">
      <DigestMethod Algorithm="http://www.w3.org/2001/04/xmlenc#sha256"/>
      <DigestValue>F6+UKjoOTSQaXl9XHnu3RzzOjb6vr2YZI2vkycu6q8c=</DigestValue>
    </Reference>
    <Reference Type="http://www.w3.org/2000/09/xmldsig#Object" URI="#idInvalidSigLnImg">
      <DigestMethod Algorithm="http://www.w3.org/2001/04/xmlenc#sha256"/>
      <DigestValue>PnwClXjXovG4fyEQiMieE2k+s5ReotR+Si4MG83aDZ4=</DigestValue>
    </Reference>
  </SignedInfo>
  <SignatureValue>jAPttsFNz4AEr0wxu/o34hGmVClBdQE8bpuFewblwwpEoBjCQU1E9X0jcPp8JfY6rvAvyxEF3Efl
YykHcoxz6p4mQQ4bblcKtKVTfG/zjPF57Y/AZY13EAU11qJAWk2Yu/0kJYSWyVPApK+CWW/YWVlz
Q7CNubQuTIjF4dFR4URD8axUqJKseY1r7EMFEIPRWAskvsVIMlcB6hCQUP2SaLuLvUBuIqnnsun0
2ny5j2ZEy+7i0euZcYOHtbwadWyY+rnFcjfe7PIF1z/i4mobL8PK68cm0NRINVro/3JqulGqjGsr
yDxcE7ssHYHYquUONUE64jtPgLs8ZTX8670+zA==</SignatureValue>
  <KeyInfo>
    <X509Data>
      <X509Certificate>MIIIDjCCBfagAwIBAgIIOWOKqeqpu78wDQYJKoZIhvcNAQELBQAwWzEXMBUGA1UEBRMOUlVDIDgwMDUwMTcyLTExGjAYBgNVBAMTEUNBLURPQ1VNRU5UQSBTLkEuMRcwFQYDVQQKEw5ET0NVTUVOVEEgUy5BLjELMAkGA1UEBhMCUFkwHhcNMjEwMjA4MTUxNjA2WhcNMjMwMjA4MTUyNjA2WjCBqDELMAkGA1UEBhMCUFkxGzAZBgNVBAQMEk1BUlRJTkVaIElSSUdPSVRJQTERMA8GA1UEBRMIQ0k4NDMxMjgxFDASBgNVBCoMC05PUk1BIE1BUklBMRcwFQYDVQQKDA5QRVJTT05BIEZJU0lDQTERMA8GA1UECwwIRklSTUEgRjIxJzAlBgNVBAMMHk5PUk1BIE1BUklBIE1BUlRJTkVaIElSSUdPSVRJQTCCASIwDQYJKoZIhvcNAQEBBQADggEPADCCAQoCggEBAKlyMHnlHtpFx4K5sSHIeVjT6uSH9+66BmjtDi2hPOebZJqrYJWnX/Awp+TrEAn8H8DmK3k3Z1gaoEQZWICARvW5FbPAhtpxzmZ749U+ibCAGy3+AYP7dMbjJuPs+17+9AdqN0HPs6ddduTGQNFoVO5hw6zDGCGEyrEFikH6J7eUKXQ+Hc9Fcz/1ku5hd0pfX9TWr+m6JwknEg04jeaU9WlwzjhNvYybzgEjQt1XfYISS/CCsWndZ0ELM461zRVv+9iPVGd6qmzCyy2voqARV/Q4OyVYfj4z8DMpRdaYFkmdwuizEqlfEFf5/zwV/LYrDtf7MBaNGcfJ55Pp3DIObtkCAwEAAaOCA4YwggOCMAwGA1UdEwEB/wQCMAAwDgYDVR0PAQH/BAQDAgXgMCoGA1UdJQEB/wQgMB4GCCsGAQUFBwMBBggrBgEFBQcDAgYIKwYBBQUHAwQwHQYDVR0OBBYEFGkaI13fitlibX1+8LGfgs7sFT3t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qBgNVHREEIzAhgR9tYXJ5bWFydGluZXppcmlnb2l0aW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OJyKhFHz81gmIas1TbP/VHJbYi6f+jh+rEGq8OA+L6JP5GScHEV1JSkcGGZ0P3OXtXEbTbNAMU7ixM9T4wRHHGIUpSPyfwHG38gBI8UfmwE/MeXcg8Jv15LAiFoNM/qKfbqbkoldcH7k1zc4h6L0S4z+rYcCYHuuUUi5pXDPXeJw+cxS3hgCek9zniYoDUCzwgC9LnwKjfOlWT+BrT5IQSKGXaWjcAOzVdggf1ql8HygfaI7A/UhJ8UvVLIOXgCi6KViVT4e9UIT61b6zrx2cG4hw9SCq4WzbIjsWrrd7XEzUn/9sXeGWs5qwrmT9XcFFfgkLa55hwNCcMjT0LWqBaKrlYsWRuRsyLDlt3gWbjQHz/7+dDGABZCpSEjKNL+SnAyG0gU/DOtP2bkHFDN83ZGnkdTMAr45hAoL3Jjve/mBjoyp6HOcm0ftBgom312cUWEou+pOGwJb8FLazTlMPM0wj+qnG5OffcqiBtOhYYcRqQIWFco6LOv6OoSvyOpFyS91Y3XPdbA3UNM6ViQmlZipG5RTbc9wVJI0Fy+FMMiRCX+n13yqQvL0NwByw3GsRc2b2QVOnn4vqt7Buu/ktKxGkIErx5GaLf8LL3NA2aK3wRhy5Rtn7TKm7OcsCYeK8jQIsji70tAEJ08mo4T6b9gCHJZenw4ljj0yBsywze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45"/>
            <mdssi:RelationshipReference xmlns:mdssi="http://schemas.openxmlformats.org/package/2006/digital-signature" SourceId="rId16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5"/>
            <mdssi:RelationshipReference xmlns:mdssi="http://schemas.openxmlformats.org/package/2006/digital-signature" SourceId="rId151"/>
            <mdssi:RelationshipReference xmlns:mdssi="http://schemas.openxmlformats.org/package/2006/digital-signature" SourceId="rId15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Transform>
          <Transform Algorithm="http://www.w3.org/TR/2001/REC-xml-c14n-20010315"/>
        </Transforms>
        <DigestMethod Algorithm="http://www.w3.org/2001/04/xmlenc#sha256"/>
        <DigestValue>IonXPLG38MTdhw1Z7q86ZqZMGyxlJTPl6Lk16dXC6B4=</DigestValue>
      </Reference>
      <Reference URI="/xl/calcChain.xml?ContentType=application/vnd.openxmlformats-officedocument.spreadsheetml.calcChain+xml">
        <DigestMethod Algorithm="http://www.w3.org/2001/04/xmlenc#sha256"/>
        <DigestValue>wqVM+6mTmylGmqGyeS8BrNd2MCnvGYDOW+Zi9/42ejI=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Ib7nv98BuHtgkM8/Pdhsfqo7EYOTzs8djBYqtlD179Q=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xP6N5EhIpUZwMFnfHuisvYSy8WQQzrDSIWgZJIzf2fg=</DigestValue>
      </Reference>
      <Reference URI="/xl/drawings/drawing13.xml?ContentType=application/vnd.openxmlformats-officedocument.drawing+xml">
        <DigestMethod Algorithm="http://www.w3.org/2001/04/xmlenc#sha256"/>
        <DigestValue>FSgVW1c3jruViqVh7kPfA1izg8o99DncmxixGRF5tcA=</DigestValue>
      </Reference>
      <Reference URI="/xl/drawings/drawing14.xml?ContentType=application/vnd.openxmlformats-officedocument.drawing+xml">
        <DigestMethod Algorithm="http://www.w3.org/2001/04/xmlenc#sha256"/>
        <DigestValue>kHf0isHfYuxpzAdtaeY/pArilWrhugMlwcRVdP/cqoM=</DigestValue>
      </Reference>
      <Reference URI="/xl/drawings/drawing15.xml?ContentType=application/vnd.openxmlformats-officedocument.drawing+xml">
        <DigestMethod Algorithm="http://www.w3.org/2001/04/xmlenc#sha256"/>
        <DigestValue>RJusHmxAm+FPs0xm17NnAlyXEunVv2ePuwfqOFTnB64=</DigestValue>
      </Reference>
      <Reference URI="/xl/drawings/drawing16.xml?ContentType=application/vnd.openxmlformats-officedocument.drawing+xml">
        <DigestMethod Algorithm="http://www.w3.org/2001/04/xmlenc#sha256"/>
        <DigestValue>4vkLXimhdNYNd+lIaFen26NaqvOe+O+FNdnuqVilMek=</DigestValue>
      </Reference>
      <Reference URI="/xl/drawings/drawing17.xml?ContentType=application/vnd.openxmlformats-officedocument.drawing+xml">
        <DigestMethod Algorithm="http://www.w3.org/2001/04/xmlenc#sha256"/>
        <DigestValue>8w4bD+NkRA3WjjnISQVWugiH32Zt0jfowTYt+ijyarY=</DigestValue>
      </Reference>
      <Reference URI="/xl/drawings/drawing18.xml?ContentType=application/vnd.openxmlformats-officedocument.drawing+xml">
        <DigestMethod Algorithm="http://www.w3.org/2001/04/xmlenc#sha256"/>
        <DigestValue>qjLZMe67ymEaG36EPiT1q32fvtPTIcds/skq/3uBvyY=</DigestValue>
      </Reference>
      <Reference URI="/xl/drawings/drawing19.xml?ContentType=application/vnd.openxmlformats-officedocument.drawing+xml">
        <DigestMethod Algorithm="http://www.w3.org/2001/04/xmlenc#sha256"/>
        <DigestValue>bEs9IpOt1wC36d2dX2AVfyyPlaNXyLtp5Nk/nhTwMVI=</DigestValue>
      </Reference>
      <Reference URI="/xl/drawings/drawing2.xml?ContentType=application/vnd.openxmlformats-officedocument.drawing+xml">
        <DigestMethod Algorithm="http://www.w3.org/2001/04/xmlenc#sha256"/>
        <DigestValue>HofVdvOzN66eiEi1VhwT2gcIQm/p4VNwGd4wRrjqwEM=</DigestValue>
      </Reference>
      <Reference URI="/xl/drawings/drawing20.xml?ContentType=application/vnd.openxmlformats-officedocument.drawing+xml">
        <DigestMethod Algorithm="http://www.w3.org/2001/04/xmlenc#sha256"/>
        <DigestValue>+r0mNZNiMZWB5/S74XYNnkshCrLF/jqosLQkY6hyShc=</DigestValue>
      </Reference>
      <Reference URI="/xl/drawings/drawing21.xml?ContentType=application/vnd.openxmlformats-officedocument.drawing+xml">
        <DigestMethod Algorithm="http://www.w3.org/2001/04/xmlenc#sha256"/>
        <DigestValue>v0P2EUvvD+cZC2BgGjq73IkqaLq1hdVE9xuJUQ2D4GY=</DigestValue>
      </Reference>
      <Reference URI="/xl/drawings/drawing22.xml?ContentType=application/vnd.openxmlformats-officedocument.drawing+xml">
        <DigestMethod Algorithm="http://www.w3.org/2001/04/xmlenc#sha256"/>
        <DigestValue>2s8NPPlsTtA0bHLTYg2eJgIwEKs+L51bQGuKyYWa5nA=</DigestValue>
      </Reference>
      <Reference URI="/xl/drawings/drawing23.xml?ContentType=application/vnd.openxmlformats-officedocument.drawing+xml">
        <DigestMethod Algorithm="http://www.w3.org/2001/04/xmlenc#sha256"/>
        <DigestValue>NHcAr8jfIFtPFYc8qPvKw31WQP3YNhFtr4ynOJ34jLA=</DigestValue>
      </Reference>
      <Reference URI="/xl/drawings/drawing24.xml?ContentType=application/vnd.openxmlformats-officedocument.drawing+xml">
        <DigestMethod Algorithm="http://www.w3.org/2001/04/xmlenc#sha256"/>
        <DigestValue>r73H5D4Wy8tJymCMJ3S9xfeKWxzQECLwPCNtghVW2zU=</DigestValue>
      </Reference>
      <Reference URI="/xl/drawings/drawing25.xml?ContentType=application/vnd.openxmlformats-officedocument.drawing+xml">
        <DigestMethod Algorithm="http://www.w3.org/2001/04/xmlenc#sha256"/>
        <DigestValue>/FUEeEYTg4Ql2mypVXZnX5HdpRHGPnXbJRwTtazMF58=</DigestValue>
      </Reference>
      <Reference URI="/xl/drawings/drawing26.xml?ContentType=application/vnd.openxmlformats-officedocument.drawing+xml">
        <DigestMethod Algorithm="http://www.w3.org/2001/04/xmlenc#sha256"/>
        <DigestValue>DG3HjEz5oEM69k8QI3toRi2pGw1fadlkGZjt5mVpnWQ=</DigestValue>
      </Reference>
      <Reference URI="/xl/drawings/drawing27.xml?ContentType=application/vnd.openxmlformats-officedocument.drawing+xml">
        <DigestMethod Algorithm="http://www.w3.org/2001/04/xmlenc#sha256"/>
        <DigestValue>kX2Yf0kPjb4yE2yq6/aED9mmGEJKaXJd0jw9DEj4Dm0=</DigestValue>
      </Reference>
      <Reference URI="/xl/drawings/drawing28.xml?ContentType=application/vnd.openxmlformats-officedocument.drawing+xml">
        <DigestMethod Algorithm="http://www.w3.org/2001/04/xmlenc#sha256"/>
        <DigestValue>SNAJaJkzIEZUykfWnQ1EJ8uw9MmfGzHoeb/xoMQDd4o=</DigestValue>
      </Reference>
      <Reference URI="/xl/drawings/drawing29.xml?ContentType=application/vnd.openxmlformats-officedocument.drawing+xml">
        <DigestMethod Algorithm="http://www.w3.org/2001/04/xmlenc#sha256"/>
        <DigestValue>Kq+N9hBHTbk2qT68MmW+tW742kgIkgPZkrBnlrzs2pc=</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Z6EuM+rmr0GVLQmubStK+2XtjHE9m1fuUrhhEuNOgNQ=</DigestValue>
      </Reference>
      <Reference URI="/xl/drawings/drawing31.xml?ContentType=application/vnd.openxmlformats-officedocument.drawing+xml">
        <DigestMethod Algorithm="http://www.w3.org/2001/04/xmlenc#sha256"/>
        <DigestValue>H7Qqlr4/A0ms5xTpPamx2CBCMPVB6Iapifa9lZEfnN8=</DigestValue>
      </Reference>
      <Reference URI="/xl/drawings/drawing32.xml?ContentType=application/vnd.openxmlformats-officedocument.drawing+xml">
        <DigestMethod Algorithm="http://www.w3.org/2001/04/xmlenc#sha256"/>
        <DigestValue>KgzM4N/XAST6zvoyM7uEQ5E3Vz9woj3P4waAaV4C6Pg=</DigestValue>
      </Reference>
      <Reference URI="/xl/drawings/drawing33.xml?ContentType=application/vnd.openxmlformats-officedocument.drawing+xml">
        <DigestMethod Algorithm="http://www.w3.org/2001/04/xmlenc#sha256"/>
        <DigestValue>Oc5Jbz3F4jiBHT/WPu0m2iXi8o05G5/ys0aCwiDLUso=</DigestValue>
      </Reference>
      <Reference URI="/xl/drawings/drawing34.xml?ContentType=application/vnd.openxmlformats-officedocument.drawing+xml">
        <DigestMethod Algorithm="http://www.w3.org/2001/04/xmlenc#sha256"/>
        <DigestValue>7B6o7dkbILveAkqBS3xuJtXnsp89vd2sXD9UToNiMoE=</DigestValue>
      </Reference>
      <Reference URI="/xl/drawings/drawing35.xml?ContentType=application/vnd.openxmlformats-officedocument.drawing+xml">
        <DigestMethod Algorithm="http://www.w3.org/2001/04/xmlenc#sha256"/>
        <DigestValue>uD+yqmR6b1krp34slqyjhNi11p8Vg0Tj04/drUUxBoE=</DigestValue>
      </Reference>
      <Reference URI="/xl/drawings/drawing4.xml?ContentType=application/vnd.openxmlformats-officedocument.drawing+xml">
        <DigestMethod Algorithm="http://www.w3.org/2001/04/xmlenc#sha256"/>
        <DigestValue>1L+iBmoWTQW6v7H9iEJT0mYr9lkk20J4cbnw0DMLTLw=</DigestValue>
      </Reference>
      <Reference URI="/xl/drawings/drawing5.xml?ContentType=application/vnd.openxmlformats-officedocument.drawing+xml">
        <DigestMethod Algorithm="http://www.w3.org/2001/04/xmlenc#sha256"/>
        <DigestValue>EDZzAsgLbNy+MdKPWTPCol5m1lDEFAB7W8Zpc4r3Ays=</DigestValue>
      </Reference>
      <Reference URI="/xl/drawings/drawing6.xml?ContentType=application/vnd.openxmlformats-officedocument.drawing+xml">
        <DigestMethod Algorithm="http://www.w3.org/2001/04/xmlenc#sha256"/>
        <DigestValue>xvzXfIPmSuWne+8+rA80ih68orlRd0l0PjZAxCaOJrY=</DigestValue>
      </Reference>
      <Reference URI="/xl/drawings/drawing7.xml?ContentType=application/vnd.openxmlformats-officedocument.drawing+xml">
        <DigestMethod Algorithm="http://www.w3.org/2001/04/xmlenc#sha256"/>
        <DigestValue>qWaZ+xgwGyFfpGa9nL92jZh7WqygkQ1RCYADa6VvQm8=</DigestValue>
      </Reference>
      <Reference URI="/xl/drawings/drawing8.xml?ContentType=application/vnd.openxmlformats-officedocument.drawing+xml">
        <DigestMethod Algorithm="http://www.w3.org/2001/04/xmlenc#sha256"/>
        <DigestValue>SWbKz4rHq/yxuCzj3c4CmhhprzvXHlVfaO215QxT3n8=</DigestValue>
      </Reference>
      <Reference URI="/xl/drawings/drawing9.xml?ContentType=application/vnd.openxmlformats-officedocument.drawing+xml">
        <DigestMethod Algorithm="http://www.w3.org/2001/04/xmlenc#sha256"/>
        <DigestValue>LVoDw9IBvF8KtyzRyhn/CxTC/k2FON8PBBC2QH2KWBQ=</DigestValue>
      </Reference>
      <Reference URI="/xl/drawings/vmlDrawing1.vml?ContentType=application/vnd.openxmlformats-officedocument.vmlDrawing">
        <DigestMethod Algorithm="http://www.w3.org/2001/04/xmlenc#sha256"/>
        <DigestValue>O7URqwjcdknlY/WTcjppTzrxGz045OP4c3uYyYWZed8=</DigestValue>
      </Reference>
      <Reference URI="/xl/drawings/vmlDrawing2.vml?ContentType=application/vnd.openxmlformats-officedocument.vmlDrawing">
        <DigestMethod Algorithm="http://www.w3.org/2001/04/xmlenc#sha256"/>
        <DigestValue>N2wAovriRZz728E2yofqkqU+oyIO8S0kvj7mqTMt/Is=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MMOIdyTfIJxAKB3loDrBN8x+yN+721oAhKi8qmPzh1I=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Iu0kf6sxrcbHxn5ULWA2h0pYX2o+dwYmixg23jE+odQ=</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FpuJXBCC6D3zGS5QRn6ooNZkZolK8iCTD+JUFWOWDXs=</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q/QTD2zBTEdrUCYdbmMpsPCLLbkxsxTjk0utLcmXskk=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RQncGWUbE4TZzvsd692/NOVNOjtu+YCkwsU/oPcTOa8=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a4DxLfojZFZENcgEbgBB6V79MZGEmGDv2PyPiQ6oFzk=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JQbSkj7pZZ812jxKnM/ktxiaslZY4L1HnnvuYJ4DJCA=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5JNiQ6JRIDMTGZOHXcYymJ1PzFBCnWu/tFA1IBMuwWk=</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DwJa4ZLPiVOKCO2AZh5W39J0pmbXqdK+hTTHcywfRYs=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QGrWTLoX5GvDyt3yUj/jvKy+CVgKn/o58imeqxOURh0=</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vXBvKfPoztfqqa7EZ88H04oHtsVz7wHt7D42HcL8MN0=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ECIjvmyOrVVeGBX/XHApdOVk8LXZr/VQ5BL2nFqLhGs=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9SRetPO9itLihLbexXNoHRxECJeSbUhkMXcvwEodTlg=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u33CJEKmVSAb0A7c6xBQR5mmSc0MoawvcIVwpexAgpI=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WtmaCdncI2hefW3/1l0a4gAl/P47bfsu9S7nrPR5png=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mB6rohhc4ED2ESDb5e1e0x5wH1UM2taxN/FQ6IbsYwA=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Rjw45eVt4p3mMY/U137OTnVQpkiU8CzX17HEg/5K71M=</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v67uBxdIFr4piCzg/Ui2Mm2sq+EEgIB090G0LLAx9jo=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6URuZSS5DkwV+Elvs48mMDWbS0X5l2Q3bDyMLivY4gw=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+mgaWRNYPauschqt6lYgPlJ5Omnx6eGmJAJCvbTWL4M=</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gcsGsbkdUfYcv3GeFFBdkh7oHMUASK97VpFkeEPoSxM=</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L8L+0rx90TA7xmKSkPiSYP9ywCh3dFplDsIdittqMu0=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pejNNQFBuCtK6BJXbNZXlDlJFJKEDjz2pTzCXK1h7Pc=</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SWHKAVO2wQSB4VKud8Vjrh8J9qhCg0EXQ/+k0/bNR/o=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Qf2T/teq8pQ6RqQTMxMZxny5hAJ1XPYJu1+Qq3KFKcw=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fPI4vPQekgKBjecX8KRjb8NPfleaRRU+L5n0NYKAwYo=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dHZUC+sa59dLxNuLojdRIobdIoLWZj5fCL17yBtqeYM=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z6CAbKj1BdLgufbLELRRDoh+bnbfoDJROb1gxiNj9mc=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HzJQdlGZUlXBwPZRH1ToyYUmkJy3LU4kBpVC+jNIon4=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DFHyO/DvhSfO48cjw3OZtJe9WtvWi5kThX7lk7SWTw4=</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w37TObY74LV0FrCELGqgMsyvhqMi36mNdbIDxqEhfZ8=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VJ2B/c7j108Rk0ftWD3Fg4V/tUYqK+V8I0NHARDElUc=</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h49Tksd+JJAK/pagLcN089y1PD9/Fa5oYGOXu2YjG44=</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MvsizUYOA8vxLvKaQfGr78x+lLOX+a3exWlc5/U3uuU=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vIz5W0rNS4zaKG/V5St+IeE49Cr8mUXOh5TmynQcC6Y=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DoCX3Rzhahf3Ei6yoSXzy2e9uzxU+aSvdasqhtNKW9c=</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nKUfGvRZ357nnKojRqB85gnyNBASDJnPEgiAvvQqkDc=</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externalLink1.xml?ContentType=application/vnd.openxmlformats-officedocument.spreadsheetml.externalLink+xml">
        <DigestMethod Algorithm="http://www.w3.org/2001/04/xmlenc#sha256"/>
        <DigestValue>JVowp0/xSEowbDaAlwSX1fhPvqM8mn/f90qYNWKCMsg=</DigestValue>
      </Reference>
      <Reference URI="/xl/externalLinks/externalLink10.xml?ContentType=application/vnd.openxmlformats-officedocument.spreadsheetml.externalLink+xml">
        <DigestMethod Algorithm="http://www.w3.org/2001/04/xmlenc#sha256"/>
        <DigestValue>uOlDBiWRVBWMxE5gdkRq5swy/JECb1xV3l0bc1FyBDU=</DigestValue>
      </Reference>
      <Reference URI="/xl/externalLinks/externalLink100.xml?ContentType=application/vnd.openxmlformats-officedocument.spreadsheetml.externalLink+xml">
        <DigestMethod Algorithm="http://www.w3.org/2001/04/xmlenc#sha256"/>
        <DigestValue>lvzl+GM2o7eCQJRhw7/QWWB/xRhSzgCKhCze5RYhe5A=</DigestValue>
      </Reference>
      <Reference URI="/xl/externalLinks/externalLink101.xml?ContentType=application/vnd.openxmlformats-officedocument.spreadsheetml.externalLink+xml">
        <DigestMethod Algorithm="http://www.w3.org/2001/04/xmlenc#sha256"/>
        <DigestValue>CS7HkjBwzKGOZtE5qkPQ3adQjmMQ0/y500dku0bXZJU=</DigestValue>
      </Reference>
      <Reference URI="/xl/externalLinks/externalLink102.xml?ContentType=application/vnd.openxmlformats-officedocument.spreadsheetml.externalLink+xml">
        <DigestMethod Algorithm="http://www.w3.org/2001/04/xmlenc#sha256"/>
        <DigestValue>JCfJ7PW1maO/oyy9rsYHIgJxvnM+VYfTxR5k3rt778Q=</DigestValue>
      </Reference>
      <Reference URI="/xl/externalLinks/externalLink103.xml?ContentType=application/vnd.openxmlformats-officedocument.spreadsheetml.externalLink+xml">
        <DigestMethod Algorithm="http://www.w3.org/2001/04/xmlenc#sha256"/>
        <DigestValue>NNzYOGq6qjh9tBVWDr2x22IADzKMVhf/PKUFVqWg3Ug=</DigestValue>
      </Reference>
      <Reference URI="/xl/externalLinks/externalLink104.xml?ContentType=application/vnd.openxmlformats-officedocument.spreadsheetml.externalLink+xml">
        <DigestMethod Algorithm="http://www.w3.org/2001/04/xmlenc#sha256"/>
        <DigestValue>Ylb6TIfk+LbUFN+DROw1vvFbvLGyGTd0YRurR3koFwU=</DigestValue>
      </Reference>
      <Reference URI="/xl/externalLinks/externalLink105.xml?ContentType=application/vnd.openxmlformats-officedocument.spreadsheetml.externalLink+xml">
        <DigestMethod Algorithm="http://www.w3.org/2001/04/xmlenc#sha256"/>
        <DigestValue>01CJpji+BzILwhAOenbu1xadPLb9Go78k8n22u8tPUs=</DigestValue>
      </Reference>
      <Reference URI="/xl/externalLinks/externalLink106.xml?ContentType=application/vnd.openxmlformats-officedocument.spreadsheetml.externalLink+xml">
        <DigestMethod Algorithm="http://www.w3.org/2001/04/xmlenc#sha256"/>
        <DigestValue>pO2ssFUYFgTmDDxQpPOn4GOjQGJ+gGAKsqqCxUqwJUs=</DigestValue>
      </Reference>
      <Reference URI="/xl/externalLinks/externalLink11.xml?ContentType=application/vnd.openxmlformats-officedocument.spreadsheetml.externalLink+xml">
        <DigestMethod Algorithm="http://www.w3.org/2001/04/xmlenc#sha256"/>
        <DigestValue>qljvZTmNIhNOnYg71yGRYAvUTQVEMgzI9sqv2EOVfx8=</DigestValue>
      </Reference>
      <Reference URI="/xl/externalLinks/externalLink12.xml?ContentType=application/vnd.openxmlformats-officedocument.spreadsheetml.externalLink+xml">
        <DigestMethod Algorithm="http://www.w3.org/2001/04/xmlenc#sha256"/>
        <DigestValue>qljvZTmNIhNOnYg71yGRYAvUTQVEMgzI9sqv2EOVfx8=</DigestValue>
      </Reference>
      <Reference URI="/xl/externalLinks/externalLink13.xml?ContentType=application/vnd.openxmlformats-officedocument.spreadsheetml.externalLink+xml">
        <DigestMethod Algorithm="http://www.w3.org/2001/04/xmlenc#sha256"/>
        <DigestValue>UyBtrqR912UhqZVhFBULOhzxvUvcklZAxRAMLaThO+M=</DigestValue>
      </Reference>
      <Reference URI="/xl/externalLinks/externalLink14.xml?ContentType=application/vnd.openxmlformats-officedocument.spreadsheetml.externalLink+xml">
        <DigestMethod Algorithm="http://www.w3.org/2001/04/xmlenc#sha256"/>
        <DigestValue>7cSLI4AT7lWTx2nqtyGieqi3V/NOH1aM2GktvKU+HiU=</DigestValue>
      </Reference>
      <Reference URI="/xl/externalLinks/externalLink15.xml?ContentType=application/vnd.openxmlformats-officedocument.spreadsheetml.externalLink+xml">
        <DigestMethod Algorithm="http://www.w3.org/2001/04/xmlenc#sha256"/>
        <DigestValue>C5reQjjxQ57JqJLEBLhfnvdI2VdlSoqn7qB/K0KMC/0=</DigestValue>
      </Reference>
      <Reference URI="/xl/externalLinks/externalLink16.xml?ContentType=application/vnd.openxmlformats-officedocument.spreadsheetml.externalLink+xml">
        <DigestMethod Algorithm="http://www.w3.org/2001/04/xmlenc#sha256"/>
        <DigestValue>ynlLsw6ea/Y+2qgUSrarQaeMgYdtvbrA9chQk+o1j+A=</DigestValue>
      </Reference>
      <Reference URI="/xl/externalLinks/externalLink17.xml?ContentType=application/vnd.openxmlformats-officedocument.spreadsheetml.externalLink+xml">
        <DigestMethod Algorithm="http://www.w3.org/2001/04/xmlenc#sha256"/>
        <DigestValue>ogq63QuX8uvqkzeZ6cM04FlI+ZCp+AWbHpErarWPUH8=</DigestValue>
      </Reference>
      <Reference URI="/xl/externalLinks/externalLink18.xml?ContentType=application/vnd.openxmlformats-officedocument.spreadsheetml.externalLink+xml">
        <DigestMethod Algorithm="http://www.w3.org/2001/04/xmlenc#sha256"/>
        <DigestValue>Q4l/uLAeUH8pojgT+9JpTuUVM5reELnBtQWk2lvbqao=</DigestValue>
      </Reference>
      <Reference URI="/xl/externalLinks/externalLink19.xml?ContentType=application/vnd.openxmlformats-officedocument.spreadsheetml.externalLink+xml">
        <DigestMethod Algorithm="http://www.w3.org/2001/04/xmlenc#sha256"/>
        <DigestValue>J/nON8BttyEyMVSukKL9akwyUtx2Zm+Qq1SeC/ZQRFI=</DigestValue>
      </Reference>
      <Reference URI="/xl/externalLinks/externalLink2.xml?ContentType=application/vnd.openxmlformats-officedocument.spreadsheetml.externalLink+xml">
        <DigestMethod Algorithm="http://www.w3.org/2001/04/xmlenc#sha256"/>
        <DigestValue>uGESA5mY4MmFpc+bejokkSIrNEye6/0BaLXXLP0GP2o=</DigestValue>
      </Reference>
      <Reference URI="/xl/externalLinks/externalLink20.xml?ContentType=application/vnd.openxmlformats-officedocument.spreadsheetml.externalLink+xml">
        <DigestMethod Algorithm="http://www.w3.org/2001/04/xmlenc#sha256"/>
        <DigestValue>JwElvWjnN8Spw4q9wI1J7eaP9fjFBc8plrwWiy8Wg+E=</DigestValue>
      </Reference>
      <Reference URI="/xl/externalLinks/externalLink21.xml?ContentType=application/vnd.openxmlformats-officedocument.spreadsheetml.externalLink+xml">
        <DigestMethod Algorithm="http://www.w3.org/2001/04/xmlenc#sha256"/>
        <DigestValue>JwElvWjnN8Spw4q9wI1J7eaP9fjFBc8plrwWiy8Wg+E=</DigestValue>
      </Reference>
      <Reference URI="/xl/externalLinks/externalLink22.xml?ContentType=application/vnd.openxmlformats-officedocument.spreadsheetml.externalLink+xml">
        <DigestMethod Algorithm="http://www.w3.org/2001/04/xmlenc#sha256"/>
        <DigestValue>QVvFWoGUOQuR8HIQPZfnhz3jAQvmGhq/9LyZzxyqgi0=</DigestValue>
      </Reference>
      <Reference URI="/xl/externalLinks/externalLink23.xml?ContentType=application/vnd.openxmlformats-officedocument.spreadsheetml.externalLink+xml">
        <DigestMethod Algorithm="http://www.w3.org/2001/04/xmlenc#sha256"/>
        <DigestValue>Cek4geT8Z3VbG8Xa2L6lOucWhLrXoSUoyeUQ5alW7g0=</DigestValue>
      </Reference>
      <Reference URI="/xl/externalLinks/externalLink24.xml?ContentType=application/vnd.openxmlformats-officedocument.spreadsheetml.externalLink+xml">
        <DigestMethod Algorithm="http://www.w3.org/2001/04/xmlenc#sha256"/>
        <DigestValue>Cek4geT8Z3VbG8Xa2L6lOucWhLrXoSUoyeUQ5alW7g0=</DigestValue>
      </Reference>
      <Reference URI="/xl/externalLinks/externalLink25.xml?ContentType=application/vnd.openxmlformats-officedocument.spreadsheetml.externalLink+xml">
        <DigestMethod Algorithm="http://www.w3.org/2001/04/xmlenc#sha256"/>
        <DigestValue>W+ZRKfUuc0qIX05YZ/N+bq4/zku5CjmnYDhVNE8XHCw=</DigestValue>
      </Reference>
      <Reference URI="/xl/externalLinks/externalLink26.xml?ContentType=application/vnd.openxmlformats-officedocument.spreadsheetml.externalLink+xml">
        <DigestMethod Algorithm="http://www.w3.org/2001/04/xmlenc#sha256"/>
        <DigestValue>W+ZRKfUuc0qIX05YZ/N+bq4/zku5CjmnYDhVNE8XHCw=</DigestValue>
      </Reference>
      <Reference URI="/xl/externalLinks/externalLink27.xml?ContentType=application/vnd.openxmlformats-officedocument.spreadsheetml.externalLink+xml">
        <DigestMethod Algorithm="http://www.w3.org/2001/04/xmlenc#sha256"/>
        <DigestValue>Rd2+9/1Aus3qtfVSr2Fv062Uc/AyFEPEb8AGu8EQgzg=</DigestValue>
      </Reference>
      <Reference URI="/xl/externalLinks/externalLink28.xml?ContentType=application/vnd.openxmlformats-officedocument.spreadsheetml.externalLink+xml">
        <DigestMethod Algorithm="http://www.w3.org/2001/04/xmlenc#sha256"/>
        <DigestValue>Rd2+9/1Aus3qtfVSr2Fv062Uc/AyFEPEb8AGu8EQgzg=</DigestValue>
      </Reference>
      <Reference URI="/xl/externalLinks/externalLink29.xml?ContentType=application/vnd.openxmlformats-officedocument.spreadsheetml.externalLink+xml">
        <DigestMethod Algorithm="http://www.w3.org/2001/04/xmlenc#sha256"/>
        <DigestValue>zR5T39On955Uj/iJW22eyn3IoKY3wZzV89bDYzQkhiE=</DigestValue>
      </Reference>
      <Reference URI="/xl/externalLinks/externalLink3.xml?ContentType=application/vnd.openxmlformats-officedocument.spreadsheetml.externalLink+xml">
        <DigestMethod Algorithm="http://www.w3.org/2001/04/xmlenc#sha256"/>
        <DigestValue>b2HcH77cOL43Hbubd6DMwm7B6xiI1KYFaH0Jmu/tXGA=</DigestValue>
      </Reference>
      <Reference URI="/xl/externalLinks/externalLink30.xml?ContentType=application/vnd.openxmlformats-officedocument.spreadsheetml.externalLink+xml">
        <DigestMethod Algorithm="http://www.w3.org/2001/04/xmlenc#sha256"/>
        <DigestValue>zR5T39On955Uj/iJW22eyn3IoKY3wZzV89bDYzQkhiE=</DigestValue>
      </Reference>
      <Reference URI="/xl/externalLinks/externalLink31.xml?ContentType=application/vnd.openxmlformats-officedocument.spreadsheetml.externalLink+xml">
        <DigestMethod Algorithm="http://www.w3.org/2001/04/xmlenc#sha256"/>
        <DigestValue>DJsNp5OdIHtTAA+4Z0IHZjdtJMkmzgvMxBHGMu1k9Ig=</DigestValue>
      </Reference>
      <Reference URI="/xl/externalLinks/externalLink32.xml?ContentType=application/vnd.openxmlformats-officedocument.spreadsheetml.externalLink+xml">
        <DigestMethod Algorithm="http://www.w3.org/2001/04/xmlenc#sha256"/>
        <DigestValue>u578HNli+hXljp93UDkxbk0cJ/6ZXFRRPC3Nwc0nfHM=</DigestValue>
      </Reference>
      <Reference URI="/xl/externalLinks/externalLink33.xml?ContentType=application/vnd.openxmlformats-officedocument.spreadsheetml.externalLink+xml">
        <DigestMethod Algorithm="http://www.w3.org/2001/04/xmlenc#sha256"/>
        <DigestValue>kSnU4cPce1cmMGarrVfwAZ9Q+Lbf+qG4Ll01AS5QARI=</DigestValue>
      </Reference>
      <Reference URI="/xl/externalLinks/externalLink34.xml?ContentType=application/vnd.openxmlformats-officedocument.spreadsheetml.externalLink+xml">
        <DigestMethod Algorithm="http://www.w3.org/2001/04/xmlenc#sha256"/>
        <DigestValue>U6zxdm9GrCzAWur7pheJF37xnWYrsWwjVtnWXKo27L0=</DigestValue>
      </Reference>
      <Reference URI="/xl/externalLinks/externalLink35.xml?ContentType=application/vnd.openxmlformats-officedocument.spreadsheetml.externalLink+xml">
        <DigestMethod Algorithm="http://www.w3.org/2001/04/xmlenc#sha256"/>
        <DigestValue>U6zxdm9GrCzAWur7pheJF37xnWYrsWwjVtnWXKo27L0=</DigestValue>
      </Reference>
      <Reference URI="/xl/externalLinks/externalLink36.xml?ContentType=application/vnd.openxmlformats-officedocument.spreadsheetml.externalLink+xml">
        <DigestMethod Algorithm="http://www.w3.org/2001/04/xmlenc#sha256"/>
        <DigestValue>HGIbk6crpaQTEuHUHlzgd6ymesGDoX7cVkZW8zCvuBw=</DigestValue>
      </Reference>
      <Reference URI="/xl/externalLinks/externalLink37.xml?ContentType=application/vnd.openxmlformats-officedocument.spreadsheetml.externalLink+xml">
        <DigestMethod Algorithm="http://www.w3.org/2001/04/xmlenc#sha256"/>
        <DigestValue>xDNNIYuMG4Fc3ed/1Wxur1itp7AIMPrG2H3oEJGMjgc=</DigestValue>
      </Reference>
      <Reference URI="/xl/externalLinks/externalLink38.xml?ContentType=application/vnd.openxmlformats-officedocument.spreadsheetml.externalLink+xml">
        <DigestMethod Algorithm="http://www.w3.org/2001/04/xmlenc#sha256"/>
        <DigestValue>RI/J6l6iAdGLXR65Wa5Gx9cGDS+EOJF9BqOko8ElMUU=</DigestValue>
      </Reference>
      <Reference URI="/xl/externalLinks/externalLink39.xml?ContentType=application/vnd.openxmlformats-officedocument.spreadsheetml.externalLink+xml">
        <DigestMethod Algorithm="http://www.w3.org/2001/04/xmlenc#sha256"/>
        <DigestValue>/AwUpUwgtIs3JHEevegTNiAixpTuf+kDCRLh3gdXiJQ=</DigestValue>
      </Reference>
      <Reference URI="/xl/externalLinks/externalLink4.xml?ContentType=application/vnd.openxmlformats-officedocument.spreadsheetml.externalLink+xml">
        <DigestMethod Algorithm="http://www.w3.org/2001/04/xmlenc#sha256"/>
        <DigestValue>9tnW9Dshg/SVXlnOIeXw/jgnBfydN92ZE4U5nJ9scTc=</DigestValue>
      </Reference>
      <Reference URI="/xl/externalLinks/externalLink40.xml?ContentType=application/vnd.openxmlformats-officedocument.spreadsheetml.externalLink+xml">
        <DigestMethod Algorithm="http://www.w3.org/2001/04/xmlenc#sha256"/>
        <DigestValue>VKAO25pYDwfePJZ2nuO6Tt0APpM75TxiOR07swJBrPM=</DigestValue>
      </Reference>
      <Reference URI="/xl/externalLinks/externalLink41.xml?ContentType=application/vnd.openxmlformats-officedocument.spreadsheetml.externalLink+xml">
        <DigestMethod Algorithm="http://www.w3.org/2001/04/xmlenc#sha256"/>
        <DigestValue>/gBP/aOBo4VaOG/TAOZZo4PtSiSQyMC5qZCBSX3+ZVs=</DigestValue>
      </Reference>
      <Reference URI="/xl/externalLinks/externalLink42.xml?ContentType=application/vnd.openxmlformats-officedocument.spreadsheetml.externalLink+xml">
        <DigestMethod Algorithm="http://www.w3.org/2001/04/xmlenc#sha256"/>
        <DigestValue>/gBP/aOBo4VaOG/TAOZZo4PtSiSQyMC5qZCBSX3+ZVs=</DigestValue>
      </Reference>
      <Reference URI="/xl/externalLinks/externalLink43.xml?ContentType=application/vnd.openxmlformats-officedocument.spreadsheetml.externalLink+xml">
        <DigestMethod Algorithm="http://www.w3.org/2001/04/xmlenc#sha256"/>
        <DigestValue>ZZmG/uOcXtW5iYgL2BEL4zhPPGTgtpLfDWcwKk99/2o=</DigestValue>
      </Reference>
      <Reference URI="/xl/externalLinks/externalLink44.xml?ContentType=application/vnd.openxmlformats-officedocument.spreadsheetml.externalLink+xml">
        <DigestMethod Algorithm="http://www.w3.org/2001/04/xmlenc#sha256"/>
        <DigestValue>EzABkNSKV06tYdJGCzqxeDs67wq5PDaIn7OEIM9WdM8=</DigestValue>
      </Reference>
      <Reference URI="/xl/externalLinks/externalLink45.xml?ContentType=application/vnd.openxmlformats-officedocument.spreadsheetml.externalLink+xml">
        <DigestMethod Algorithm="http://www.w3.org/2001/04/xmlenc#sha256"/>
        <DigestValue>EzABkNSKV06tYdJGCzqxeDs67wq5PDaIn7OEIM9WdM8=</DigestValue>
      </Reference>
      <Reference URI="/xl/externalLinks/externalLink46.xml?ContentType=application/vnd.openxmlformats-officedocument.spreadsheetml.externalLink+xml">
        <DigestMethod Algorithm="http://www.w3.org/2001/04/xmlenc#sha256"/>
        <DigestValue>QgHTKfqTXog8N/6FmA1GiY+DFYp1FSFWW5PdH6ntNTg=</DigestValue>
      </Reference>
      <Reference URI="/xl/externalLinks/externalLink47.xml?ContentType=application/vnd.openxmlformats-officedocument.spreadsheetml.externalLink+xml">
        <DigestMethod Algorithm="http://www.w3.org/2001/04/xmlenc#sha256"/>
        <DigestValue>tpr0ZVNMVtQc9+edxthyf1hCTXCBj1ykFgPYW+p2R8I=</DigestValue>
      </Reference>
      <Reference URI="/xl/externalLinks/externalLink48.xml?ContentType=application/vnd.openxmlformats-officedocument.spreadsheetml.externalLink+xml">
        <DigestMethod Algorithm="http://www.w3.org/2001/04/xmlenc#sha256"/>
        <DigestValue>tpr0ZVNMVtQc9+edxthyf1hCTXCBj1ykFgPYW+p2R8I=</DigestValue>
      </Reference>
      <Reference URI="/xl/externalLinks/externalLink49.xml?ContentType=application/vnd.openxmlformats-officedocument.spreadsheetml.externalLink+xml">
        <DigestMethod Algorithm="http://www.w3.org/2001/04/xmlenc#sha256"/>
        <DigestValue>gurzw5tD6qDzfSw1cggvifoL97Ab4AAzgDY+XiDdANc=</DigestValue>
      </Reference>
      <Reference URI="/xl/externalLinks/externalLink5.xml?ContentType=application/vnd.openxmlformats-officedocument.spreadsheetml.externalLink+xml">
        <DigestMethod Algorithm="http://www.w3.org/2001/04/xmlenc#sha256"/>
        <DigestValue>2iBDMrIbKPVgZX4vkLt2zL6cEwgjyurHFecV7KV04q0=</DigestValue>
      </Reference>
      <Reference URI="/xl/externalLinks/externalLink50.xml?ContentType=application/vnd.openxmlformats-officedocument.spreadsheetml.externalLink+xml">
        <DigestMethod Algorithm="http://www.w3.org/2001/04/xmlenc#sha256"/>
        <DigestValue>gurzw5tD6qDzfSw1cggvifoL97Ab4AAzgDY+XiDdANc=</DigestValue>
      </Reference>
      <Reference URI="/xl/externalLinks/externalLink51.xml?ContentType=application/vnd.openxmlformats-officedocument.spreadsheetml.externalLink+xml">
        <DigestMethod Algorithm="http://www.w3.org/2001/04/xmlenc#sha256"/>
        <DigestValue>IGmBss1B5hnEua8aAS4rET95zIy/EO0h/81jz2LuMdc=</DigestValue>
      </Reference>
      <Reference URI="/xl/externalLinks/externalLink52.xml?ContentType=application/vnd.openxmlformats-officedocument.spreadsheetml.externalLink+xml">
        <DigestMethod Algorithm="http://www.w3.org/2001/04/xmlenc#sha256"/>
        <DigestValue>eemXltKHMBNLR8fBaG+yl7yT7TR4dgOguvjI59db8eY=</DigestValue>
      </Reference>
      <Reference URI="/xl/externalLinks/externalLink53.xml?ContentType=application/vnd.openxmlformats-officedocument.spreadsheetml.externalLink+xml">
        <DigestMethod Algorithm="http://www.w3.org/2001/04/xmlenc#sha256"/>
        <DigestValue>2+ATthJzi2K/MPdaa2GHdAtTbmh1kKsBFGlmu4Zo33Q=</DigestValue>
      </Reference>
      <Reference URI="/xl/externalLinks/externalLink54.xml?ContentType=application/vnd.openxmlformats-officedocument.spreadsheetml.externalLink+xml">
        <DigestMethod Algorithm="http://www.w3.org/2001/04/xmlenc#sha256"/>
        <DigestValue>2+ATthJzi2K/MPdaa2GHdAtTbmh1kKsBFGlmu4Zo33Q=</DigestValue>
      </Reference>
      <Reference URI="/xl/externalLinks/externalLink55.xml?ContentType=application/vnd.openxmlformats-officedocument.spreadsheetml.externalLink+xml">
        <DigestMethod Algorithm="http://www.w3.org/2001/04/xmlenc#sha256"/>
        <DigestValue>3y7VjSP6kmnOS4bYufGf1myWjs+Ml8/BON6yjIACJck=</DigestValue>
      </Reference>
      <Reference URI="/xl/externalLinks/externalLink56.xml?ContentType=application/vnd.openxmlformats-officedocument.spreadsheetml.externalLink+xml">
        <DigestMethod Algorithm="http://www.w3.org/2001/04/xmlenc#sha256"/>
        <DigestValue>3y7VjSP6kmnOS4bYufGf1myWjs+Ml8/BON6yjIACJck=</DigestValue>
      </Reference>
      <Reference URI="/xl/externalLinks/externalLink57.xml?ContentType=application/vnd.openxmlformats-officedocument.spreadsheetml.externalLink+xml">
        <DigestMethod Algorithm="http://www.w3.org/2001/04/xmlenc#sha256"/>
        <DigestValue>Fh+pnvgysohijfiFdfMi/QG8OoYr409Ikfx37ufJe8g=</DigestValue>
      </Reference>
      <Reference URI="/xl/externalLinks/externalLink58.xml?ContentType=application/vnd.openxmlformats-officedocument.spreadsheetml.externalLink+xml">
        <DigestMethod Algorithm="http://www.w3.org/2001/04/xmlenc#sha256"/>
        <DigestValue>Fh+pnvgysohijfiFdfMi/QG8OoYr409Ikfx37ufJe8g=</DigestValue>
      </Reference>
      <Reference URI="/xl/externalLinks/externalLink59.xml?ContentType=application/vnd.openxmlformats-officedocument.spreadsheetml.externalLink+xml">
        <DigestMethod Algorithm="http://www.w3.org/2001/04/xmlenc#sha256"/>
        <DigestValue>qiU0VLilz2qGnLJObcIFqB0X/EVYWk1nRsdkl/GY8ck=</DigestValue>
      </Reference>
      <Reference URI="/xl/externalLinks/externalLink6.xml?ContentType=application/vnd.openxmlformats-officedocument.spreadsheetml.externalLink+xml">
        <DigestMethod Algorithm="http://www.w3.org/2001/04/xmlenc#sha256"/>
        <DigestValue>o/oMhh9Mo8mv9TaLaUOEx9TKI3pHjRifoR+EtKOVfck=</DigestValue>
      </Reference>
      <Reference URI="/xl/externalLinks/externalLink60.xml?ContentType=application/vnd.openxmlformats-officedocument.spreadsheetml.externalLink+xml">
        <DigestMethod Algorithm="http://www.w3.org/2001/04/xmlenc#sha256"/>
        <DigestValue>X2feMXWb1nxScOMwjW8/QwTw1cgCrcnLgG12NJ5j3aw=</DigestValue>
      </Reference>
      <Reference URI="/xl/externalLinks/externalLink61.xml?ContentType=application/vnd.openxmlformats-officedocument.spreadsheetml.externalLink+xml">
        <DigestMethod Algorithm="http://www.w3.org/2001/04/xmlenc#sha256"/>
        <DigestValue>X2feMXWb1nxScOMwjW8/QwTw1cgCrcnLgG12NJ5j3aw=</DigestValue>
      </Reference>
      <Reference URI="/xl/externalLinks/externalLink62.xml?ContentType=application/vnd.openxmlformats-officedocument.spreadsheetml.externalLink+xml">
        <DigestMethod Algorithm="http://www.w3.org/2001/04/xmlenc#sha256"/>
        <DigestValue>C2lHjfsOBTI9uBp3gmdbvIwZ6p6Zbjv3/8kF+dViUfw=</DigestValue>
      </Reference>
      <Reference URI="/xl/externalLinks/externalLink63.xml?ContentType=application/vnd.openxmlformats-officedocument.spreadsheetml.externalLink+xml">
        <DigestMethod Algorithm="http://www.w3.org/2001/04/xmlenc#sha256"/>
        <DigestValue>tObQ7t+wf7N+UzVs/rdPrBClrWd80VmDqp4scHXgAlw=</DigestValue>
      </Reference>
      <Reference URI="/xl/externalLinks/externalLink64.xml?ContentType=application/vnd.openxmlformats-officedocument.spreadsheetml.externalLink+xml">
        <DigestMethod Algorithm="http://www.w3.org/2001/04/xmlenc#sha256"/>
        <DigestValue>tObQ7t+wf7N+UzVs/rdPrBClrWd80VmDqp4scHXgAlw=</DigestValue>
      </Reference>
      <Reference URI="/xl/externalLinks/externalLink65.xml?ContentType=application/vnd.openxmlformats-officedocument.spreadsheetml.externalLink+xml">
        <DigestMethod Algorithm="http://www.w3.org/2001/04/xmlenc#sha256"/>
        <DigestValue>W3UkcNjkn0HaU9NWaOibN6WHG+Lsl9hb/OcZhqw1yjE=</DigestValue>
      </Reference>
      <Reference URI="/xl/externalLinks/externalLink66.xml?ContentType=application/vnd.openxmlformats-officedocument.spreadsheetml.externalLink+xml">
        <DigestMethod Algorithm="http://www.w3.org/2001/04/xmlenc#sha256"/>
        <DigestValue>W3UkcNjkn0HaU9NWaOibN6WHG+Lsl9hb/OcZhqw1yjE=</DigestValue>
      </Reference>
      <Reference URI="/xl/externalLinks/externalLink67.xml?ContentType=application/vnd.openxmlformats-officedocument.spreadsheetml.externalLink+xml">
        <DigestMethod Algorithm="http://www.w3.org/2001/04/xmlenc#sha256"/>
        <DigestValue>UEeBQWsfScLSlJRM6fMJ6Xygosg9mF1jkF14Et/SHsI=</DigestValue>
      </Reference>
      <Reference URI="/xl/externalLinks/externalLink68.xml?ContentType=application/vnd.openxmlformats-officedocument.spreadsheetml.externalLink+xml">
        <DigestMethod Algorithm="http://www.w3.org/2001/04/xmlenc#sha256"/>
        <DigestValue>UEeBQWsfScLSlJRM6fMJ6Xygosg9mF1jkF14Et/SHsI=</DigestValue>
      </Reference>
      <Reference URI="/xl/externalLinks/externalLink69.xml?ContentType=application/vnd.openxmlformats-officedocument.spreadsheetml.externalLink+xml">
        <DigestMethod Algorithm="http://www.w3.org/2001/04/xmlenc#sha256"/>
        <DigestValue>sQHIVw4KzRDyAPmnNGB2yOIuV62yR0iRSmBikL2b+QY=</DigestValue>
      </Reference>
      <Reference URI="/xl/externalLinks/externalLink7.xml?ContentType=application/vnd.openxmlformats-officedocument.spreadsheetml.externalLink+xml">
        <DigestMethod Algorithm="http://www.w3.org/2001/04/xmlenc#sha256"/>
        <DigestValue>JrNzCOuFz8dV5gTFBPHN0O1vnfR8r8TjV3j+3rIYNL0=</DigestValue>
      </Reference>
      <Reference URI="/xl/externalLinks/externalLink70.xml?ContentType=application/vnd.openxmlformats-officedocument.spreadsheetml.externalLink+xml">
        <DigestMethod Algorithm="http://www.w3.org/2001/04/xmlenc#sha256"/>
        <DigestValue>sQHIVw4KzRDyAPmnNGB2yOIuV62yR0iRSmBikL2b+QY=</DigestValue>
      </Reference>
      <Reference URI="/xl/externalLinks/externalLink71.xml?ContentType=application/vnd.openxmlformats-officedocument.spreadsheetml.externalLink+xml">
        <DigestMethod Algorithm="http://www.w3.org/2001/04/xmlenc#sha256"/>
        <DigestValue>rUETPPp9OE1oMXHXeurHYoSySaqXcKuW8xdQYpETNNE=</DigestValue>
      </Reference>
      <Reference URI="/xl/externalLinks/externalLink72.xml?ContentType=application/vnd.openxmlformats-officedocument.spreadsheetml.externalLink+xml">
        <DigestMethod Algorithm="http://www.w3.org/2001/04/xmlenc#sha256"/>
        <DigestValue>rUETPPp9OE1oMXHXeurHYoSySaqXcKuW8xdQYpETNNE=</DigestValue>
      </Reference>
      <Reference URI="/xl/externalLinks/externalLink73.xml?ContentType=application/vnd.openxmlformats-officedocument.spreadsheetml.externalLink+xml">
        <DigestMethod Algorithm="http://www.w3.org/2001/04/xmlenc#sha256"/>
        <DigestValue>D4JqUcLpoDh5OwZVwfMyPgVwB1PiP6U9H3oOttK9RpQ=</DigestValue>
      </Reference>
      <Reference URI="/xl/externalLinks/externalLink74.xml?ContentType=application/vnd.openxmlformats-officedocument.spreadsheetml.externalLink+xml">
        <DigestMethod Algorithm="http://www.w3.org/2001/04/xmlenc#sha256"/>
        <DigestValue>D4JqUcLpoDh5OwZVwfMyPgVwB1PiP6U9H3oOttK9RpQ=</DigestValue>
      </Reference>
      <Reference URI="/xl/externalLinks/externalLink75.xml?ContentType=application/vnd.openxmlformats-officedocument.spreadsheetml.externalLink+xml">
        <DigestMethod Algorithm="http://www.w3.org/2001/04/xmlenc#sha256"/>
        <DigestValue>CgVfYaAljuvqKBYimkPJmeboXOtBazCBNh+QqgYbRro=</DigestValue>
      </Reference>
      <Reference URI="/xl/externalLinks/externalLink76.xml?ContentType=application/vnd.openxmlformats-officedocument.spreadsheetml.externalLink+xml">
        <DigestMethod Algorithm="http://www.w3.org/2001/04/xmlenc#sha256"/>
        <DigestValue>CgVfYaAljuvqKBYimkPJmeboXOtBazCBNh+QqgYbRro=</DigestValue>
      </Reference>
      <Reference URI="/xl/externalLinks/externalLink77.xml?ContentType=application/vnd.openxmlformats-officedocument.spreadsheetml.externalLink+xml">
        <DigestMethod Algorithm="http://www.w3.org/2001/04/xmlenc#sha256"/>
        <DigestValue>x3mk7GVDOCZBMEuYPqKIhMErusGJMjTCtFtS6KcGON0=</DigestValue>
      </Reference>
      <Reference URI="/xl/externalLinks/externalLink78.xml?ContentType=application/vnd.openxmlformats-officedocument.spreadsheetml.externalLink+xml">
        <DigestMethod Algorithm="http://www.w3.org/2001/04/xmlenc#sha256"/>
        <DigestValue>x3mk7GVDOCZBMEuYPqKIhMErusGJMjTCtFtS6KcGON0=</DigestValue>
      </Reference>
      <Reference URI="/xl/externalLinks/externalLink79.xml?ContentType=application/vnd.openxmlformats-officedocument.spreadsheetml.externalLink+xml">
        <DigestMethod Algorithm="http://www.w3.org/2001/04/xmlenc#sha256"/>
        <DigestValue>LO1xCq9gIkkcNjHXNtRFUqVTueG0ckuNlRoNLSmUY0w=</DigestValue>
      </Reference>
      <Reference URI="/xl/externalLinks/externalLink8.xml?ContentType=application/vnd.openxmlformats-officedocument.spreadsheetml.externalLink+xml">
        <DigestMethod Algorithm="http://www.w3.org/2001/04/xmlenc#sha256"/>
        <DigestValue>JrNzCOuFz8dV5gTFBPHN0O1vnfR8r8TjV3j+3rIYNL0=</DigestValue>
      </Reference>
      <Reference URI="/xl/externalLinks/externalLink80.xml?ContentType=application/vnd.openxmlformats-officedocument.spreadsheetml.externalLink+xml">
        <DigestMethod Algorithm="http://www.w3.org/2001/04/xmlenc#sha256"/>
        <DigestValue>LO1xCq9gIkkcNjHXNtRFUqVTueG0ckuNlRoNLSmUY0w=</DigestValue>
      </Reference>
      <Reference URI="/xl/externalLinks/externalLink81.xml?ContentType=application/vnd.openxmlformats-officedocument.spreadsheetml.externalLink+xml">
        <DigestMethod Algorithm="http://www.w3.org/2001/04/xmlenc#sha256"/>
        <DigestValue>2YAQNdj3rrOcJHrdo/otpuJ0DA1uXg/+SeXyXEn1G/E=</DigestValue>
      </Reference>
      <Reference URI="/xl/externalLinks/externalLink82.xml?ContentType=application/vnd.openxmlformats-officedocument.spreadsheetml.externalLink+xml">
        <DigestMethod Algorithm="http://www.w3.org/2001/04/xmlenc#sha256"/>
        <DigestValue>54Cse9lJbORnrcaq2Sh0fSFd/4PcBskqNO2K+/gbgNs=</DigestValue>
      </Reference>
      <Reference URI="/xl/externalLinks/externalLink83.xml?ContentType=application/vnd.openxmlformats-officedocument.spreadsheetml.externalLink+xml">
        <DigestMethod Algorithm="http://www.w3.org/2001/04/xmlenc#sha256"/>
        <DigestValue>ETRMNYvSIpgkVYVkUQXRt7tUppWHa3q/jh6Kl1xoJRs=</DigestValue>
      </Reference>
      <Reference URI="/xl/externalLinks/externalLink84.xml?ContentType=application/vnd.openxmlformats-officedocument.spreadsheetml.externalLink+xml">
        <DigestMethod Algorithm="http://www.w3.org/2001/04/xmlenc#sha256"/>
        <DigestValue>XhSGd9mqiCVS8dN7Xc441Rf9HPO5vyupfxDgRYKl1gg=</DigestValue>
      </Reference>
      <Reference URI="/xl/externalLinks/externalLink85.xml?ContentType=application/vnd.openxmlformats-officedocument.spreadsheetml.externalLink+xml">
        <DigestMethod Algorithm="http://www.w3.org/2001/04/xmlenc#sha256"/>
        <DigestValue>DDaKDQykSM7qdoiBOMrGPhsrdwOkoFjOLy4X8o5xCzo=</DigestValue>
      </Reference>
      <Reference URI="/xl/externalLinks/externalLink86.xml?ContentType=application/vnd.openxmlformats-officedocument.spreadsheetml.externalLink+xml">
        <DigestMethod Algorithm="http://www.w3.org/2001/04/xmlenc#sha256"/>
        <DigestValue>GH8v1YSlvLSqDJ6vxqAPdVDHgBiD2gYr+dMVYjDfPNY=</DigestValue>
      </Reference>
      <Reference URI="/xl/externalLinks/externalLink87.xml?ContentType=application/vnd.openxmlformats-officedocument.spreadsheetml.externalLink+xml">
        <DigestMethod Algorithm="http://www.w3.org/2001/04/xmlenc#sha256"/>
        <DigestValue>GH8v1YSlvLSqDJ6vxqAPdVDHgBiD2gYr+dMVYjDfPNY=</DigestValue>
      </Reference>
      <Reference URI="/xl/externalLinks/externalLink88.xml?ContentType=application/vnd.openxmlformats-officedocument.spreadsheetml.externalLink+xml">
        <DigestMethod Algorithm="http://www.w3.org/2001/04/xmlenc#sha256"/>
        <DigestValue>l/5SNE9kaPbPaJfsWXq7Rb9tFfVS3BSN5jEIpak3Sns=</DigestValue>
      </Reference>
      <Reference URI="/xl/externalLinks/externalLink89.xml?ContentType=application/vnd.openxmlformats-officedocument.spreadsheetml.externalLink+xml">
        <DigestMethod Algorithm="http://www.w3.org/2001/04/xmlenc#sha256"/>
        <DigestValue>Q/43RoUFvYelHEbZCTwAtSkszrTiNgteBBTVPVbYNyQ=</DigestValue>
      </Reference>
      <Reference URI="/xl/externalLinks/externalLink9.xml?ContentType=application/vnd.openxmlformats-officedocument.spreadsheetml.externalLink+xml">
        <DigestMethod Algorithm="http://www.w3.org/2001/04/xmlenc#sha256"/>
        <DigestValue>uOlDBiWRVBWMxE5gdkRq5swy/JECb1xV3l0bc1FyBDU=</DigestValue>
      </Reference>
      <Reference URI="/xl/externalLinks/externalLink90.xml?ContentType=application/vnd.openxmlformats-officedocument.spreadsheetml.externalLink+xml">
        <DigestMethod Algorithm="http://www.w3.org/2001/04/xmlenc#sha256"/>
        <DigestValue>Dzf72XApxJ4lNvaaZ/Ezxt0nS20hAOIRfZqO+aRkk74=</DigestValue>
      </Reference>
      <Reference URI="/xl/externalLinks/externalLink91.xml?ContentType=application/vnd.openxmlformats-officedocument.spreadsheetml.externalLink+xml">
        <DigestMethod Algorithm="http://www.w3.org/2001/04/xmlenc#sha256"/>
        <DigestValue>ZKLX1YqYcfmTwLYlgO1rZ0R4Jpn/qmjmTxts/DvsSB4=</DigestValue>
      </Reference>
      <Reference URI="/xl/externalLinks/externalLink92.xml?ContentType=application/vnd.openxmlformats-officedocument.spreadsheetml.externalLink+xml">
        <DigestMethod Algorithm="http://www.w3.org/2001/04/xmlenc#sha256"/>
        <DigestValue>ZKLX1YqYcfmTwLYlgO1rZ0R4Jpn/qmjmTxts/DvsSB4=</DigestValue>
      </Reference>
      <Reference URI="/xl/externalLinks/externalLink93.xml?ContentType=application/vnd.openxmlformats-officedocument.spreadsheetml.externalLink+xml">
        <DigestMethod Algorithm="http://www.w3.org/2001/04/xmlenc#sha256"/>
        <DigestValue>nd3TMYM/juby3f9tjUfJdll03LNrojFgxWRKGY+XV44=</DigestValue>
      </Reference>
      <Reference URI="/xl/externalLinks/externalLink94.xml?ContentType=application/vnd.openxmlformats-officedocument.spreadsheetml.externalLink+xml">
        <DigestMethod Algorithm="http://www.w3.org/2001/04/xmlenc#sha256"/>
        <DigestValue>nd3TMYM/juby3f9tjUfJdll03LNrojFgxWRKGY+XV44=</DigestValue>
      </Reference>
      <Reference URI="/xl/externalLinks/externalLink95.xml?ContentType=application/vnd.openxmlformats-officedocument.spreadsheetml.externalLink+xml">
        <DigestMethod Algorithm="http://www.w3.org/2001/04/xmlenc#sha256"/>
        <DigestValue>nd3TMYM/juby3f9tjUfJdll03LNrojFgxWRKGY+XV44=</DigestValue>
      </Reference>
      <Reference URI="/xl/externalLinks/externalLink96.xml?ContentType=application/vnd.openxmlformats-officedocument.spreadsheetml.externalLink+xml">
        <DigestMethod Algorithm="http://www.w3.org/2001/04/xmlenc#sha256"/>
        <DigestValue>D2WUTw3l6Yq04Ft7qmzTAXi5Ap2pe1AVnwO0YDFPnXU=</DigestValue>
      </Reference>
      <Reference URI="/xl/externalLinks/externalLink97.xml?ContentType=application/vnd.openxmlformats-officedocument.spreadsheetml.externalLink+xml">
        <DigestMethod Algorithm="http://www.w3.org/2001/04/xmlenc#sha256"/>
        <DigestValue>BuEQ+qwOxPyM9GcroLC3TWxOgcemogFIkYD0qWmhB8A=</DigestValue>
      </Reference>
      <Reference URI="/xl/externalLinks/externalLink98.xml?ContentType=application/vnd.openxmlformats-officedocument.spreadsheetml.externalLink+xml">
        <DigestMethod Algorithm="http://www.w3.org/2001/04/xmlenc#sha256"/>
        <DigestValue>BuEQ+qwOxPyM9GcroLC3TWxOgcemogFIkYD0qWmhB8A=</DigestValue>
      </Reference>
      <Reference URI="/xl/externalLinks/externalLink99.xml?ContentType=application/vnd.openxmlformats-officedocument.spreadsheetml.externalLink+xml">
        <DigestMethod Algorithm="http://www.w3.org/2001/04/xmlenc#sha256"/>
        <DigestValue>wrH8ytVwdr0AwTYf99iq2kzYlCw9dRQwRjYIQuYCyvw=</DigestValue>
      </Reference>
      <Reference URI="/xl/media/image1.jpeg?ContentType=image/jpeg">
        <DigestMethod Algorithm="http://www.w3.org/2001/04/xmlenc#sha256"/>
        <DigestValue>aa/dbYaNqZZaqja//Pxdp/x8h8GP/mVwbKG7NpwU1HI=</DigestValue>
      </Reference>
      <Reference URI="/xl/media/image2.png?ContentType=image/png">
        <DigestMethod Algorithm="http://www.w3.org/2001/04/xmlenc#sha256"/>
        <DigestValue>CEdEYI3wu63Pd0B//gitOAyrGOWXHoTvZF+IlkEO+aI=</DigestValue>
      </Reference>
      <Reference URI="/xl/media/image3.jpeg?ContentType=image/jpeg">
        <DigestMethod Algorithm="http://www.w3.org/2001/04/xmlenc#sha256"/>
        <DigestValue>Iz6DrG+PqlAuFBdnZEPNvKtqpFKubF/DJvMZC+f07YA=</DigestValue>
      </Reference>
      <Reference URI="/xl/media/image4.jpeg?ContentType=image/jpeg">
        <DigestMethod Algorithm="http://www.w3.org/2001/04/xmlenc#sha256"/>
        <DigestValue>+XPFyVZzh/SHM+amKX3CLumO0+52OiJI/i8MTqkOVY4=</DigestValue>
      </Reference>
      <Reference URI="/xl/media/image5.emf?ContentType=image/x-emf">
        <DigestMethod Algorithm="http://www.w3.org/2001/04/xmlenc#sha256"/>
        <DigestValue>w2AsSrYE6zxr6qi1C493hD1qcIhuNOz6//7SlZEJUZg=</DigestValue>
      </Reference>
      <Reference URI="/xl/media/image6.emf?ContentType=image/x-emf">
        <DigestMethod Algorithm="http://www.w3.org/2001/04/xmlenc#sha256"/>
        <DigestValue>xfPk51UW93bqXnaCq+fsBjFxsUKlD5q8GcALQJgW2pw=</DigestValue>
      </Reference>
      <Reference URI="/xl/media/image7.emf?ContentType=image/x-emf">
        <DigestMethod Algorithm="http://www.w3.org/2001/04/xmlenc#sha256"/>
        <DigestValue>h2kYBU8BcWgxWCnSwrI5X4x40eanVdvhsqDfzZDeIZk=</DigestValue>
      </Reference>
      <Reference URI="/xl/media/image8.emf?ContentType=image/x-emf">
        <DigestMethod Algorithm="http://www.w3.org/2001/04/xmlenc#sha256"/>
        <DigestValue>BqsbSbeDN5yo10XCC1rRTck4FJy/luhxsuMViCpQ/HE=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P9CrYOI1Zg+sgd39D+x0ZMOJ685MrNyMjItFe5PNcXw=</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hQ5UrcWb/Ygo8wNcdrCJWPg9TlN8Q0BdgwJYy2jFBLw=</DigestValue>
      </Reference>
      <Reference URI="/xl/printerSettings/printerSettings11.bin?ContentType=application/vnd.openxmlformats-officedocument.spreadsheetml.printerSettings">
        <DigestMethod Algorithm="http://www.w3.org/2001/04/xmlenc#sha256"/>
        <DigestValue>hqnMLvZ6XBY2fH1KhK00vJXWuxlSZRWkoKrdKDrIF2Q=</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hqnMLvZ6XBY2fH1KhK00vJXWuxlSZRWkoKrdKDrIF2Q=</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s6l80irlBTW+uFk7nR5c7WcaDa2jSh3MPBgl0IjaDO0=</DigestValue>
      </Reference>
      <Reference URI="/xl/printerSettings/printerSettings17.bin?ContentType=application/vnd.openxmlformats-officedocument.spreadsheetml.printerSettings">
        <DigestMethod Algorithm="http://www.w3.org/2001/04/xmlenc#sha256"/>
        <DigestValue>zJ1qIFf5kEiNzBVyegxMc2tWCFnJyR3sFK7SrhKdQAw=</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zJ1qIFf5kEiNzBVyegxMc2tWCFnJyR3sFK7SrhKdQAw=</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hqnMLvZ6XBY2fH1KhK00vJXWuxlSZRWkoKrdKDrIF2Q=</DigestValue>
      </Reference>
      <Reference URI="/xl/printerSettings/printerSettings21.bin?ContentType=application/vnd.openxmlformats-officedocument.spreadsheetml.printerSettings">
        <DigestMethod Algorithm="http://www.w3.org/2001/04/xmlenc#sha256"/>
        <DigestValue>hqnMLvZ6XBY2fH1KhK00vJXWuxlSZRWkoKrdKDrIF2Q=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s6l80irlBTW+uFk7nR5c7WcaDa2jSh3MPBgl0IjaDO0=</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T5TeynEhPRBZtfc8FH0qX8dt4y61F7pqGxzVYvScM6o=</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GyyR84UYFfbFvVrs+ip9vPggIMAXC0nxkmeUVNsGxCc=</DigestValue>
      </Reference>
      <Reference URI="/xl/printerSettings/printerSettings29.bin?ContentType=application/vnd.openxmlformats-officedocument.spreadsheetml.printerSettings">
        <DigestMethod Algorithm="http://www.w3.org/2001/04/xmlenc#sha256"/>
        <DigestValue>hqnMLvZ6XBY2fH1KhK00vJXWuxlSZRWkoKrdKDrIF2Q=</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hqnMLvZ6XBY2fH1KhK00vJXWuxlSZRWkoKrdKDrIF2Q=</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LRuyDCEHeLdeIGZrsYrMrPLJ8JLNYYHe4DD37qrsr9I=</DigestValue>
      </Reference>
      <Reference URI="/xl/printerSettings/printerSettings33.bin?ContentType=application/vnd.openxmlformats-officedocument.spreadsheetml.printerSettings">
        <DigestMethod Algorithm="http://www.w3.org/2001/04/xmlenc#sha256"/>
        <DigestValue>PU9UkDXmmEPyf+S+JviBnySNLqejhOgsN7zDPVcj8Ss=</DigestValue>
      </Reference>
      <Reference URI="/xl/printerSettings/printerSettings34.bin?ContentType=application/vnd.openxmlformats-officedocument.spreadsheetml.printerSettings">
        <DigestMethod Algorithm="http://www.w3.org/2001/04/xmlenc#sha256"/>
        <DigestValue>LRuyDCEHeLdeIGZrsYrMrPLJ8JLNYYHe4DD37qrsr9I=</DigestValue>
      </Reference>
      <Reference URI="/xl/printerSettings/printerSettings35.bin?ContentType=application/vnd.openxmlformats-officedocument.spreadsheetml.printerSettings">
        <DigestMethod Algorithm="http://www.w3.org/2001/04/xmlenc#sha256"/>
        <DigestValue>WP8WIsg8tkujmCyQdiZiklfqCOi15vDBFUP5al4EYNY=</DigestValue>
      </Reference>
      <Reference URI="/xl/printerSettings/printerSettings36.bin?ContentType=application/vnd.openxmlformats-officedocument.spreadsheetml.printerSettings">
        <DigestMethod Algorithm="http://www.w3.org/2001/04/xmlenc#sha256"/>
        <DigestValue>WP8WIsg8tkujmCyQdiZiklfqCOi15vDBFUP5al4EYNY=</DigestValue>
      </Reference>
      <Reference URI="/xl/printerSettings/printerSettings37.bin?ContentType=application/vnd.openxmlformats-officedocument.spreadsheetml.printerSettings">
        <DigestMethod Algorithm="http://www.w3.org/2001/04/xmlenc#sha256"/>
        <DigestValue>s6l80irlBTW+uFk7nR5c7WcaDa2jSh3MPBgl0IjaDO0=</DigestValue>
      </Reference>
      <Reference URI="/xl/printerSettings/printerSettings38.bin?ContentType=application/vnd.openxmlformats-officedocument.spreadsheetml.printerSettings">
        <DigestMethod Algorithm="http://www.w3.org/2001/04/xmlenc#sha256"/>
        <DigestValue>C5gFygcWh2F9QhHgEzSWoBBH46XxntemMvA/H4xPeHY=</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WP8WIsg8tkujmCyQdiZiklfqCOi15vDBFUP5al4EYNY=</DigestValue>
      </Reference>
      <Reference URI="/xl/printerSettings/printerSettings41.bin?ContentType=application/vnd.openxmlformats-officedocument.spreadsheetml.printerSettings">
        <DigestMethod Algorithm="http://www.w3.org/2001/04/xmlenc#sha256"/>
        <DigestValue>s6l80irlBTW+uFk7nR5c7WcaDa2jSh3MPBgl0IjaDO0=</DigestValue>
      </Reference>
      <Reference URI="/xl/printerSettings/printerSettings42.bin?ContentType=application/vnd.openxmlformats-officedocument.spreadsheetml.printerSettings">
        <DigestMethod Algorithm="http://www.w3.org/2001/04/xmlenc#sha256"/>
        <DigestValue>Dq9mrEN6SRiQpF75K1wMRMAn1lfOr4r1MwUR3HEIzb0=</DigestValue>
      </Reference>
      <Reference URI="/xl/printerSettings/printerSettings5.bin?ContentType=application/vnd.openxmlformats-officedocument.spreadsheetml.printerSettings">
        <DigestMethod Algorithm="http://www.w3.org/2001/04/xmlenc#sha256"/>
        <DigestValue>cPCOHK5oxtoO1eB522wg8W+wiERsGYKqmaSpE9a8F9o=</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Dq9mrEN6SRiQpF75K1wMRMAn1lfOr4r1MwUR3HEIzb0=</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t1Drg9ZGz1PfqL3U2dLJLWR6CmWjFRhd87QMaVGr4u4=</DigestValue>
      </Reference>
      <Reference URI="/xl/sharedStrings.xml?ContentType=application/vnd.openxmlformats-officedocument.spreadsheetml.sharedStrings+xml">
        <DigestMethod Algorithm="http://www.w3.org/2001/04/xmlenc#sha256"/>
        <DigestValue>WO4PM8VpVGKSDask5ZRx/XegKy+DmMhK0lkVqYBDt6Q=</DigestValue>
      </Reference>
      <Reference URI="/xl/styles.xml?ContentType=application/vnd.openxmlformats-officedocument.spreadsheetml.styles+xml">
        <DigestMethod Algorithm="http://www.w3.org/2001/04/xmlenc#sha256"/>
        <DigestValue>S1tj58xvGztH0R+yVWNQW6R49c9qFLkJFMmSUm4XcOA=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ishsZkdpK6Kk9k2EP5e5kkBRJGV2PTXRsMgryF0KfY8=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+Q5COjVjFFouiiFoqqOwATo3PtPuYhdpOGcxGxXxOMo=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xSF670h/B/bcNv1EfoF1ZfVkWgld55opswuhTmV6LFU=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JYPTz+FpudNsdNu0/6+eK/HKKegjUujvwa8FazDs9ZM=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mj6Bb64kuTdbpCBR6PhBt27ebWWH+BWSR/u5njyvdkE=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zm6gf5Hwu62JRbWpGxiQYmkOi5L+IAQVdIAvRAmMvXo=</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IG85NuEItSYsbywnqtY8Ox8unjWy6RqvOHnRRhCWh00=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kbfXyvunAPNwcVedqEaEsvznlSruAJq4sxip716U6lY=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v+EugXidFtF6R/n/0tjQhR43gH+oxhWPt7si18jxnE8=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ncz0RUsOFy2dlVrMmBj1J//DnjTowsFCOSxn2Q+0E2k=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10+L+QrFWAmf8+/kZn44HxluCsqPYMQiA6vMRzQjYjg=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gqounMMj+L57SWp2BDM4NvZNAj/vT7n7HTXPxTB9ev4=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Gt/RdZYO0oIskodg2HsZX5UfHBg0va6M8Xw46sC2xo8=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H2HANxQBbmoL/O+i56MFnJEgixPp1FViLYZBcVQnIkk=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20w93Ib3Euy9LLphQDz930yjkXZmPxt+Zm/LTswunic=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Q+WwOAJKgs0BuTEP41idZI9BfkKFGpGayeVgbj2OBYE=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pRH/ihLZ9zKB14tAupRPvgXfeaOhKsMGt8BS66TwJ0Q=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DzQ4Xav9dcKjf2Bku3EHoiUaJ2PPnw6eMnE3FfKEenQ=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Lml+QFBDArz6BCJTUgLrBE4Ix0BfxXkW18+dqo/Z0/4=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aJNtcbuaAbGbB4asJB1FIFE+xz/uPBFAIVeoYIBEMrw=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VHGLLNA2Xq+hiIvBgFQf6ugWIRZZjZIbnZQmuPDSnnQ=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oHTVXrLVL/sgLaDnJGH6Ii6X0sGVuFKjSgDw7rMfHXo=</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hJQ6rPdC/cRYcr02fqVff1hius3fiDGazLU9BOUymDI=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dJW2w9AxP3F4R8a/t4/n5ez5roCrut3S9W38o4NGseE=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2Zmddc8okUu60VbZpNY55ZYBrjRzx+lV6s9PJj3DdM4=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wzC6YSsjug8ID9ZpUGl0QAsbTf2MbyPuYrjnCwSGfMU=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YkK2/fC7G/dyCPvmGOuqqf+fAMOarRwkpqMSj43Z2Xs=</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3a18ZrdrCyaPJcWUXSrrA3tyX69khwoHt5ChAFGmr9E=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b728VTS/33yR2U4Y9b9HLP8AsNN4hPQOjwvjZlTM6pk=</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2hnq3aE6wwwnKLR7666zoaUf6kny46hBQaX+8kyY+Ik=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ZQxB85DvUkaa0KpgwiSp/4cQpJkLzTOCCBgE23MxNWU=</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w1G0GHkBrX1WvSrtivEhgiV+ijL+QMiAFggcbWlUeN0=</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XSzgTcJfVpStqDWRb7E8oNsuygjjbDcYPE1UZOpOMJA=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QcWtqvgpigrUFxqJj7vLUQRhdb0wl42VTyyJsP0A1tw=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sheet1.xml?ContentType=application/vnd.openxmlformats-officedocument.spreadsheetml.worksheet+xml">
        <DigestMethod Algorithm="http://www.w3.org/2001/04/xmlenc#sha256"/>
        <DigestValue>zD9PovKq76f9+MVeDO38Jtqfo/k5HaoONk2SGM+3fmc=</DigestValue>
      </Reference>
      <Reference URI="/xl/worksheets/sheet10.xml?ContentType=application/vnd.openxmlformats-officedocument.spreadsheetml.worksheet+xml">
        <DigestMethod Algorithm="http://www.w3.org/2001/04/xmlenc#sha256"/>
        <DigestValue>Iw4420Zqm0X68kQ/n5eFce1kFft9NrgOKlqhx/WrYTE=</DigestValue>
      </Reference>
      <Reference URI="/xl/worksheets/sheet11.xml?ContentType=application/vnd.openxmlformats-officedocument.spreadsheetml.worksheet+xml">
        <DigestMethod Algorithm="http://www.w3.org/2001/04/xmlenc#sha256"/>
        <DigestValue>3O5+qBb+n1aCCBuQ6IyvDHcp06z8ToGHe+FKWUE/O0w=</DigestValue>
      </Reference>
      <Reference URI="/xl/worksheets/sheet12.xml?ContentType=application/vnd.openxmlformats-officedocument.spreadsheetml.worksheet+xml">
        <DigestMethod Algorithm="http://www.w3.org/2001/04/xmlenc#sha256"/>
        <DigestValue>uMYaBcye31KUm9UnzrhRmGJnOAKcbwGof4EedPorC1o=</DigestValue>
      </Reference>
      <Reference URI="/xl/worksheets/sheet13.xml?ContentType=application/vnd.openxmlformats-officedocument.spreadsheetml.worksheet+xml">
        <DigestMethod Algorithm="http://www.w3.org/2001/04/xmlenc#sha256"/>
        <DigestValue>ag99uSQ89Cjlol/Tpkxjq2wdHrT49qOJzQriX3PtwkU=</DigestValue>
      </Reference>
      <Reference URI="/xl/worksheets/sheet14.xml?ContentType=application/vnd.openxmlformats-officedocument.spreadsheetml.worksheet+xml">
        <DigestMethod Algorithm="http://www.w3.org/2001/04/xmlenc#sha256"/>
        <DigestValue>p0QRWie2VUZzedmnqxhz+1N7SOtt5t8+8p3Lj1XssmI=</DigestValue>
      </Reference>
      <Reference URI="/xl/worksheets/sheet15.xml?ContentType=application/vnd.openxmlformats-officedocument.spreadsheetml.worksheet+xml">
        <DigestMethod Algorithm="http://www.w3.org/2001/04/xmlenc#sha256"/>
        <DigestValue>X9u0Xopk5P5qCQb9O71wlnrdY1kNxFv6t7WQsy0bAdU=</DigestValue>
      </Reference>
      <Reference URI="/xl/worksheets/sheet16.xml?ContentType=application/vnd.openxmlformats-officedocument.spreadsheetml.worksheet+xml">
        <DigestMethod Algorithm="http://www.w3.org/2001/04/xmlenc#sha256"/>
        <DigestValue>bL+NdN9h27ZHhFhO/+7MiAgOS7zhsZdaNT4MnzMet1A=</DigestValue>
      </Reference>
      <Reference URI="/xl/worksheets/sheet17.xml?ContentType=application/vnd.openxmlformats-officedocument.spreadsheetml.worksheet+xml">
        <DigestMethod Algorithm="http://www.w3.org/2001/04/xmlenc#sha256"/>
        <DigestValue>cyZtYaQav26ZLdrlpRkAl+ZeoE0xSJ00qS3x+MopNq8=</DigestValue>
      </Reference>
      <Reference URI="/xl/worksheets/sheet18.xml?ContentType=application/vnd.openxmlformats-officedocument.spreadsheetml.worksheet+xml">
        <DigestMethod Algorithm="http://www.w3.org/2001/04/xmlenc#sha256"/>
        <DigestValue>pPQOmf8frKTwNzaj3tYO7AbEwYAc2roiusJfxTZ4NrQ=</DigestValue>
      </Reference>
      <Reference URI="/xl/worksheets/sheet19.xml?ContentType=application/vnd.openxmlformats-officedocument.spreadsheetml.worksheet+xml">
        <DigestMethod Algorithm="http://www.w3.org/2001/04/xmlenc#sha256"/>
        <DigestValue>4mfYtgHyjgXpx3Dw5kBQIDpG/js9WCh31hV8kcRa4i0=</DigestValue>
      </Reference>
      <Reference URI="/xl/worksheets/sheet2.xml?ContentType=application/vnd.openxmlformats-officedocument.spreadsheetml.worksheet+xml">
        <DigestMethod Algorithm="http://www.w3.org/2001/04/xmlenc#sha256"/>
        <DigestValue>p52+DzGFt6MT3+5GQshbeWKVTURmSdvISTF44lqesxA=</DigestValue>
      </Reference>
      <Reference URI="/xl/worksheets/sheet20.xml?ContentType=application/vnd.openxmlformats-officedocument.spreadsheetml.worksheet+xml">
        <DigestMethod Algorithm="http://www.w3.org/2001/04/xmlenc#sha256"/>
        <DigestValue>6+kptEpKaZ6kDtZo5KTalKCT5Le5L+gcX+xW8gewHzM=</DigestValue>
      </Reference>
      <Reference URI="/xl/worksheets/sheet21.xml?ContentType=application/vnd.openxmlformats-officedocument.spreadsheetml.worksheet+xml">
        <DigestMethod Algorithm="http://www.w3.org/2001/04/xmlenc#sha256"/>
        <DigestValue>b1JtHLoZX4RhLBxs0q85woJmnnveEmrJ0/SgG3gI5mo=</DigestValue>
      </Reference>
      <Reference URI="/xl/worksheets/sheet22.xml?ContentType=application/vnd.openxmlformats-officedocument.spreadsheetml.worksheet+xml">
        <DigestMethod Algorithm="http://www.w3.org/2001/04/xmlenc#sha256"/>
        <DigestValue>Hd8lssvlDEyhQY9JDYJ1l3c0fcvlQAgVDJq6U8FeuRc=</DigestValue>
      </Reference>
      <Reference URI="/xl/worksheets/sheet23.xml?ContentType=application/vnd.openxmlformats-officedocument.spreadsheetml.worksheet+xml">
        <DigestMethod Algorithm="http://www.w3.org/2001/04/xmlenc#sha256"/>
        <DigestValue>pDz/YwzQedzLuoFqA93Rccc4fI6a0gOHfwDbx+wCaLA=</DigestValue>
      </Reference>
      <Reference URI="/xl/worksheets/sheet24.xml?ContentType=application/vnd.openxmlformats-officedocument.spreadsheetml.worksheet+xml">
        <DigestMethod Algorithm="http://www.w3.org/2001/04/xmlenc#sha256"/>
        <DigestValue>ewulbL+36GZ7EttEDKQkDWHeQ3w2eKNSiOU7B4GE5xg=</DigestValue>
      </Reference>
      <Reference URI="/xl/worksheets/sheet25.xml?ContentType=application/vnd.openxmlformats-officedocument.spreadsheetml.worksheet+xml">
        <DigestMethod Algorithm="http://www.w3.org/2001/04/xmlenc#sha256"/>
        <DigestValue>Wpm3LknWVcxAM25BBSfQYzB1ZrHUg9mjoNI4E5gt1c0=</DigestValue>
      </Reference>
      <Reference URI="/xl/worksheets/sheet26.xml?ContentType=application/vnd.openxmlformats-officedocument.spreadsheetml.worksheet+xml">
        <DigestMethod Algorithm="http://www.w3.org/2001/04/xmlenc#sha256"/>
        <DigestValue>3NO/f3w9JaHVPBylM4sdo8f0IzkpTeQSr8GDgiJp8D4=</DigestValue>
      </Reference>
      <Reference URI="/xl/worksheets/sheet27.xml?ContentType=application/vnd.openxmlformats-officedocument.spreadsheetml.worksheet+xml">
        <DigestMethod Algorithm="http://www.w3.org/2001/04/xmlenc#sha256"/>
        <DigestValue>N27qQWA3gG49PG8JWjqSuY7cZVTRhISoc3P3fdsvcc8=</DigestValue>
      </Reference>
      <Reference URI="/xl/worksheets/sheet28.xml?ContentType=application/vnd.openxmlformats-officedocument.spreadsheetml.worksheet+xml">
        <DigestMethod Algorithm="http://www.w3.org/2001/04/xmlenc#sha256"/>
        <DigestValue>IauV0wCpC69JyLlduZp2mzPlAcf/OXv/AvbDGTKynNM=</DigestValue>
      </Reference>
      <Reference URI="/xl/worksheets/sheet29.xml?ContentType=application/vnd.openxmlformats-officedocument.spreadsheetml.worksheet+xml">
        <DigestMethod Algorithm="http://www.w3.org/2001/04/xmlenc#sha256"/>
        <DigestValue>87TZ0SrUMCcz+i8SnONWCo66kP1HIix8qMxd5GPOVlg=</DigestValue>
      </Reference>
      <Reference URI="/xl/worksheets/sheet3.xml?ContentType=application/vnd.openxmlformats-officedocument.spreadsheetml.worksheet+xml">
        <DigestMethod Algorithm="http://www.w3.org/2001/04/xmlenc#sha256"/>
        <DigestValue>854MEOUGIxejNXXqoaU4bMbeyuXXRZfutchxSXwVavs=</DigestValue>
      </Reference>
      <Reference URI="/xl/worksheets/sheet30.xml?ContentType=application/vnd.openxmlformats-officedocument.spreadsheetml.worksheet+xml">
        <DigestMethod Algorithm="http://www.w3.org/2001/04/xmlenc#sha256"/>
        <DigestValue>L55EzK2XZibIwk0GgjmcQ7rj4GTCqEVLOzDWrgwZ1hM=</DigestValue>
      </Reference>
      <Reference URI="/xl/worksheets/sheet31.xml?ContentType=application/vnd.openxmlformats-officedocument.spreadsheetml.worksheet+xml">
        <DigestMethod Algorithm="http://www.w3.org/2001/04/xmlenc#sha256"/>
        <DigestValue>/YkiuYvsEorW7s81vzawjnoROYNro+80eWtsoDJoLIY=</DigestValue>
      </Reference>
      <Reference URI="/xl/worksheets/sheet32.xml?ContentType=application/vnd.openxmlformats-officedocument.spreadsheetml.worksheet+xml">
        <DigestMethod Algorithm="http://www.w3.org/2001/04/xmlenc#sha256"/>
        <DigestValue>Fye3XD9UZ1d600D7KHn5gAsAo2uhrfWf4c9HcLjYJaE=</DigestValue>
      </Reference>
      <Reference URI="/xl/worksheets/sheet33.xml?ContentType=application/vnd.openxmlformats-officedocument.spreadsheetml.worksheet+xml">
        <DigestMethod Algorithm="http://www.w3.org/2001/04/xmlenc#sha256"/>
        <DigestValue>k5T9YIaiBOmNHI6PB8DopiDnCMQjfYDG9U9oqwN9CwI=</DigestValue>
      </Reference>
      <Reference URI="/xl/worksheets/sheet34.xml?ContentType=application/vnd.openxmlformats-officedocument.spreadsheetml.worksheet+xml">
        <DigestMethod Algorithm="http://www.w3.org/2001/04/xmlenc#sha256"/>
        <DigestValue>f4ZZ8m+IGlar45EtwsSdyXhy5aHZgBrGL+XWl25z2dk=</DigestValue>
      </Reference>
      <Reference URI="/xl/worksheets/sheet35.xml?ContentType=application/vnd.openxmlformats-officedocument.spreadsheetml.worksheet+xml">
        <DigestMethod Algorithm="http://www.w3.org/2001/04/xmlenc#sha256"/>
        <DigestValue>1HonnhTxTFlAleDcFTswLD6L7XQh/TOdQR5F5vleWZ0=</DigestValue>
      </Reference>
      <Reference URI="/xl/worksheets/sheet36.xml?ContentType=application/vnd.openxmlformats-officedocument.spreadsheetml.worksheet+xml">
        <DigestMethod Algorithm="http://www.w3.org/2001/04/xmlenc#sha256"/>
        <DigestValue>MpE9+7NOZAy0+fqUFbqTGEgAkv5/wzZljWbcLnF589U=</DigestValue>
      </Reference>
      <Reference URI="/xl/worksheets/sheet37.xml?ContentType=application/vnd.openxmlformats-officedocument.spreadsheetml.worksheet+xml">
        <DigestMethod Algorithm="http://www.w3.org/2001/04/xmlenc#sha256"/>
        <DigestValue>GnkSeSaSIqYSkTAuEFhqOq/ulZqyT05ffEhLt2sVz1s=</DigestValue>
      </Reference>
      <Reference URI="/xl/worksheets/sheet38.xml?ContentType=application/vnd.openxmlformats-officedocument.spreadsheetml.worksheet+xml">
        <DigestMethod Algorithm="http://www.w3.org/2001/04/xmlenc#sha256"/>
        <DigestValue>SMF6DgRoXpoyfZidVNZ8kfRcp3130oek0sn0MIhmpe0=</DigestValue>
      </Reference>
      <Reference URI="/xl/worksheets/sheet39.xml?ContentType=application/vnd.openxmlformats-officedocument.spreadsheetml.worksheet+xml">
        <DigestMethod Algorithm="http://www.w3.org/2001/04/xmlenc#sha256"/>
        <DigestValue>MQwNKUD42s94uaHIn7ucI8ITKsE9BCe8tLS7Dl1kGb4=</DigestValue>
      </Reference>
      <Reference URI="/xl/worksheets/sheet4.xml?ContentType=application/vnd.openxmlformats-officedocument.spreadsheetml.worksheet+xml">
        <DigestMethod Algorithm="http://www.w3.org/2001/04/xmlenc#sha256"/>
        <DigestValue>HxONRsRAC00EgSGXeNNV2GVTkb+16jq8TJmX7DAC0EY=</DigestValue>
      </Reference>
      <Reference URI="/xl/worksheets/sheet40.xml?ContentType=application/vnd.openxmlformats-officedocument.spreadsheetml.worksheet+xml">
        <DigestMethod Algorithm="http://www.w3.org/2001/04/xmlenc#sha256"/>
        <DigestValue>XjN27mIp7MAf9bMhC/IBvl1zw+hor80WjYKJbPVEHv8=</DigestValue>
      </Reference>
      <Reference URI="/xl/worksheets/sheet41.xml?ContentType=application/vnd.openxmlformats-officedocument.spreadsheetml.worksheet+xml">
        <DigestMethod Algorithm="http://www.w3.org/2001/04/xmlenc#sha256"/>
        <DigestValue>vFIIICqh2zBQoT4kt/Tt7Ow2tEqdbLLhJzuf5Qj6hqE=</DigestValue>
      </Reference>
      <Reference URI="/xl/worksheets/sheet42.xml?ContentType=application/vnd.openxmlformats-officedocument.spreadsheetml.worksheet+xml">
        <DigestMethod Algorithm="http://www.w3.org/2001/04/xmlenc#sha256"/>
        <DigestValue>zqM9pyLVY142ZCickleCMqqf77ApTbhdAeEfrrYpKFM=</DigestValue>
      </Reference>
      <Reference URI="/xl/worksheets/sheet43.xml?ContentType=application/vnd.openxmlformats-officedocument.spreadsheetml.worksheet+xml">
        <DigestMethod Algorithm="http://www.w3.org/2001/04/xmlenc#sha256"/>
        <DigestValue>C93smZEXlNxkVTpqdbW+ZYw6+6LQCoVBXTT+4MI9y7s=</DigestValue>
      </Reference>
      <Reference URI="/xl/worksheets/sheet44.xml?ContentType=application/vnd.openxmlformats-officedocument.spreadsheetml.worksheet+xml">
        <DigestMethod Algorithm="http://www.w3.org/2001/04/xmlenc#sha256"/>
        <DigestValue>lH6jGbnhsywLpcw6M1Te5q7Py5pRsCfzmGYE/EYE7SU=</DigestValue>
      </Reference>
      <Reference URI="/xl/worksheets/sheet45.xml?ContentType=application/vnd.openxmlformats-officedocument.spreadsheetml.worksheet+xml">
        <DigestMethod Algorithm="http://www.w3.org/2001/04/xmlenc#sha256"/>
        <DigestValue>wdu6VCELh5fDHy45Op9ewDDsliK3LTdYuC54aXFMnHo=</DigestValue>
      </Reference>
      <Reference URI="/xl/worksheets/sheet46.xml?ContentType=application/vnd.openxmlformats-officedocument.spreadsheetml.worksheet+xml">
        <DigestMethod Algorithm="http://www.w3.org/2001/04/xmlenc#sha256"/>
        <DigestValue>VPr/zJXwHrGopmhM1tWTVLJ5RSDtE9cYn2yjQAp0zqo=</DigestValue>
      </Reference>
      <Reference URI="/xl/worksheets/sheet47.xml?ContentType=application/vnd.openxmlformats-officedocument.spreadsheetml.worksheet+xml">
        <DigestMethod Algorithm="http://www.w3.org/2001/04/xmlenc#sha256"/>
        <DigestValue>uhrQHFJLnGWwseQBBpxdW//w9mYGpzyVWaVe1xIA8c8=</DigestValue>
      </Reference>
      <Reference URI="/xl/worksheets/sheet48.xml?ContentType=application/vnd.openxmlformats-officedocument.spreadsheetml.worksheet+xml">
        <DigestMethod Algorithm="http://www.w3.org/2001/04/xmlenc#sha256"/>
        <DigestValue>AwNQgzFJwFy0AxPgnNCZ7CTHjo3EWURdx6OSV54DkbM=</DigestValue>
      </Reference>
      <Reference URI="/xl/worksheets/sheet49.xml?ContentType=application/vnd.openxmlformats-officedocument.spreadsheetml.worksheet+xml">
        <DigestMethod Algorithm="http://www.w3.org/2001/04/xmlenc#sha256"/>
        <DigestValue>EuVyGdDFeIXTYQq3W930R6fmQSRAR9/okP7M4E+btWQ=</DigestValue>
      </Reference>
      <Reference URI="/xl/worksheets/sheet5.xml?ContentType=application/vnd.openxmlformats-officedocument.spreadsheetml.worksheet+xml">
        <DigestMethod Algorithm="http://www.w3.org/2001/04/xmlenc#sha256"/>
        <DigestValue>60XVhVVY55JZatRM8QhFJBctKJFYOvxQpUYXJg8SFqY=</DigestValue>
      </Reference>
      <Reference URI="/xl/worksheets/sheet50.xml?ContentType=application/vnd.openxmlformats-officedocument.spreadsheetml.worksheet+xml">
        <DigestMethod Algorithm="http://www.w3.org/2001/04/xmlenc#sha256"/>
        <DigestValue>hz6JbnSEW57hO22xsJ9QPlRhAZswC5+FBNg2sSHKYU8=</DigestValue>
      </Reference>
      <Reference URI="/xl/worksheets/sheet6.xml?ContentType=application/vnd.openxmlformats-officedocument.spreadsheetml.worksheet+xml">
        <DigestMethod Algorithm="http://www.w3.org/2001/04/xmlenc#sha256"/>
        <DigestValue>5+N3QjbcdS5AxWhPtfCxGZefFGcRswrcyj+/AAsXo5Y=</DigestValue>
      </Reference>
      <Reference URI="/xl/worksheets/sheet7.xml?ContentType=application/vnd.openxmlformats-officedocument.spreadsheetml.worksheet+xml">
        <DigestMethod Algorithm="http://www.w3.org/2001/04/xmlenc#sha256"/>
        <DigestValue>JJOJQGsoS7+P5T2waTdF6ZvOJB0zLXKsHLctrBVP5SA=</DigestValue>
      </Reference>
      <Reference URI="/xl/worksheets/sheet8.xml?ContentType=application/vnd.openxmlformats-officedocument.spreadsheetml.worksheet+xml">
        <DigestMethod Algorithm="http://www.w3.org/2001/04/xmlenc#sha256"/>
        <DigestValue>9hTPCEoeDBH7VSfSz46OWYp5LkZDlNzBPasvefNx9m0=</DigestValue>
      </Reference>
      <Reference URI="/xl/worksheets/sheet9.xml?ContentType=application/vnd.openxmlformats-officedocument.spreadsheetml.worksheet+xml">
        <DigestMethod Algorithm="http://www.w3.org/2001/04/xmlenc#sha256"/>
        <DigestValue>WuwGNIg6Kh0YfvfiTk2yGCjQO0NBllTAmkJeUzXLzrU=</DigestValue>
      </Reference>
    </Manifest>
    <SignatureProperties>
      <SignatureProperty Id="idSignatureTime" Target="#idPackageSignature">
        <mdssi:SignatureTime xmlns:mdssi="http://schemas.openxmlformats.org/package/2006/digital-signature">
          <mdssi:Format>YYYY-MM-DDThh:mm:ssTZD</mdssi:Format>
          <mdssi:Value>2021-05-03T13:47:52Z</mdssi:Value>
        </mdssi:SignatureTime>
      </SignatureProperty>
    </SignatureProperties>
  </Object>
  <Object Id="idOfficeObject">
    <SignatureProperties>
      <SignatureProperty Id="idOfficeV1Details" Target="#idPackageSignature">
        <SignatureInfoV1 xmlns="http://schemas.microsoft.com/office/2006/digsig">
          <SetupID>{584B9EA0-4B74-43B6-ADA2-01B209C488BD}</SetupID>
          <SignatureText>NORMA MARTINEZ</SignatureText>
          <SignatureImage/>
          <SignatureComments/>
          <WindowsVersion>10.0</WindowsVersion>
          <OfficeVersion>16.0.13901/22</OfficeVersion>
          <ApplicationVersion>16.0.13901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2021-05-03T13:47:52Z</xd:SigningTime>
          <xd:SigningCertificate>
            <xd:Cert>
              <xd:CertDigest>
                <DigestMethod Algorithm="http://www.w3.org/2001/04/xmlenc#sha256"/>
                <DigestValue>jQc4n+yTKuuJpp367nUphMDkdPeeK5WZ/HTEooc0OeA=</DigestValue>
              </xd:CertDigest>
              <xd:IssuerSerial>
                <X509IssuerName>C=PY, O=DOCUMENTA S.A., CN=CA-DOCUMENTA S.A., SERIALNUMBER=RUC 80050172-1</X509IssuerName>
                <X509SerialNumber>4135301345247345599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QBAACfAAAAAAAAAAAAAAC/FgAAOwsAACBFTUYAAAEAwBsAAKoAAAAGAAAAAAAAAAAAAAAAAAAAgAcAADgEAABYAQAAwgAAAAAAAAAAAAAAAAAAAMA/BQDQ9QIACgAAABAAAAAAAAAAAAAAAEsAAAAQAAAAAAAAAAUAAAAeAAAAGAAAAAAAAAAAAAAARQEAAKAAAAAnAAAAGAAAAAEAAAAAAAAAAAAAAAAAAAAlAAAADAAAAAEAAABMAAAAZAAAAAAAAAAAAAAARAEAAJ8AAAAAAAAAAAAAAE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EAQAAnwAAAAAAAAAAAAAARQEAAKAAAAAhAPAAAAAAAAAAAAAAAIA/AAAAAAAAAAAAAIA/AAAAAAAAAAAAAAAAAAAAAAAAAAAAAAAAAAAAAAAAAAAlAAAADAAAAAAAAIAoAAAADAAAAAEAAAAnAAAAGAAAAAEAAAAAAAAA8PDwAAAAAAAlAAAADAAAAAEAAABMAAAAZAAAAAAAAAAAAAAARAEAAJ8AAAAAAAAAAAAAAEUBAACgAAAAIQDwAAAAAAAAAAAAAACAPwAAAAAAAAAAAACAPwAAAAAAAAAAAAAAAAAAAAAAAAAAAAAAAAAAAAAAAAAAJQAAAAwAAAAAAACAKAAAAAwAAAABAAAAJwAAABgAAAABAAAAAAAAAPDw8AAAAAAAJQAAAAwAAAABAAAATAAAAGQAAAAAAAAAAAAAAEQBAACfAAAAAAAAAAAAAABFAQAAoAAAACEA8AAAAAAAAAAAAAAAgD8AAAAAAAAAAAAAgD8AAAAAAAAAAAAAAAAAAAAAAAAAAAAAAAAAAAAAAAAAACUAAAAMAAAAAAAAgCgAAAAMAAAAAQAAACcAAAAYAAAAAQAAAAAAAADw8PAAAAAAACUAAAAMAAAAAQAAAEwAAABkAAAAAAAAAAAAAABEAQAAnwAAAAAAAAAAAAAARQEAAKAAAAAhAPAAAAAAAAAAAAAAAIA/AAAAAAAAAAAAAIA/AAAAAAAAAAAAAAAAAAAAAAAAAAAAAAAAAAAAAAAAAAAlAAAADAAAAAAAAIAoAAAADAAAAAEAAAAnAAAAGAAAAAEAAAAAAAAA////AAAAAAAlAAAADAAAAAEAAABMAAAAZAAAAAAAAAAAAAAARAEAAJ8AAAAAAAAAAAAAAEUBAACgAAAAIQDwAAAAAAAAAAAAAACAPwAAAAAAAAAAAACAPwAAAAAAAAAAAAAAAAAAAAAAAAAAAAAAAAAAAAAAAAAAJQAAAAwAAAAAAACAKAAAAAwAAAABAAAAJwAAABgAAAABAAAAAAAAAP///wAAAAAAJQAAAAwAAAABAAAATAAAAGQAAAAAAAAAAAAAAEQBAACfAAAAAAAAAAAAAABF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sCZH/X8AAACwJkf9fwAATFEKR/1/AAAAAF+5/X8AAP2He0b9fwAAMBZfuf1/AABMUQpH/X8AAJAWAAAAAAAAQAAAwP1/AAAAAF+5/X8AAMSKe0b9fwAABAAAAAAAAAAwFl+5/X8AAEC874MfAAAATFEKRwAAAABIAAAAAAAAAExRCkf9fwAAoLMmR/1/AACAVQpH/X8AAAEAAAAAAAAAtnoKR/1/AAAAAF+5/X8AAAAAAAAAAAAAAAAAAFsBAAAAAAAAAAAAALDQWOBbAQAAm6BZuP1/AAAQve+DHwAAAKm974MfAAAAAAAAAAAAAAAAAAAAZHYACAAAAAAlAAAADAAAAAEAAAAYAAAADAAAAAAAAAASAAAADAAAAAEAAAAeAAAAGAAAAPwAAAAFAAAAMgEAABYAAAAlAAAADAAAAAEAAABUAAAAfAAAAP0AAAAFAAAAMAEAABUAAAABAAAAVVWPQSa0j0H9AAAABQAAAAgAAABMAAAAAAAAAAAAAAAAAAAA//////////9cAAAAMwAvADUALwAyADAAMgAxAAcAAAAFAAAABwAAAAUAAAAHAAAABwAAAAcAAAAHAAAASwAAAEAAAAAwAAAABQAAACAAAAABAAAAAQAAABAAAAAAAAAAAAAAAEUBAACgAAAAAAAAAAAAAABFAQAAoAAAAFIAAABwAQAAAgAAABQAAAAJAAAAAAAAAAAAAAC8AgAAAAAAAAECAiJTAHkAcwB0AGUAbQAAAAAAAAAAAAAAAAAAAAAAAAAAAAAAAAAAAAAAAAAAAAAAAAAAAAAAAAAAAAAAAAAAAAAAAAAAAAEAAAAAAAAASNnvgx8AAAAAAFBBWwEAAIiufLj9fwAAAAAAAAAAAAAJAAAAAAAAAIC6B+hbAQAAN4p7Rv1/AAAAAAAAAAAAAAAAAAAAAAAAtmjgMAwKAADI2u+DHwAAAP7/////////EK6F7lsBAACw0FjgWwEAAPDb74MAAAAAMIla6FsBAAAHAAAAAAAAAAAAAAAAAAAALNvvgx8AAABp2++DHwAAAFG2Vbj9fwAAAAAAAAAAAADgJAfoAAAAAAAAgD8AAAAAAAAAAAAAAACw0FjgWwEAAJugWbj9fwAA0Nrvgx8AAABp2++DHw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8CIpRv1/AAABAAAAAAAAAJD2B0YBAAAAiK58uP1/AAAAAAAAAAAAAFjwB0b9fwAAcDga9VsBAABY8AdG/X8AAAAAAAAAAAAAAAAAAAAAAAD25+EwDAoAAHxiVFz9fwAAAAAAAAAAAADg////AAAAALDQWOBbAQAAyFrugwAAAAAAAAAAAAAAAAYAAAAAAAAAAAAAAAAAAADsWe6DHwAAACla7oMfAAAAUbZVuP1/AAA4LCD2WwEAAAAAAAAAAAAAOCwg9lsBAAAAAAAAAAAAALDQWOBbAQAAm6BZuP1/AACQWe6DHwAAACla7oMf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dAAAAVgAAADAAAAA7AAAArgAAABwAAAAhAPAAAAAAAAAAAAAAAIA/AAAAAAAAAAAAAIA/AAAAAAAAAAAAAAAAAAAAAAAAAAAAAAAAAAAAAAAAAAAlAAAADAAAAAAAAIAoAAAADAAAAAQAAABSAAAAcAEAAAQAAADs////AAAAAAAAAAAAAAAAkAEAAAAAAAEAAAAAcwBlAGcAbwBlACAAdQBpAAAAAAAAAAAAAAAAAAAAAAAAAAAAAAAAAAAAAAAAAAAAAAAAAAAAAAAAAAAAAAAAAAAAAABQYu6DHwAAAFBi7oMfAAAAAAgAAAAAAACIrny4/X8AAAAAAAAAAAAAAAAAAAAAAAAIu1n2WwEAAKAez/VbAQAAAAAAAAAAAAAAAAAAAAAAANbn4TAMCgAAYIgHRv1/AAAAAAAACAAAAOz///8AAAAAsNBY4FsBAADoWu6DAAAAAAAAAAAAAAAACQAAAAAAAAAAAAAAAAAAAAxa7oMfAAAASVrugx8AAABRtlW4/X8AAOgrIPZbAQAAAAAAAAAAAADoKyD2WwEAADiIB0b9fwAAsNBY4FsBAACboFm4/X8AALBZ7oMfAAAASVrugx8AAAAAAAAAAAAAAAAAAABkdgAIAAAAACUAAAAMAAAABAAAABgAAAAMAAAAAAAAABIAAAAMAAAAAQAAAB4AAAAYAAAAMAAAADsAAADeAAAAVwAAACUAAAAMAAAABAAAAFQAAACgAAAAMQAAADsAAADcAAAAVgAAAAEAAABVVY9BJrSPQTEAAAA7AAAADgAAAEwAAAAAAAAAAAAAAAAAAAD//////////2gAAABOAE8AUgBNAEEAIABNAEEAUgBUAEkATgBFAFoADwAAAA8AAAAMAAAAEgAAAA0AAAAFAAAAEgAAAA0AAAAMAAAACgAAAAUAAAAPAAAACgAAAAsAAABLAAAAQAAAADAAAAAFAAAAIAAAAAEAAAABAAAAEAAAAAAAAAAAAAAARQEAAKAAAAAAAAAAAAAAAEUBAACgAAAAJQAAAAwAAAACAAAAJwAAABgAAAAFAAAAAAAAAP///wAAAAAAJQAAAAwAAAAFAAAATAAAAGQAAAAAAAAAYQAAAEQBAACbAAAAAAAAAGEAAABFAQAAOwAAACEA8AAAAAAAAAAAAAAAgD8AAAAAAAAAAAAAgD8AAAAAAAAAAAAAAAAAAAAAAAAAAAAAAAAAAAAAAAAAACUAAAAMAAAAAAAAgCgAAAAMAAAABQAAACcAAAAYAAAABQAAAAAAAAD///8AAAAAACUAAAAMAAAABQAAAEwAAABkAAAADgAAAGEAAAA2AQAAcQAAAA4AAABhAAAAKQEAABEAAAAhAPAAAAAAAAAAAAAAAIA/AAAAAAAAAAAAAIA/AAAAAAAAAAAAAAAAAAAAAAAAAAAAAAAAAAAAAAAAAAAlAAAADAAAAAAAAIAoAAAADAAAAAUAAAAlAAAADAAAAAEAAAAYAAAADAAAAAAAAAASAAAADAAAAAEAAAAeAAAAGAAAAA4AAABhAAAANwEAAHIAAAAlAAAADAAAAAEAAABUAAAAoAAAAA8AAABhAAAAgAAAAHEAAAABAAAAVVWPQSa0j0EPAAAAYQAAAA4AAABMAAAAAAAAAAAAAAAAAAAA//////////9oAAAATgBPAFIATQBBACAATQBBAFIAVABJAE4ARQBaAAoAAAAKAAAACAAAAAwAAAAIAAAABAAAAAwAAAAIAAAACAAAAAcAAAADAAAACgAAAAcAAAAHAAAASwAAAEAAAAAwAAAABQAAACAAAAABAAAAAQAAABAAAAAAAAAAAAAAAEUBAACgAAAAAAAAAAAAAABFAQAAoAAAACUAAAAMAAAAAgAAACcAAAAYAAAABQAAAAAAAAD///8AAAAAACUAAAAMAAAABQAAAEwAAABkAAAADgAAAHYAAAA2AQAAhgAAAA4AAAB2AAAAKQEAABEAAAAhAPAAAAAAAAAAAAAAAIA/AAAAAAAAAAAAAIA/AAAAAAAAAAAAAAAAAAAAAAAAAAAAAAAAAAAAAAAAAAAlAAAADAAAAAAAAIAoAAAADAAAAAUAAAAlAAAADAAAAAEAAAAYAAAADAAAAAAAAAASAAAADAAAAAEAAAAeAAAAGAAAAA4AAAB2AAAANwEAAIcAAAAlAAAADAAAAAEAAABUAAAAqAAAAA8AAAB2AAAAdAAAAIYAAAABAAAAVVWPQSa0j0EPAAAAdgAAAA8AAABMAAAAAAAAAAAAAAAAAAAA//////////9sAAAAUwBJAE4ARABJAEMATwAgAFQASQBUAFUATABBAFIAAAAHAAAAAwAAAAoAAAAJAAAAAwAAAAgAAAAKAAAABAAAAAcAAAADAAAABwAAAAkAAAAGAAAACAAAAAgAAABLAAAAQAAAADAAAAAFAAAAIAAAAAEAAAABAAAAEAAAAAAAAAAAAAAARQEAAKAAAAAAAAAAAAAAAEUBAACgAAAAJQAAAAwAAAACAAAAJwAAABgAAAAFAAAAAAAAAP///wAAAAAAJQAAAAwAAAAFAAAATAAAAGQAAAAOAAAAiwAAADYBAACbAAAADgAAAIsAAAApAQAAEQAAACEA8AAAAAAAAAAAAAAAgD8AAAAAAAAAAAAAgD8AAAAAAAAAAAAAAAAAAAAAAAAAAAAAAAAAAAAAAAAAACUAAAAMAAAAAAAAgCgAAAAMAAAABQAAACUAAAAMAAAAAQAAABgAAAAMAAAAAAAAABIAAAAMAAAAAQAAABYAAAAMAAAAAAAAAFQAAABQAQAADwAAAIsAAAA1AQAAmwAAAAEAAABVVY9BJrSPQQ8AAACLAAAAKwAAAEwAAAAEAAAADgAAAIsAAAA3AQAAnAAAAKQAAABGAGkAcgBtAGEAZABvACAAcABvAHIAOgAgAE4ATwBSAE0AQQAgAE0AQQBSAEkAQQAgAE0AQQBSAFQASQBOAEUAWgAgAEkAUgBJAEcATwBJAFQASQBBAAAABgAAAAMAAAAFAAAACwAAAAcAAAAIAAAACAAAAAQAAAAIAAAACAAAAAUAAAADAAAABAAAAAoAAAAKAAAACAAAAAwAAAAIAAAABAAAAAwAAAAIAAAACAAAAAMAAAAIAAAABAAAAAwAAAAIAAAACAAAAAcAAAADAAAACgAAAAcAAAAHAAAABAAAAAMAAAAIAAAAAwAAAAkAAAAKAAAAAwAAAAcAAAADAAAACAAAABYAAAAMAAAAAAAAACUAAAAMAAAAAgAAAA4AAAAUAAAAAAAAABAAAAAUAAAA</Object>
  <Object Id="idInvalidSigLnImg">AQAAAGwAAAAAAAAAAAAAAEQBAACfAAAAAAAAAAAAAAC/FgAAOwsAACBFTUYAAAEASCIAALEAAAAGAAAAAAAAAAAAAAAAAAAAgAcAADgEAABYAQAAwgAAAAAAAAAAAAAAAAAAAMA/BQDQ9QIACgAAABAAAAAAAAAAAAAAAEsAAAAQAAAAAAAAAAUAAAAeAAAAGAAAAAAAAAAAAAAARQEAAKAAAAAnAAAAGAAAAAEAAAAAAAAAAAAAAAAAAAAlAAAADAAAAAEAAABMAAAAZAAAAAAAAAAAAAAARAEAAJ8AAAAAAAAAAAAAAEU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EAQAAnwAAAAAAAAAAAAAARQEAAKAAAAAhAPAAAAAAAAAAAAAAAIA/AAAAAAAAAAAAAIA/AAAAAAAAAAAAAAAAAAAAAAAAAAAAAAAAAAAAAAAAAAAlAAAADAAAAAAAAIAoAAAADAAAAAEAAAAnAAAAGAAAAAEAAAAAAAAA8PDwAAAAAAAlAAAADAAAAAEAAABMAAAAZAAAAAAAAAAAAAAARAEAAJ8AAAAAAAAAAAAAAEUBAACgAAAAIQDwAAAAAAAAAAAAAACAPwAAAAAAAAAAAACAPwAAAAAAAAAAAAAAAAAAAAAAAAAAAAAAAAAAAAAAAAAAJQAAAAwAAAAAAACAKAAAAAwAAAABAAAAJwAAABgAAAABAAAAAAAAAPDw8AAAAAAAJQAAAAwAAAABAAAATAAAAGQAAAAAAAAAAAAAAEQBAACfAAAAAAAAAAAAAABFAQAAoAAAACEA8AAAAAAAAAAAAAAAgD8AAAAAAAAAAAAAgD8AAAAAAAAAAAAAAAAAAAAAAAAAAAAAAAAAAAAAAAAAACUAAAAMAAAAAAAAgCgAAAAMAAAAAQAAACcAAAAYAAAAAQAAAAAAAADw8PAAAAAAACUAAAAMAAAAAQAAAEwAAABkAAAAAAAAAAAAAABEAQAAnwAAAAAAAAAAAAAARQEAAKAAAAAhAPAAAAAAAAAAAAAAAIA/AAAAAAAAAAAAAIA/AAAAAAAAAAAAAAAAAAAAAAAAAAAAAAAAAAAAAAAAAAAlAAAADAAAAAAAAIAoAAAADAAAAAEAAAAnAAAAGAAAAAEAAAAAAAAA////AAAAAAAlAAAADAAAAAEAAABMAAAAZAAAAAAAAAAAAAAARAEAAJ8AAAAAAAAAAAAAAEUBAACgAAAAIQDwAAAAAAAAAAAAAACAPwAAAAAAAAAAAACAPwAAAAAAAAAAAAAAAAAAAAAAAAAAAAAAAAAAAAAAAAAAJQAAAAwAAAAAAACAKAAAAAwAAAABAAAAJwAAABgAAAABAAAAAAAAAP///wAAAAAAJQAAAAwAAAABAAAATAAAAGQAAAAAAAAAAAAAAEQBAACfAAAAAAAAAAAAAABF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CwJkf9fwAAALAmR/1/AABMUQpH/X8AAAAAX7n9fwAA/Yd7Rv1/AAAwFl+5/X8AAExRCkf9fwAAkBYAAAAAAABAAADA/X8AAAAAX7n9fwAAxIp7Rv1/AAAEAAAAAAAAADAWX7n9fwAAQLzvgx8AAABMUQpHAAAAAEgAAAAAAAAATFEKR/1/AACgsyZH/X8AAIBVCkf9fwAAAQAAAAAAAAC2egpH/X8AAAAAX7n9fwAAAAAAAAAAAAAAAAAAWwEAAAAAAAAAAAAAsNBY4FsBAACboFm4/X8AABC974MfAAAAqb3vgx8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FAQAAoAAAAAAAAAAAAAAARQEAAKAAAABSAAAAcAEAAAIAAAAUAAAACQAAAAAAAAAAAAAAvAIAAAAAAAABAgIiUwB5AHMAdABlAG0AAAAAAAAAAAAAAAAAAAAAAAAAAAAAAAAAAAAAAAAAAAAAAAAAAAAAAAAAAAAAAAAAAAAAAAAAAAABAAAAAAAAAEjZ74MfAAAAAABQQVsBAACIrny4/X8AAAAAAAAAAAAACQAAAAAAAACAugfoWwEAADeKe0b9fwAAAAAAAAAAAAAAAAAAAAAAALZo4DAMCgAAyNrvgx8AAAD+/////////xCuhe5bAQAAsNBY4FsBAADw2++DAAAAADCJWuhbAQAABwAAAAAAAAAAAAAAAAAAACzb74MfAAAAadvvgx8AAABRtlW4/X8AAAAAAAAAAAAA4CQH6AAAAAAAAIA/AAAAAAAAAAAAAAAAsNBY4FsBAACboFm4/X8AANDa74MfAAAAadvvgx8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PAiKUb9fwAAAQAAAAAAAACQ9gdGAQAAAIiufLj9fwAAAAAAAAAAAABY8AdG/X8AAHA4GvVbAQAAWPAHRv1/AAAAAAAAAAAAAAAAAAAAAAAA9ufhMAwKAAB8YlRc/X8AAAAAAAAAAAAA4P///wAAAACw0FjgWwEAAMha7oMAAAAAAAAAAAAAAAAGAAAAAAAAAAAAAAAAAAAA7Fnugx8AAAApWu6DHwAAAFG2Vbj9fwAAOCwg9lsBAAAAAAAAAAAAADgsIPZbAQAAAAAAAAAAAACw0FjgWwEAAJugWbj9fwAAkFnugx8AAAApWu6DHw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3QAAAFYAAAAwAAAAOwAAAK4AAAAcAAAAIQDwAAAAAAAAAAAAAACAPwAAAAAAAAAAAACAPwAAAAAAAAAAAAAAAAAAAAAAAAAAAAAAAAAAAAAAAAAAJQAAAAwAAAAAAACAKAAAAAwAAAAEAAAAUgAAAHABAAAEAAAA7P///wAAAAAAAAAAAAAAAJABAAAAAAABAAAAAHMAZQBnAG8AZQAgAHUAaQAAAAAAAAAAAAAAAAAAAAAAAAAAAAAAAAAAAAAAAAAAAAAAAAAAAAAAAAAAAAAAAAAAAAAAUGLugx8AAABQYu6DHwAAAAAIAAAAAAAAiK58uP1/AAAAAAAAAAAAAAAAAAAAAAAACLtZ9lsBAACgHs/1WwEAAAAAAAAAAAAAAAAAAAAAAADW5+EwDAoAAGCIB0b9fwAAAAAAAAgAAADs////AAAAALDQWOBbAQAA6FrugwAAAAAAAAAAAAAAAAkAAAAAAAAAAAAAAAAAAAAMWu6DHwAAAEla7oMfAAAAUbZVuP1/AADoKyD2WwEAAAAAAAAAAAAA6Csg9lsBAAA4iAdG/X8AALDQWOBbAQAAm6BZuP1/AACwWe6DHwAAAEla7oMfAAAAAAAAAAAAAAAAAAAAZHYACAAAAAAlAAAADAAAAAQAAAAYAAAADAAAAAAAAAASAAAADAAAAAEAAAAeAAAAGAAAADAAAAA7AAAA3gAAAFcAAAAlAAAADAAAAAQAAABUAAAAoAAAADEAAAA7AAAA3AAAAFYAAAABAAAAVVWPQSa0j0ExAAAAOwAAAA4AAABMAAAAAAAAAAAAAAAAAAAA//////////9oAAAATgBPAFIATQBBACAATQBBAFIAVABJAE4ARQBaAA8AAAAPAAAADAAAABIAAAANAAAABQAAABIAAAANAAAADAAAAAoAAAAFAAAADwAAAAoAAAALAAAASwAAAEAAAAAwAAAABQAAACAAAAABAAAAAQAAABAAAAAAAAAAAAAAAEUBAACgAAAAAAAAAAAAAABFAQAAoAAAACUAAAAMAAAAAgAAACcAAAAYAAAABQAAAAAAAAD///8AAAAAACUAAAAMAAAABQAAAEwAAABkAAAAAAAAAGEAAABEAQAAmwAAAAAAAABhAAAARQEAADsAAAAhAPAAAAAAAAAAAAAAAIA/AAAAAAAAAAAAAIA/AAAAAAAAAAAAAAAAAAAAAAAAAAAAAAAAAAAAAAAAAAAlAAAADAAAAAAAAIAoAAAADAAAAAUAAAAnAAAAGAAAAAUAAAAAAAAA////AAAAAAAlAAAADAAAAAUAAABMAAAAZAAAAA4AAABhAAAANgEAAHEAAAAOAAAAYQAAACkBAAARAAAAIQDwAAAAAAAAAAAAAACAPwAAAAAAAAAAAACAPwAAAAAAAAAAAAAAAAAAAAAAAAAAAAAAAAAAAAAAAAAAJQAAAAwAAAAAAACAKAAAAAwAAAAFAAAAJQAAAAwAAAABAAAAGAAAAAwAAAAAAAAAEgAAAAwAAAABAAAAHgAAABgAAAAOAAAAYQAAADcBAAByAAAAJQAAAAwAAAABAAAAVAAAAKAAAAAPAAAAYQAAAIAAAABxAAAAAQAAAFVVj0EmtI9BDwAAAGEAAAAOAAAATAAAAAAAAAAAAAAAAAAAAP//////////aAAAAE4ATwBSAE0AQQAgAE0AQQBSAFQASQBOAEUAWgAKAAAACgAAAAgAAAAMAAAACAAAAAQAAAAMAAAACAAAAAgAAAAHAAAAAwAAAAoAAAAHAAAABwAAAEsAAABAAAAAMAAAAAUAAAAgAAAAAQAAAAEAAAAQAAAAAAAAAAAAAABFAQAAoAAAAAAAAAAAAAAARQEAAKAAAAAlAAAADAAAAAIAAAAnAAAAGAAAAAUAAAAAAAAA////AAAAAAAlAAAADAAAAAUAAABMAAAAZAAAAA4AAAB2AAAANgEAAIYAAAAOAAAAdgAAACkBAAARAAAAIQDwAAAAAAAAAAAAAACAPwAAAAAAAAAAAACAPwAAAAAAAAAAAAAAAAAAAAAAAAAAAAAAAAAAAAAAAAAAJQAAAAwAAAAAAACAKAAAAAwAAAAFAAAAJQAAAAwAAAABAAAAGAAAAAwAAAAAAAAAEgAAAAwAAAABAAAAHgAAABgAAAAOAAAAdgAAADc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UBAACgAAAAAAAAAAAAAABFAQAAoAAAACUAAAAMAAAAAgAAACcAAAAYAAAABQAAAAAAAAD///8AAAAAACUAAAAMAAAABQAAAEwAAABkAAAADgAAAIsAAAA2AQAAmwAAAA4AAACLAAAAKQEAABEAAAAhAPAAAAAAAAAAAAAAAIA/AAAAAAAAAAAAAIA/AAAAAAAAAAAAAAAAAAAAAAAAAAAAAAAAAAAAAAAAAAAlAAAADAAAAAAAAIAoAAAADAAAAAUAAAAlAAAADAAAAAEAAAAYAAAADAAAAAAAAAASAAAADAAAAAEAAAAWAAAADAAAAAAAAABUAAAAUAEAAA8AAACLAAAANQEAAJsAAAABAAAAVVWPQSa0j0EPAAAAiwAAACsAAABMAAAABAAAAA4AAACLAAAANwEAAJwAAACkAAAARgBpAHIAbQBhAGQAbwAgAHAAbwByADoAIABOAE8AUgBNAEEAIABNAEEAUgBJAEEAIABNAEEAUgBUAEkATgBFAFoAIABJAFIASQBHAE8ASQBUAEkAQQAAAAYAAAADAAAABQAAAAsAAAAHAAAACAAAAAgAAAAEAAAACAAAAAgAAAAFAAAAAwAAAAQAAAAKAAAACgAAAAgAAAAMAAAACAAAAAQAAAAMAAAACAAAAAgAAAADAAAACAAAAAQAAAAMAAAACAAAAAgAAAAHAAAAAwAAAAoAAAAHAAAABwAAAAQAAAADAAAACAAAAAMAAAAJAAAACgAAAAMAAAAHAAAAAwAAAAg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qoq3WCCswYcFX6Ohl6zc7cOv6ZrLLS9YKrvRJwaHbD0=</DigestValue>
    </Reference>
    <Reference Type="http://www.w3.org/2000/09/xmldsig#Object" URI="#idOfficeObject">
      <DigestMethod Algorithm="http://www.w3.org/2001/04/xmlenc#sha256"/>
      <DigestValue>5FIjyPCFnQANxdF3Qmkv5612gcLj4yaHTdbwGjtkJ9w=</DigestValue>
    </Reference>
    <Reference Type="http://uri.etsi.org/01903#SignedProperties" URI="#idSignedProperties">
      <Transforms>
        <Transform Algorithm="http://www.w3.org/TR/2001/REC-xml-c14n-20010315"/>
      </Transforms>
      <DigestMethod Algorithm="http://www.w3.org/2001/04/xmlenc#sha256"/>
      <DigestValue>K/mJED2hO6wzINP13PtL9MBs/jYti5+2l3Lq10HFrmY=</DigestValue>
    </Reference>
    <Reference Type="http://www.w3.org/2000/09/xmldsig#Object" URI="#idValidSigLnImg">
      <DigestMethod Algorithm="http://www.w3.org/2001/04/xmlenc#sha256"/>
      <DigestValue>O+ScRkOaPwhmNcfpzBCiWOxpo0el2tGi5TpprY7lzLw=</DigestValue>
    </Reference>
    <Reference Type="http://www.w3.org/2000/09/xmldsig#Object" URI="#idInvalidSigLnImg">
      <DigestMethod Algorithm="http://www.w3.org/2001/04/xmlenc#sha256"/>
      <DigestValue>jps3cb96r8wnFuULetCjQ11NikjXY6q5Ehl+yqP3HG8=</DigestValue>
    </Reference>
  </SignedInfo>
  <SignatureValue>uAKqupkKq3VQJQTWXDhcWtwEAh2OBPYjNs5TOjCTyKwbLBc8QwND7hx3v5b4JiXOJBzdecvd/WOy
RLA2dPSF4miblhqLi8Glagej84jK+k081aMcy91dKblwsGkxdXeRKn6nJVwRdQv175n1gUeP4HPg
bCtIFjaGBqETHAhzKnljvrNYWrXdAFtoBdw3C8+ky1XGAdYboLaxm5OZ6llSdqjkd3K4xLPCk4HT
7AkjyEMODFGDLLiSKNl1dkGn4dJTTWS3+O45b7T6585XrZ4N8Hadzqn8I6GAviugNpKxlaQF3L7v
HaNxgws49nKqI8sKJqT3XejVLQU5okKkE6VAew==</SignatureValue>
  <KeyInfo>
    <X509Data>
      <X509Certificate>MIIIBjCCBe6gAwIBAgIIIH/8fu7VFjcwDQYJKoZIhvcNAQELBQAwWzEXMBUGA1UEBRMOUlVDIDgwMDUwMTcyLTExGjAYBgNVBAMTEUNBLURPQ1VNRU5UQSBTLkEuMRcwFQYDVQQKEw5ET0NVTUVOVEEgUy5BLjELMAkGA1UEBhMCUFkwHhcNMjEwMTExMTM0NjQzWhcNMjMwMTExMTM1NjQzWjCBoTELMAkGA1UEBhMCUFkxGDAWBgNVBAQMD0ZFUk5BTkRFWiBST0pBUzESMBAGA1UEBRMJQ0kzMTgxMjQ1MRMwEQYDVQQqDApST1NBIE1BQkVMMRcwFQYDVQQKDA5QRVJTT05BIEZJU0lDQTERMA8GA1UECwwIRklSTUEgRjIxIzAhBgNVBAMMGlJPU0EgTUFCRUwgRkVSTkFOREVaIFJPSkFTMIIBIjANBgkqhkiG9w0BAQEFAAOCAQ8AMIIBCgKCAQEA0Z9nMUY8+fRhY4651Lok675mYxJAjsjQwwZu9GwAqIHuTziv9Jfx0H5Up/HyrvPo5WxEdkZXhj8rmeWViKnRL1xL49kLWAivFRjvnyARZqmYKyouYirv+V4loSXyeYvJUthfgrBwCef5+K9jwxAuJNa8x0TPg2cXVChW3AuVdYSW1GVOYVfGO1D9/D17GKUvuuam2vsucs0q+K12KGKaf/yEndQB4VQFq3BKNAIaE0bU7yyUWJ01D3axhp4bmro+PX8FgzPqETlqnW57WUciGo8VPWNOEFivDFXfa5QW2r6zcQWu+12IBk7H8WwAqXBg2Jm3K0uOdcrQ6mOQEEHkcwIDAQABo4IDhTCCA4EwDAYDVR0TAQH/BAIwADAOBgNVHQ8BAf8EBAMCBeAwKgYDVR0lAQH/BCAwHgYIKwYBBQUHAwEGCCsGAQUFBwMCBggrBgEFBQcDBDAdBgNVHQ4EFgQUaEN4+HiBHcWeg9iKQbEYpt9fuL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kGA1UdEQQiMCCBHmNvbnN1bHRvcmV4dGVybm8yQGFsa2Fu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MHXARzJ12FZLjCMYKEUZMpvPoXcKKjjdrtXpPy3EECTF1AlCHHa/vMfjyFpKzpq1pStBCbz3jQhJpMjj0vD2KVxCrq5tNLamLeC5soYQRyPGcukKoQEY8HQwKJ55oTUJMRQJyCsp7lAOOlEuDqZXnuJBuCNNzmEB0xPtz28kMt4yYjLDvn99tpxO/dZC1aswVzeJEUvrJasu4GET4ORWCDUE4cW2Lkv7tiT37tCoVi/QYmGOSrsoA4cClvoQpCsA4zTwbVSY/fVJKxOr+u/ohHD3LJKgMCSB4z1cKohdPpiuoLUt/K1bxYHrdF2KgM45112vlCyZTm3xSNkRl4VaGa8hV9C2rTyjO1kNHuuTgsHibjQGL7ufiALpZBY9Ez74G+K4Vogrl4sy4MxG7zgZOlhpsIwS513gFlo3g47/uV5s2ApnmDfAwKkake8vlsEL/3mRlp86DqX+d0kRfbmiG3HObhNGYo5ke2qH/Xy3cGs9uQZsw8y0Rge+CBstlo1KfKyyCSfy+aWm1/pnLBdzYuJvRWPdfLJytmuOgsQPT5175xjKnbttEl2ApwqAcNKMtykHpAh8vjMZirwOOiPnIsg/Evk01S4AkywNsWq2I2M7MBF1XRdQaykLSaWWPPD9UiBQWhJOawyPolOmuyC36xi7Pt8ZeNPJ8jkfPaJII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45"/>
            <mdssi:RelationshipReference xmlns:mdssi="http://schemas.openxmlformats.org/package/2006/digital-signature" SourceId="rId16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5"/>
            <mdssi:RelationshipReference xmlns:mdssi="http://schemas.openxmlformats.org/package/2006/digital-signature" SourceId="rId151"/>
            <mdssi:RelationshipReference xmlns:mdssi="http://schemas.openxmlformats.org/package/2006/digital-signature" SourceId="rId15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Transform>
          <Transform Algorithm="http://www.w3.org/TR/2001/REC-xml-c14n-20010315"/>
        </Transforms>
        <DigestMethod Algorithm="http://www.w3.org/2001/04/xmlenc#sha256"/>
        <DigestValue>IonXPLG38MTdhw1Z7q86ZqZMGyxlJTPl6Lk16dXC6B4=</DigestValue>
      </Reference>
      <Reference URI="/xl/calcChain.xml?ContentType=application/vnd.openxmlformats-officedocument.spreadsheetml.calcChain+xml">
        <DigestMethod Algorithm="http://www.w3.org/2001/04/xmlenc#sha256"/>
        <DigestValue>wqVM+6mTmylGmqGyeS8BrNd2MCnvGYDOW+Zi9/42ejI=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Ib7nv98BuHtgkM8/Pdhsfqo7EYOTzs8djBYqtlD179Q=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xP6N5EhIpUZwMFnfHuisvYSy8WQQzrDSIWgZJIzf2fg=</DigestValue>
      </Reference>
      <Reference URI="/xl/drawings/drawing13.xml?ContentType=application/vnd.openxmlformats-officedocument.drawing+xml">
        <DigestMethod Algorithm="http://www.w3.org/2001/04/xmlenc#sha256"/>
        <DigestValue>FSgVW1c3jruViqVh7kPfA1izg8o99DncmxixGRF5tcA=</DigestValue>
      </Reference>
      <Reference URI="/xl/drawings/drawing14.xml?ContentType=application/vnd.openxmlformats-officedocument.drawing+xml">
        <DigestMethod Algorithm="http://www.w3.org/2001/04/xmlenc#sha256"/>
        <DigestValue>kHf0isHfYuxpzAdtaeY/pArilWrhugMlwcRVdP/cqoM=</DigestValue>
      </Reference>
      <Reference URI="/xl/drawings/drawing15.xml?ContentType=application/vnd.openxmlformats-officedocument.drawing+xml">
        <DigestMethod Algorithm="http://www.w3.org/2001/04/xmlenc#sha256"/>
        <DigestValue>RJusHmxAm+FPs0xm17NnAlyXEunVv2ePuwfqOFTnB64=</DigestValue>
      </Reference>
      <Reference URI="/xl/drawings/drawing16.xml?ContentType=application/vnd.openxmlformats-officedocument.drawing+xml">
        <DigestMethod Algorithm="http://www.w3.org/2001/04/xmlenc#sha256"/>
        <DigestValue>4vkLXimhdNYNd+lIaFen26NaqvOe+O+FNdnuqVilMek=</DigestValue>
      </Reference>
      <Reference URI="/xl/drawings/drawing17.xml?ContentType=application/vnd.openxmlformats-officedocument.drawing+xml">
        <DigestMethod Algorithm="http://www.w3.org/2001/04/xmlenc#sha256"/>
        <DigestValue>8w4bD+NkRA3WjjnISQVWugiH32Zt0jfowTYt+ijyarY=</DigestValue>
      </Reference>
      <Reference URI="/xl/drawings/drawing18.xml?ContentType=application/vnd.openxmlformats-officedocument.drawing+xml">
        <DigestMethod Algorithm="http://www.w3.org/2001/04/xmlenc#sha256"/>
        <DigestValue>qjLZMe67ymEaG36EPiT1q32fvtPTIcds/skq/3uBvyY=</DigestValue>
      </Reference>
      <Reference URI="/xl/drawings/drawing19.xml?ContentType=application/vnd.openxmlformats-officedocument.drawing+xml">
        <DigestMethod Algorithm="http://www.w3.org/2001/04/xmlenc#sha256"/>
        <DigestValue>bEs9IpOt1wC36d2dX2AVfyyPlaNXyLtp5Nk/nhTwMVI=</DigestValue>
      </Reference>
      <Reference URI="/xl/drawings/drawing2.xml?ContentType=application/vnd.openxmlformats-officedocument.drawing+xml">
        <DigestMethod Algorithm="http://www.w3.org/2001/04/xmlenc#sha256"/>
        <DigestValue>HofVdvOzN66eiEi1VhwT2gcIQm/p4VNwGd4wRrjqwEM=</DigestValue>
      </Reference>
      <Reference URI="/xl/drawings/drawing20.xml?ContentType=application/vnd.openxmlformats-officedocument.drawing+xml">
        <DigestMethod Algorithm="http://www.w3.org/2001/04/xmlenc#sha256"/>
        <DigestValue>+r0mNZNiMZWB5/S74XYNnkshCrLF/jqosLQkY6hyShc=</DigestValue>
      </Reference>
      <Reference URI="/xl/drawings/drawing21.xml?ContentType=application/vnd.openxmlformats-officedocument.drawing+xml">
        <DigestMethod Algorithm="http://www.w3.org/2001/04/xmlenc#sha256"/>
        <DigestValue>v0P2EUvvD+cZC2BgGjq73IkqaLq1hdVE9xuJUQ2D4GY=</DigestValue>
      </Reference>
      <Reference URI="/xl/drawings/drawing22.xml?ContentType=application/vnd.openxmlformats-officedocument.drawing+xml">
        <DigestMethod Algorithm="http://www.w3.org/2001/04/xmlenc#sha256"/>
        <DigestValue>2s8NPPlsTtA0bHLTYg2eJgIwEKs+L51bQGuKyYWa5nA=</DigestValue>
      </Reference>
      <Reference URI="/xl/drawings/drawing23.xml?ContentType=application/vnd.openxmlformats-officedocument.drawing+xml">
        <DigestMethod Algorithm="http://www.w3.org/2001/04/xmlenc#sha256"/>
        <DigestValue>NHcAr8jfIFtPFYc8qPvKw31WQP3YNhFtr4ynOJ34jLA=</DigestValue>
      </Reference>
      <Reference URI="/xl/drawings/drawing24.xml?ContentType=application/vnd.openxmlformats-officedocument.drawing+xml">
        <DigestMethod Algorithm="http://www.w3.org/2001/04/xmlenc#sha256"/>
        <DigestValue>r73H5D4Wy8tJymCMJ3S9xfeKWxzQECLwPCNtghVW2zU=</DigestValue>
      </Reference>
      <Reference URI="/xl/drawings/drawing25.xml?ContentType=application/vnd.openxmlformats-officedocument.drawing+xml">
        <DigestMethod Algorithm="http://www.w3.org/2001/04/xmlenc#sha256"/>
        <DigestValue>/FUEeEYTg4Ql2mypVXZnX5HdpRHGPnXbJRwTtazMF58=</DigestValue>
      </Reference>
      <Reference URI="/xl/drawings/drawing26.xml?ContentType=application/vnd.openxmlformats-officedocument.drawing+xml">
        <DigestMethod Algorithm="http://www.w3.org/2001/04/xmlenc#sha256"/>
        <DigestValue>DG3HjEz5oEM69k8QI3toRi2pGw1fadlkGZjt5mVpnWQ=</DigestValue>
      </Reference>
      <Reference URI="/xl/drawings/drawing27.xml?ContentType=application/vnd.openxmlformats-officedocument.drawing+xml">
        <DigestMethod Algorithm="http://www.w3.org/2001/04/xmlenc#sha256"/>
        <DigestValue>kX2Yf0kPjb4yE2yq6/aED9mmGEJKaXJd0jw9DEj4Dm0=</DigestValue>
      </Reference>
      <Reference URI="/xl/drawings/drawing28.xml?ContentType=application/vnd.openxmlformats-officedocument.drawing+xml">
        <DigestMethod Algorithm="http://www.w3.org/2001/04/xmlenc#sha256"/>
        <DigestValue>SNAJaJkzIEZUykfWnQ1EJ8uw9MmfGzHoeb/xoMQDd4o=</DigestValue>
      </Reference>
      <Reference URI="/xl/drawings/drawing29.xml?ContentType=application/vnd.openxmlformats-officedocument.drawing+xml">
        <DigestMethod Algorithm="http://www.w3.org/2001/04/xmlenc#sha256"/>
        <DigestValue>Kq+N9hBHTbk2qT68MmW+tW742kgIkgPZkrBnlrzs2pc=</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Z6EuM+rmr0GVLQmubStK+2XtjHE9m1fuUrhhEuNOgNQ=</DigestValue>
      </Reference>
      <Reference URI="/xl/drawings/drawing31.xml?ContentType=application/vnd.openxmlformats-officedocument.drawing+xml">
        <DigestMethod Algorithm="http://www.w3.org/2001/04/xmlenc#sha256"/>
        <DigestValue>H7Qqlr4/A0ms5xTpPamx2CBCMPVB6Iapifa9lZEfnN8=</DigestValue>
      </Reference>
      <Reference URI="/xl/drawings/drawing32.xml?ContentType=application/vnd.openxmlformats-officedocument.drawing+xml">
        <DigestMethod Algorithm="http://www.w3.org/2001/04/xmlenc#sha256"/>
        <DigestValue>KgzM4N/XAST6zvoyM7uEQ5E3Vz9woj3P4waAaV4C6Pg=</DigestValue>
      </Reference>
      <Reference URI="/xl/drawings/drawing33.xml?ContentType=application/vnd.openxmlformats-officedocument.drawing+xml">
        <DigestMethod Algorithm="http://www.w3.org/2001/04/xmlenc#sha256"/>
        <DigestValue>Oc5Jbz3F4jiBHT/WPu0m2iXi8o05G5/ys0aCwiDLUso=</DigestValue>
      </Reference>
      <Reference URI="/xl/drawings/drawing34.xml?ContentType=application/vnd.openxmlformats-officedocument.drawing+xml">
        <DigestMethod Algorithm="http://www.w3.org/2001/04/xmlenc#sha256"/>
        <DigestValue>7B6o7dkbILveAkqBS3xuJtXnsp89vd2sXD9UToNiMoE=</DigestValue>
      </Reference>
      <Reference URI="/xl/drawings/drawing35.xml?ContentType=application/vnd.openxmlformats-officedocument.drawing+xml">
        <DigestMethod Algorithm="http://www.w3.org/2001/04/xmlenc#sha256"/>
        <DigestValue>uD+yqmR6b1krp34slqyjhNi11p8Vg0Tj04/drUUxBoE=</DigestValue>
      </Reference>
      <Reference URI="/xl/drawings/drawing4.xml?ContentType=application/vnd.openxmlformats-officedocument.drawing+xml">
        <DigestMethod Algorithm="http://www.w3.org/2001/04/xmlenc#sha256"/>
        <DigestValue>1L+iBmoWTQW6v7H9iEJT0mYr9lkk20J4cbnw0DMLTLw=</DigestValue>
      </Reference>
      <Reference URI="/xl/drawings/drawing5.xml?ContentType=application/vnd.openxmlformats-officedocument.drawing+xml">
        <DigestMethod Algorithm="http://www.w3.org/2001/04/xmlenc#sha256"/>
        <DigestValue>EDZzAsgLbNy+MdKPWTPCol5m1lDEFAB7W8Zpc4r3Ays=</DigestValue>
      </Reference>
      <Reference URI="/xl/drawings/drawing6.xml?ContentType=application/vnd.openxmlformats-officedocument.drawing+xml">
        <DigestMethod Algorithm="http://www.w3.org/2001/04/xmlenc#sha256"/>
        <DigestValue>xvzXfIPmSuWne+8+rA80ih68orlRd0l0PjZAxCaOJrY=</DigestValue>
      </Reference>
      <Reference URI="/xl/drawings/drawing7.xml?ContentType=application/vnd.openxmlformats-officedocument.drawing+xml">
        <DigestMethod Algorithm="http://www.w3.org/2001/04/xmlenc#sha256"/>
        <DigestValue>qWaZ+xgwGyFfpGa9nL92jZh7WqygkQ1RCYADa6VvQm8=</DigestValue>
      </Reference>
      <Reference URI="/xl/drawings/drawing8.xml?ContentType=application/vnd.openxmlformats-officedocument.drawing+xml">
        <DigestMethod Algorithm="http://www.w3.org/2001/04/xmlenc#sha256"/>
        <DigestValue>SWbKz4rHq/yxuCzj3c4CmhhprzvXHlVfaO215QxT3n8=</DigestValue>
      </Reference>
      <Reference URI="/xl/drawings/drawing9.xml?ContentType=application/vnd.openxmlformats-officedocument.drawing+xml">
        <DigestMethod Algorithm="http://www.w3.org/2001/04/xmlenc#sha256"/>
        <DigestValue>LVoDw9IBvF8KtyzRyhn/CxTC/k2FON8PBBC2QH2KWBQ=</DigestValue>
      </Reference>
      <Reference URI="/xl/drawings/vmlDrawing1.vml?ContentType=application/vnd.openxmlformats-officedocument.vmlDrawing">
        <DigestMethod Algorithm="http://www.w3.org/2001/04/xmlenc#sha256"/>
        <DigestValue>O7URqwjcdknlY/WTcjppTzrxGz045OP4c3uYyYWZed8=</DigestValue>
      </Reference>
      <Reference URI="/xl/drawings/vmlDrawing2.vml?ContentType=application/vnd.openxmlformats-officedocument.vmlDrawing">
        <DigestMethod Algorithm="http://www.w3.org/2001/04/xmlenc#sha256"/>
        <DigestValue>N2wAovriRZz728E2yofqkqU+oyIO8S0kvj7mqTMt/Is=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MMOIdyTfIJxAKB3loDrBN8x+yN+721oAhKi8qmPzh1I=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Iu0kf6sxrcbHxn5ULWA2h0pYX2o+dwYmixg23jE+odQ=</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FpuJXBCC6D3zGS5QRn6ooNZkZolK8iCTD+JUFWOWDXs=</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q/QTD2zBTEdrUCYdbmMpsPCLLbkxsxTjk0utLcmXskk=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RQncGWUbE4TZzvsd692/NOVNOjtu+YCkwsU/oPcTOa8=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a4DxLfojZFZENcgEbgBB6V79MZGEmGDv2PyPiQ6oFzk=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JQbSkj7pZZ812jxKnM/ktxiaslZY4L1HnnvuYJ4DJCA=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5JNiQ6JRIDMTGZOHXcYymJ1PzFBCnWu/tFA1IBMuwWk=</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DwJa4ZLPiVOKCO2AZh5W39J0pmbXqdK+hTTHcywfRYs=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QGrWTLoX5GvDyt3yUj/jvKy+CVgKn/o58imeqxOURh0=</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vXBvKfPoztfqqa7EZ88H04oHtsVz7wHt7D42HcL8MN0=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ECIjvmyOrVVeGBX/XHApdOVk8LXZr/VQ5BL2nFqLhGs=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9SRetPO9itLihLbexXNoHRxECJeSbUhkMXcvwEodTlg=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u33CJEKmVSAb0A7c6xBQR5mmSc0MoawvcIVwpexAgpI=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WtmaCdncI2hefW3/1l0a4gAl/P47bfsu9S7nrPR5png=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mB6rohhc4ED2ESDb5e1e0x5wH1UM2taxN/FQ6IbsYwA=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Rjw45eVt4p3mMY/U137OTnVQpkiU8CzX17HEg/5K71M=</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v67uBxdIFr4piCzg/Ui2Mm2sq+EEgIB090G0LLAx9jo=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6URuZSS5DkwV+Elvs48mMDWbS0X5l2Q3bDyMLivY4gw=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+mgaWRNYPauschqt6lYgPlJ5Omnx6eGmJAJCvbTWL4M=</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gcsGsbkdUfYcv3GeFFBdkh7oHMUASK97VpFkeEPoSxM=</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L8L+0rx90TA7xmKSkPiSYP9ywCh3dFplDsIdittqMu0=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pejNNQFBuCtK6BJXbNZXlDlJFJKEDjz2pTzCXK1h7Pc=</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SWHKAVO2wQSB4VKud8Vjrh8J9qhCg0EXQ/+k0/bNR/o=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Qf2T/teq8pQ6RqQTMxMZxny5hAJ1XPYJu1+Qq3KFKcw=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fPI4vPQekgKBjecX8KRjb8NPfleaRRU+L5n0NYKAwYo=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dHZUC+sa59dLxNuLojdRIobdIoLWZj5fCL17yBtqeYM=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z6CAbKj1BdLgufbLELRRDoh+bnbfoDJROb1gxiNj9mc=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HzJQdlGZUlXBwPZRH1ToyYUmkJy3LU4kBpVC+jNIon4=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DFHyO/DvhSfO48cjw3OZtJe9WtvWi5kThX7lk7SWTw4=</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w37TObY74LV0FrCELGqgMsyvhqMi36mNdbIDxqEhfZ8=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VJ2B/c7j108Rk0ftWD3Fg4V/tUYqK+V8I0NHARDElUc=</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h49Tksd+JJAK/pagLcN089y1PD9/Fa5oYGOXu2YjG44=</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MvsizUYOA8vxLvKaQfGr78x+lLOX+a3exWlc5/U3uuU=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vIz5W0rNS4zaKG/V5St+IeE49Cr8mUXOh5TmynQcC6Y=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DoCX3Rzhahf3Ei6yoSXzy2e9uzxU+aSvdasqhtNKW9c=</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nKUfGvRZ357nnKojRqB85gnyNBASDJnPEgiAvvQqkDc=</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externalLink1.xml?ContentType=application/vnd.openxmlformats-officedocument.spreadsheetml.externalLink+xml">
        <DigestMethod Algorithm="http://www.w3.org/2001/04/xmlenc#sha256"/>
        <DigestValue>JVowp0/xSEowbDaAlwSX1fhPvqM8mn/f90qYNWKCMsg=</DigestValue>
      </Reference>
      <Reference URI="/xl/externalLinks/externalLink10.xml?ContentType=application/vnd.openxmlformats-officedocument.spreadsheetml.externalLink+xml">
        <DigestMethod Algorithm="http://www.w3.org/2001/04/xmlenc#sha256"/>
        <DigestValue>uOlDBiWRVBWMxE5gdkRq5swy/JECb1xV3l0bc1FyBDU=</DigestValue>
      </Reference>
      <Reference URI="/xl/externalLinks/externalLink100.xml?ContentType=application/vnd.openxmlformats-officedocument.spreadsheetml.externalLink+xml">
        <DigestMethod Algorithm="http://www.w3.org/2001/04/xmlenc#sha256"/>
        <DigestValue>lvzl+GM2o7eCQJRhw7/QWWB/xRhSzgCKhCze5RYhe5A=</DigestValue>
      </Reference>
      <Reference URI="/xl/externalLinks/externalLink101.xml?ContentType=application/vnd.openxmlformats-officedocument.spreadsheetml.externalLink+xml">
        <DigestMethod Algorithm="http://www.w3.org/2001/04/xmlenc#sha256"/>
        <DigestValue>CS7HkjBwzKGOZtE5qkPQ3adQjmMQ0/y500dku0bXZJU=</DigestValue>
      </Reference>
      <Reference URI="/xl/externalLinks/externalLink102.xml?ContentType=application/vnd.openxmlformats-officedocument.spreadsheetml.externalLink+xml">
        <DigestMethod Algorithm="http://www.w3.org/2001/04/xmlenc#sha256"/>
        <DigestValue>JCfJ7PW1maO/oyy9rsYHIgJxvnM+VYfTxR5k3rt778Q=</DigestValue>
      </Reference>
      <Reference URI="/xl/externalLinks/externalLink103.xml?ContentType=application/vnd.openxmlformats-officedocument.spreadsheetml.externalLink+xml">
        <DigestMethod Algorithm="http://www.w3.org/2001/04/xmlenc#sha256"/>
        <DigestValue>NNzYOGq6qjh9tBVWDr2x22IADzKMVhf/PKUFVqWg3Ug=</DigestValue>
      </Reference>
      <Reference URI="/xl/externalLinks/externalLink104.xml?ContentType=application/vnd.openxmlformats-officedocument.spreadsheetml.externalLink+xml">
        <DigestMethod Algorithm="http://www.w3.org/2001/04/xmlenc#sha256"/>
        <DigestValue>Ylb6TIfk+LbUFN+DROw1vvFbvLGyGTd0YRurR3koFwU=</DigestValue>
      </Reference>
      <Reference URI="/xl/externalLinks/externalLink105.xml?ContentType=application/vnd.openxmlformats-officedocument.spreadsheetml.externalLink+xml">
        <DigestMethod Algorithm="http://www.w3.org/2001/04/xmlenc#sha256"/>
        <DigestValue>01CJpji+BzILwhAOenbu1xadPLb9Go78k8n22u8tPUs=</DigestValue>
      </Reference>
      <Reference URI="/xl/externalLinks/externalLink106.xml?ContentType=application/vnd.openxmlformats-officedocument.spreadsheetml.externalLink+xml">
        <DigestMethod Algorithm="http://www.w3.org/2001/04/xmlenc#sha256"/>
        <DigestValue>pO2ssFUYFgTmDDxQpPOn4GOjQGJ+gGAKsqqCxUqwJUs=</DigestValue>
      </Reference>
      <Reference URI="/xl/externalLinks/externalLink11.xml?ContentType=application/vnd.openxmlformats-officedocument.spreadsheetml.externalLink+xml">
        <DigestMethod Algorithm="http://www.w3.org/2001/04/xmlenc#sha256"/>
        <DigestValue>qljvZTmNIhNOnYg71yGRYAvUTQVEMgzI9sqv2EOVfx8=</DigestValue>
      </Reference>
      <Reference URI="/xl/externalLinks/externalLink12.xml?ContentType=application/vnd.openxmlformats-officedocument.spreadsheetml.externalLink+xml">
        <DigestMethod Algorithm="http://www.w3.org/2001/04/xmlenc#sha256"/>
        <DigestValue>qljvZTmNIhNOnYg71yGRYAvUTQVEMgzI9sqv2EOVfx8=</DigestValue>
      </Reference>
      <Reference URI="/xl/externalLinks/externalLink13.xml?ContentType=application/vnd.openxmlformats-officedocument.spreadsheetml.externalLink+xml">
        <DigestMethod Algorithm="http://www.w3.org/2001/04/xmlenc#sha256"/>
        <DigestValue>UyBtrqR912UhqZVhFBULOhzxvUvcklZAxRAMLaThO+M=</DigestValue>
      </Reference>
      <Reference URI="/xl/externalLinks/externalLink14.xml?ContentType=application/vnd.openxmlformats-officedocument.spreadsheetml.externalLink+xml">
        <DigestMethod Algorithm="http://www.w3.org/2001/04/xmlenc#sha256"/>
        <DigestValue>7cSLI4AT7lWTx2nqtyGieqi3V/NOH1aM2GktvKU+HiU=</DigestValue>
      </Reference>
      <Reference URI="/xl/externalLinks/externalLink15.xml?ContentType=application/vnd.openxmlformats-officedocument.spreadsheetml.externalLink+xml">
        <DigestMethod Algorithm="http://www.w3.org/2001/04/xmlenc#sha256"/>
        <DigestValue>C5reQjjxQ57JqJLEBLhfnvdI2VdlSoqn7qB/K0KMC/0=</DigestValue>
      </Reference>
      <Reference URI="/xl/externalLinks/externalLink16.xml?ContentType=application/vnd.openxmlformats-officedocument.spreadsheetml.externalLink+xml">
        <DigestMethod Algorithm="http://www.w3.org/2001/04/xmlenc#sha256"/>
        <DigestValue>ynlLsw6ea/Y+2qgUSrarQaeMgYdtvbrA9chQk+o1j+A=</DigestValue>
      </Reference>
      <Reference URI="/xl/externalLinks/externalLink17.xml?ContentType=application/vnd.openxmlformats-officedocument.spreadsheetml.externalLink+xml">
        <DigestMethod Algorithm="http://www.w3.org/2001/04/xmlenc#sha256"/>
        <DigestValue>ogq63QuX8uvqkzeZ6cM04FlI+ZCp+AWbHpErarWPUH8=</DigestValue>
      </Reference>
      <Reference URI="/xl/externalLinks/externalLink18.xml?ContentType=application/vnd.openxmlformats-officedocument.spreadsheetml.externalLink+xml">
        <DigestMethod Algorithm="http://www.w3.org/2001/04/xmlenc#sha256"/>
        <DigestValue>Q4l/uLAeUH8pojgT+9JpTuUVM5reELnBtQWk2lvbqao=</DigestValue>
      </Reference>
      <Reference URI="/xl/externalLinks/externalLink19.xml?ContentType=application/vnd.openxmlformats-officedocument.spreadsheetml.externalLink+xml">
        <DigestMethod Algorithm="http://www.w3.org/2001/04/xmlenc#sha256"/>
        <DigestValue>J/nON8BttyEyMVSukKL9akwyUtx2Zm+Qq1SeC/ZQRFI=</DigestValue>
      </Reference>
      <Reference URI="/xl/externalLinks/externalLink2.xml?ContentType=application/vnd.openxmlformats-officedocument.spreadsheetml.externalLink+xml">
        <DigestMethod Algorithm="http://www.w3.org/2001/04/xmlenc#sha256"/>
        <DigestValue>uGESA5mY4MmFpc+bejokkSIrNEye6/0BaLXXLP0GP2o=</DigestValue>
      </Reference>
      <Reference URI="/xl/externalLinks/externalLink20.xml?ContentType=application/vnd.openxmlformats-officedocument.spreadsheetml.externalLink+xml">
        <DigestMethod Algorithm="http://www.w3.org/2001/04/xmlenc#sha256"/>
        <DigestValue>JwElvWjnN8Spw4q9wI1J7eaP9fjFBc8plrwWiy8Wg+E=</DigestValue>
      </Reference>
      <Reference URI="/xl/externalLinks/externalLink21.xml?ContentType=application/vnd.openxmlformats-officedocument.spreadsheetml.externalLink+xml">
        <DigestMethod Algorithm="http://www.w3.org/2001/04/xmlenc#sha256"/>
        <DigestValue>JwElvWjnN8Spw4q9wI1J7eaP9fjFBc8plrwWiy8Wg+E=</DigestValue>
      </Reference>
      <Reference URI="/xl/externalLinks/externalLink22.xml?ContentType=application/vnd.openxmlformats-officedocument.spreadsheetml.externalLink+xml">
        <DigestMethod Algorithm="http://www.w3.org/2001/04/xmlenc#sha256"/>
        <DigestValue>QVvFWoGUOQuR8HIQPZfnhz3jAQvmGhq/9LyZzxyqgi0=</DigestValue>
      </Reference>
      <Reference URI="/xl/externalLinks/externalLink23.xml?ContentType=application/vnd.openxmlformats-officedocument.spreadsheetml.externalLink+xml">
        <DigestMethod Algorithm="http://www.w3.org/2001/04/xmlenc#sha256"/>
        <DigestValue>Cek4geT8Z3VbG8Xa2L6lOucWhLrXoSUoyeUQ5alW7g0=</DigestValue>
      </Reference>
      <Reference URI="/xl/externalLinks/externalLink24.xml?ContentType=application/vnd.openxmlformats-officedocument.spreadsheetml.externalLink+xml">
        <DigestMethod Algorithm="http://www.w3.org/2001/04/xmlenc#sha256"/>
        <DigestValue>Cek4geT8Z3VbG8Xa2L6lOucWhLrXoSUoyeUQ5alW7g0=</DigestValue>
      </Reference>
      <Reference URI="/xl/externalLinks/externalLink25.xml?ContentType=application/vnd.openxmlformats-officedocument.spreadsheetml.externalLink+xml">
        <DigestMethod Algorithm="http://www.w3.org/2001/04/xmlenc#sha256"/>
        <DigestValue>W+ZRKfUuc0qIX05YZ/N+bq4/zku5CjmnYDhVNE8XHCw=</DigestValue>
      </Reference>
      <Reference URI="/xl/externalLinks/externalLink26.xml?ContentType=application/vnd.openxmlformats-officedocument.spreadsheetml.externalLink+xml">
        <DigestMethod Algorithm="http://www.w3.org/2001/04/xmlenc#sha256"/>
        <DigestValue>W+ZRKfUuc0qIX05YZ/N+bq4/zku5CjmnYDhVNE8XHCw=</DigestValue>
      </Reference>
      <Reference URI="/xl/externalLinks/externalLink27.xml?ContentType=application/vnd.openxmlformats-officedocument.spreadsheetml.externalLink+xml">
        <DigestMethod Algorithm="http://www.w3.org/2001/04/xmlenc#sha256"/>
        <DigestValue>Rd2+9/1Aus3qtfVSr2Fv062Uc/AyFEPEb8AGu8EQgzg=</DigestValue>
      </Reference>
      <Reference URI="/xl/externalLinks/externalLink28.xml?ContentType=application/vnd.openxmlformats-officedocument.spreadsheetml.externalLink+xml">
        <DigestMethod Algorithm="http://www.w3.org/2001/04/xmlenc#sha256"/>
        <DigestValue>Rd2+9/1Aus3qtfVSr2Fv062Uc/AyFEPEb8AGu8EQgzg=</DigestValue>
      </Reference>
      <Reference URI="/xl/externalLinks/externalLink29.xml?ContentType=application/vnd.openxmlformats-officedocument.spreadsheetml.externalLink+xml">
        <DigestMethod Algorithm="http://www.w3.org/2001/04/xmlenc#sha256"/>
        <DigestValue>zR5T39On955Uj/iJW22eyn3IoKY3wZzV89bDYzQkhiE=</DigestValue>
      </Reference>
      <Reference URI="/xl/externalLinks/externalLink3.xml?ContentType=application/vnd.openxmlformats-officedocument.spreadsheetml.externalLink+xml">
        <DigestMethod Algorithm="http://www.w3.org/2001/04/xmlenc#sha256"/>
        <DigestValue>b2HcH77cOL43Hbubd6DMwm7B6xiI1KYFaH0Jmu/tXGA=</DigestValue>
      </Reference>
      <Reference URI="/xl/externalLinks/externalLink30.xml?ContentType=application/vnd.openxmlformats-officedocument.spreadsheetml.externalLink+xml">
        <DigestMethod Algorithm="http://www.w3.org/2001/04/xmlenc#sha256"/>
        <DigestValue>zR5T39On955Uj/iJW22eyn3IoKY3wZzV89bDYzQkhiE=</DigestValue>
      </Reference>
      <Reference URI="/xl/externalLinks/externalLink31.xml?ContentType=application/vnd.openxmlformats-officedocument.spreadsheetml.externalLink+xml">
        <DigestMethod Algorithm="http://www.w3.org/2001/04/xmlenc#sha256"/>
        <DigestValue>DJsNp5OdIHtTAA+4Z0IHZjdtJMkmzgvMxBHGMu1k9Ig=</DigestValue>
      </Reference>
      <Reference URI="/xl/externalLinks/externalLink32.xml?ContentType=application/vnd.openxmlformats-officedocument.spreadsheetml.externalLink+xml">
        <DigestMethod Algorithm="http://www.w3.org/2001/04/xmlenc#sha256"/>
        <DigestValue>u578HNli+hXljp93UDkxbk0cJ/6ZXFRRPC3Nwc0nfHM=</DigestValue>
      </Reference>
      <Reference URI="/xl/externalLinks/externalLink33.xml?ContentType=application/vnd.openxmlformats-officedocument.spreadsheetml.externalLink+xml">
        <DigestMethod Algorithm="http://www.w3.org/2001/04/xmlenc#sha256"/>
        <DigestValue>kSnU4cPce1cmMGarrVfwAZ9Q+Lbf+qG4Ll01AS5QARI=</DigestValue>
      </Reference>
      <Reference URI="/xl/externalLinks/externalLink34.xml?ContentType=application/vnd.openxmlformats-officedocument.spreadsheetml.externalLink+xml">
        <DigestMethod Algorithm="http://www.w3.org/2001/04/xmlenc#sha256"/>
        <DigestValue>U6zxdm9GrCzAWur7pheJF37xnWYrsWwjVtnWXKo27L0=</DigestValue>
      </Reference>
      <Reference URI="/xl/externalLinks/externalLink35.xml?ContentType=application/vnd.openxmlformats-officedocument.spreadsheetml.externalLink+xml">
        <DigestMethod Algorithm="http://www.w3.org/2001/04/xmlenc#sha256"/>
        <DigestValue>U6zxdm9GrCzAWur7pheJF37xnWYrsWwjVtnWXKo27L0=</DigestValue>
      </Reference>
      <Reference URI="/xl/externalLinks/externalLink36.xml?ContentType=application/vnd.openxmlformats-officedocument.spreadsheetml.externalLink+xml">
        <DigestMethod Algorithm="http://www.w3.org/2001/04/xmlenc#sha256"/>
        <DigestValue>HGIbk6crpaQTEuHUHlzgd6ymesGDoX7cVkZW8zCvuBw=</DigestValue>
      </Reference>
      <Reference URI="/xl/externalLinks/externalLink37.xml?ContentType=application/vnd.openxmlformats-officedocument.spreadsheetml.externalLink+xml">
        <DigestMethod Algorithm="http://www.w3.org/2001/04/xmlenc#sha256"/>
        <DigestValue>xDNNIYuMG4Fc3ed/1Wxur1itp7AIMPrG2H3oEJGMjgc=</DigestValue>
      </Reference>
      <Reference URI="/xl/externalLinks/externalLink38.xml?ContentType=application/vnd.openxmlformats-officedocument.spreadsheetml.externalLink+xml">
        <DigestMethod Algorithm="http://www.w3.org/2001/04/xmlenc#sha256"/>
        <DigestValue>RI/J6l6iAdGLXR65Wa5Gx9cGDS+EOJF9BqOko8ElMUU=</DigestValue>
      </Reference>
      <Reference URI="/xl/externalLinks/externalLink39.xml?ContentType=application/vnd.openxmlformats-officedocument.spreadsheetml.externalLink+xml">
        <DigestMethod Algorithm="http://www.w3.org/2001/04/xmlenc#sha256"/>
        <DigestValue>/AwUpUwgtIs3JHEevegTNiAixpTuf+kDCRLh3gdXiJQ=</DigestValue>
      </Reference>
      <Reference URI="/xl/externalLinks/externalLink4.xml?ContentType=application/vnd.openxmlformats-officedocument.spreadsheetml.externalLink+xml">
        <DigestMethod Algorithm="http://www.w3.org/2001/04/xmlenc#sha256"/>
        <DigestValue>9tnW9Dshg/SVXlnOIeXw/jgnBfydN92ZE4U5nJ9scTc=</DigestValue>
      </Reference>
      <Reference URI="/xl/externalLinks/externalLink40.xml?ContentType=application/vnd.openxmlformats-officedocument.spreadsheetml.externalLink+xml">
        <DigestMethod Algorithm="http://www.w3.org/2001/04/xmlenc#sha256"/>
        <DigestValue>VKAO25pYDwfePJZ2nuO6Tt0APpM75TxiOR07swJBrPM=</DigestValue>
      </Reference>
      <Reference URI="/xl/externalLinks/externalLink41.xml?ContentType=application/vnd.openxmlformats-officedocument.spreadsheetml.externalLink+xml">
        <DigestMethod Algorithm="http://www.w3.org/2001/04/xmlenc#sha256"/>
        <DigestValue>/gBP/aOBo4VaOG/TAOZZo4PtSiSQyMC5qZCBSX3+ZVs=</DigestValue>
      </Reference>
      <Reference URI="/xl/externalLinks/externalLink42.xml?ContentType=application/vnd.openxmlformats-officedocument.spreadsheetml.externalLink+xml">
        <DigestMethod Algorithm="http://www.w3.org/2001/04/xmlenc#sha256"/>
        <DigestValue>/gBP/aOBo4VaOG/TAOZZo4PtSiSQyMC5qZCBSX3+ZVs=</DigestValue>
      </Reference>
      <Reference URI="/xl/externalLinks/externalLink43.xml?ContentType=application/vnd.openxmlformats-officedocument.spreadsheetml.externalLink+xml">
        <DigestMethod Algorithm="http://www.w3.org/2001/04/xmlenc#sha256"/>
        <DigestValue>ZZmG/uOcXtW5iYgL2BEL4zhPPGTgtpLfDWcwKk99/2o=</DigestValue>
      </Reference>
      <Reference URI="/xl/externalLinks/externalLink44.xml?ContentType=application/vnd.openxmlformats-officedocument.spreadsheetml.externalLink+xml">
        <DigestMethod Algorithm="http://www.w3.org/2001/04/xmlenc#sha256"/>
        <DigestValue>EzABkNSKV06tYdJGCzqxeDs67wq5PDaIn7OEIM9WdM8=</DigestValue>
      </Reference>
      <Reference URI="/xl/externalLinks/externalLink45.xml?ContentType=application/vnd.openxmlformats-officedocument.spreadsheetml.externalLink+xml">
        <DigestMethod Algorithm="http://www.w3.org/2001/04/xmlenc#sha256"/>
        <DigestValue>EzABkNSKV06tYdJGCzqxeDs67wq5PDaIn7OEIM9WdM8=</DigestValue>
      </Reference>
      <Reference URI="/xl/externalLinks/externalLink46.xml?ContentType=application/vnd.openxmlformats-officedocument.spreadsheetml.externalLink+xml">
        <DigestMethod Algorithm="http://www.w3.org/2001/04/xmlenc#sha256"/>
        <DigestValue>QgHTKfqTXog8N/6FmA1GiY+DFYp1FSFWW5PdH6ntNTg=</DigestValue>
      </Reference>
      <Reference URI="/xl/externalLinks/externalLink47.xml?ContentType=application/vnd.openxmlformats-officedocument.spreadsheetml.externalLink+xml">
        <DigestMethod Algorithm="http://www.w3.org/2001/04/xmlenc#sha256"/>
        <DigestValue>tpr0ZVNMVtQc9+edxthyf1hCTXCBj1ykFgPYW+p2R8I=</DigestValue>
      </Reference>
      <Reference URI="/xl/externalLinks/externalLink48.xml?ContentType=application/vnd.openxmlformats-officedocument.spreadsheetml.externalLink+xml">
        <DigestMethod Algorithm="http://www.w3.org/2001/04/xmlenc#sha256"/>
        <DigestValue>tpr0ZVNMVtQc9+edxthyf1hCTXCBj1ykFgPYW+p2R8I=</DigestValue>
      </Reference>
      <Reference URI="/xl/externalLinks/externalLink49.xml?ContentType=application/vnd.openxmlformats-officedocument.spreadsheetml.externalLink+xml">
        <DigestMethod Algorithm="http://www.w3.org/2001/04/xmlenc#sha256"/>
        <DigestValue>gurzw5tD6qDzfSw1cggvifoL97Ab4AAzgDY+XiDdANc=</DigestValue>
      </Reference>
      <Reference URI="/xl/externalLinks/externalLink5.xml?ContentType=application/vnd.openxmlformats-officedocument.spreadsheetml.externalLink+xml">
        <DigestMethod Algorithm="http://www.w3.org/2001/04/xmlenc#sha256"/>
        <DigestValue>2iBDMrIbKPVgZX4vkLt2zL6cEwgjyurHFecV7KV04q0=</DigestValue>
      </Reference>
      <Reference URI="/xl/externalLinks/externalLink50.xml?ContentType=application/vnd.openxmlformats-officedocument.spreadsheetml.externalLink+xml">
        <DigestMethod Algorithm="http://www.w3.org/2001/04/xmlenc#sha256"/>
        <DigestValue>gurzw5tD6qDzfSw1cggvifoL97Ab4AAzgDY+XiDdANc=</DigestValue>
      </Reference>
      <Reference URI="/xl/externalLinks/externalLink51.xml?ContentType=application/vnd.openxmlformats-officedocument.spreadsheetml.externalLink+xml">
        <DigestMethod Algorithm="http://www.w3.org/2001/04/xmlenc#sha256"/>
        <DigestValue>IGmBss1B5hnEua8aAS4rET95zIy/EO0h/81jz2LuMdc=</DigestValue>
      </Reference>
      <Reference URI="/xl/externalLinks/externalLink52.xml?ContentType=application/vnd.openxmlformats-officedocument.spreadsheetml.externalLink+xml">
        <DigestMethod Algorithm="http://www.w3.org/2001/04/xmlenc#sha256"/>
        <DigestValue>eemXltKHMBNLR8fBaG+yl7yT7TR4dgOguvjI59db8eY=</DigestValue>
      </Reference>
      <Reference URI="/xl/externalLinks/externalLink53.xml?ContentType=application/vnd.openxmlformats-officedocument.spreadsheetml.externalLink+xml">
        <DigestMethod Algorithm="http://www.w3.org/2001/04/xmlenc#sha256"/>
        <DigestValue>2+ATthJzi2K/MPdaa2GHdAtTbmh1kKsBFGlmu4Zo33Q=</DigestValue>
      </Reference>
      <Reference URI="/xl/externalLinks/externalLink54.xml?ContentType=application/vnd.openxmlformats-officedocument.spreadsheetml.externalLink+xml">
        <DigestMethod Algorithm="http://www.w3.org/2001/04/xmlenc#sha256"/>
        <DigestValue>2+ATthJzi2K/MPdaa2GHdAtTbmh1kKsBFGlmu4Zo33Q=</DigestValue>
      </Reference>
      <Reference URI="/xl/externalLinks/externalLink55.xml?ContentType=application/vnd.openxmlformats-officedocument.spreadsheetml.externalLink+xml">
        <DigestMethod Algorithm="http://www.w3.org/2001/04/xmlenc#sha256"/>
        <DigestValue>3y7VjSP6kmnOS4bYufGf1myWjs+Ml8/BON6yjIACJck=</DigestValue>
      </Reference>
      <Reference URI="/xl/externalLinks/externalLink56.xml?ContentType=application/vnd.openxmlformats-officedocument.spreadsheetml.externalLink+xml">
        <DigestMethod Algorithm="http://www.w3.org/2001/04/xmlenc#sha256"/>
        <DigestValue>3y7VjSP6kmnOS4bYufGf1myWjs+Ml8/BON6yjIACJck=</DigestValue>
      </Reference>
      <Reference URI="/xl/externalLinks/externalLink57.xml?ContentType=application/vnd.openxmlformats-officedocument.spreadsheetml.externalLink+xml">
        <DigestMethod Algorithm="http://www.w3.org/2001/04/xmlenc#sha256"/>
        <DigestValue>Fh+pnvgysohijfiFdfMi/QG8OoYr409Ikfx37ufJe8g=</DigestValue>
      </Reference>
      <Reference URI="/xl/externalLinks/externalLink58.xml?ContentType=application/vnd.openxmlformats-officedocument.spreadsheetml.externalLink+xml">
        <DigestMethod Algorithm="http://www.w3.org/2001/04/xmlenc#sha256"/>
        <DigestValue>Fh+pnvgysohijfiFdfMi/QG8OoYr409Ikfx37ufJe8g=</DigestValue>
      </Reference>
      <Reference URI="/xl/externalLinks/externalLink59.xml?ContentType=application/vnd.openxmlformats-officedocument.spreadsheetml.externalLink+xml">
        <DigestMethod Algorithm="http://www.w3.org/2001/04/xmlenc#sha256"/>
        <DigestValue>qiU0VLilz2qGnLJObcIFqB0X/EVYWk1nRsdkl/GY8ck=</DigestValue>
      </Reference>
      <Reference URI="/xl/externalLinks/externalLink6.xml?ContentType=application/vnd.openxmlformats-officedocument.spreadsheetml.externalLink+xml">
        <DigestMethod Algorithm="http://www.w3.org/2001/04/xmlenc#sha256"/>
        <DigestValue>o/oMhh9Mo8mv9TaLaUOEx9TKI3pHjRifoR+EtKOVfck=</DigestValue>
      </Reference>
      <Reference URI="/xl/externalLinks/externalLink60.xml?ContentType=application/vnd.openxmlformats-officedocument.spreadsheetml.externalLink+xml">
        <DigestMethod Algorithm="http://www.w3.org/2001/04/xmlenc#sha256"/>
        <DigestValue>X2feMXWb1nxScOMwjW8/QwTw1cgCrcnLgG12NJ5j3aw=</DigestValue>
      </Reference>
      <Reference URI="/xl/externalLinks/externalLink61.xml?ContentType=application/vnd.openxmlformats-officedocument.spreadsheetml.externalLink+xml">
        <DigestMethod Algorithm="http://www.w3.org/2001/04/xmlenc#sha256"/>
        <DigestValue>X2feMXWb1nxScOMwjW8/QwTw1cgCrcnLgG12NJ5j3aw=</DigestValue>
      </Reference>
      <Reference URI="/xl/externalLinks/externalLink62.xml?ContentType=application/vnd.openxmlformats-officedocument.spreadsheetml.externalLink+xml">
        <DigestMethod Algorithm="http://www.w3.org/2001/04/xmlenc#sha256"/>
        <DigestValue>C2lHjfsOBTI9uBp3gmdbvIwZ6p6Zbjv3/8kF+dViUfw=</DigestValue>
      </Reference>
      <Reference URI="/xl/externalLinks/externalLink63.xml?ContentType=application/vnd.openxmlformats-officedocument.spreadsheetml.externalLink+xml">
        <DigestMethod Algorithm="http://www.w3.org/2001/04/xmlenc#sha256"/>
        <DigestValue>tObQ7t+wf7N+UzVs/rdPrBClrWd80VmDqp4scHXgAlw=</DigestValue>
      </Reference>
      <Reference URI="/xl/externalLinks/externalLink64.xml?ContentType=application/vnd.openxmlformats-officedocument.spreadsheetml.externalLink+xml">
        <DigestMethod Algorithm="http://www.w3.org/2001/04/xmlenc#sha256"/>
        <DigestValue>tObQ7t+wf7N+UzVs/rdPrBClrWd80VmDqp4scHXgAlw=</DigestValue>
      </Reference>
      <Reference URI="/xl/externalLinks/externalLink65.xml?ContentType=application/vnd.openxmlformats-officedocument.spreadsheetml.externalLink+xml">
        <DigestMethod Algorithm="http://www.w3.org/2001/04/xmlenc#sha256"/>
        <DigestValue>W3UkcNjkn0HaU9NWaOibN6WHG+Lsl9hb/OcZhqw1yjE=</DigestValue>
      </Reference>
      <Reference URI="/xl/externalLinks/externalLink66.xml?ContentType=application/vnd.openxmlformats-officedocument.spreadsheetml.externalLink+xml">
        <DigestMethod Algorithm="http://www.w3.org/2001/04/xmlenc#sha256"/>
        <DigestValue>W3UkcNjkn0HaU9NWaOibN6WHG+Lsl9hb/OcZhqw1yjE=</DigestValue>
      </Reference>
      <Reference URI="/xl/externalLinks/externalLink67.xml?ContentType=application/vnd.openxmlformats-officedocument.spreadsheetml.externalLink+xml">
        <DigestMethod Algorithm="http://www.w3.org/2001/04/xmlenc#sha256"/>
        <DigestValue>UEeBQWsfScLSlJRM6fMJ6Xygosg9mF1jkF14Et/SHsI=</DigestValue>
      </Reference>
      <Reference URI="/xl/externalLinks/externalLink68.xml?ContentType=application/vnd.openxmlformats-officedocument.spreadsheetml.externalLink+xml">
        <DigestMethod Algorithm="http://www.w3.org/2001/04/xmlenc#sha256"/>
        <DigestValue>UEeBQWsfScLSlJRM6fMJ6Xygosg9mF1jkF14Et/SHsI=</DigestValue>
      </Reference>
      <Reference URI="/xl/externalLinks/externalLink69.xml?ContentType=application/vnd.openxmlformats-officedocument.spreadsheetml.externalLink+xml">
        <DigestMethod Algorithm="http://www.w3.org/2001/04/xmlenc#sha256"/>
        <DigestValue>sQHIVw4KzRDyAPmnNGB2yOIuV62yR0iRSmBikL2b+QY=</DigestValue>
      </Reference>
      <Reference URI="/xl/externalLinks/externalLink7.xml?ContentType=application/vnd.openxmlformats-officedocument.spreadsheetml.externalLink+xml">
        <DigestMethod Algorithm="http://www.w3.org/2001/04/xmlenc#sha256"/>
        <DigestValue>JrNzCOuFz8dV5gTFBPHN0O1vnfR8r8TjV3j+3rIYNL0=</DigestValue>
      </Reference>
      <Reference URI="/xl/externalLinks/externalLink70.xml?ContentType=application/vnd.openxmlformats-officedocument.spreadsheetml.externalLink+xml">
        <DigestMethod Algorithm="http://www.w3.org/2001/04/xmlenc#sha256"/>
        <DigestValue>sQHIVw4KzRDyAPmnNGB2yOIuV62yR0iRSmBikL2b+QY=</DigestValue>
      </Reference>
      <Reference URI="/xl/externalLinks/externalLink71.xml?ContentType=application/vnd.openxmlformats-officedocument.spreadsheetml.externalLink+xml">
        <DigestMethod Algorithm="http://www.w3.org/2001/04/xmlenc#sha256"/>
        <DigestValue>rUETPPp9OE1oMXHXeurHYoSySaqXcKuW8xdQYpETNNE=</DigestValue>
      </Reference>
      <Reference URI="/xl/externalLinks/externalLink72.xml?ContentType=application/vnd.openxmlformats-officedocument.spreadsheetml.externalLink+xml">
        <DigestMethod Algorithm="http://www.w3.org/2001/04/xmlenc#sha256"/>
        <DigestValue>rUETPPp9OE1oMXHXeurHYoSySaqXcKuW8xdQYpETNNE=</DigestValue>
      </Reference>
      <Reference URI="/xl/externalLinks/externalLink73.xml?ContentType=application/vnd.openxmlformats-officedocument.spreadsheetml.externalLink+xml">
        <DigestMethod Algorithm="http://www.w3.org/2001/04/xmlenc#sha256"/>
        <DigestValue>D4JqUcLpoDh5OwZVwfMyPgVwB1PiP6U9H3oOttK9RpQ=</DigestValue>
      </Reference>
      <Reference URI="/xl/externalLinks/externalLink74.xml?ContentType=application/vnd.openxmlformats-officedocument.spreadsheetml.externalLink+xml">
        <DigestMethod Algorithm="http://www.w3.org/2001/04/xmlenc#sha256"/>
        <DigestValue>D4JqUcLpoDh5OwZVwfMyPgVwB1PiP6U9H3oOttK9RpQ=</DigestValue>
      </Reference>
      <Reference URI="/xl/externalLinks/externalLink75.xml?ContentType=application/vnd.openxmlformats-officedocument.spreadsheetml.externalLink+xml">
        <DigestMethod Algorithm="http://www.w3.org/2001/04/xmlenc#sha256"/>
        <DigestValue>CgVfYaAljuvqKBYimkPJmeboXOtBazCBNh+QqgYbRro=</DigestValue>
      </Reference>
      <Reference URI="/xl/externalLinks/externalLink76.xml?ContentType=application/vnd.openxmlformats-officedocument.spreadsheetml.externalLink+xml">
        <DigestMethod Algorithm="http://www.w3.org/2001/04/xmlenc#sha256"/>
        <DigestValue>CgVfYaAljuvqKBYimkPJmeboXOtBazCBNh+QqgYbRro=</DigestValue>
      </Reference>
      <Reference URI="/xl/externalLinks/externalLink77.xml?ContentType=application/vnd.openxmlformats-officedocument.spreadsheetml.externalLink+xml">
        <DigestMethod Algorithm="http://www.w3.org/2001/04/xmlenc#sha256"/>
        <DigestValue>x3mk7GVDOCZBMEuYPqKIhMErusGJMjTCtFtS6KcGON0=</DigestValue>
      </Reference>
      <Reference URI="/xl/externalLinks/externalLink78.xml?ContentType=application/vnd.openxmlformats-officedocument.spreadsheetml.externalLink+xml">
        <DigestMethod Algorithm="http://www.w3.org/2001/04/xmlenc#sha256"/>
        <DigestValue>x3mk7GVDOCZBMEuYPqKIhMErusGJMjTCtFtS6KcGON0=</DigestValue>
      </Reference>
      <Reference URI="/xl/externalLinks/externalLink79.xml?ContentType=application/vnd.openxmlformats-officedocument.spreadsheetml.externalLink+xml">
        <DigestMethod Algorithm="http://www.w3.org/2001/04/xmlenc#sha256"/>
        <DigestValue>LO1xCq9gIkkcNjHXNtRFUqVTueG0ckuNlRoNLSmUY0w=</DigestValue>
      </Reference>
      <Reference URI="/xl/externalLinks/externalLink8.xml?ContentType=application/vnd.openxmlformats-officedocument.spreadsheetml.externalLink+xml">
        <DigestMethod Algorithm="http://www.w3.org/2001/04/xmlenc#sha256"/>
        <DigestValue>JrNzCOuFz8dV5gTFBPHN0O1vnfR8r8TjV3j+3rIYNL0=</DigestValue>
      </Reference>
      <Reference URI="/xl/externalLinks/externalLink80.xml?ContentType=application/vnd.openxmlformats-officedocument.spreadsheetml.externalLink+xml">
        <DigestMethod Algorithm="http://www.w3.org/2001/04/xmlenc#sha256"/>
        <DigestValue>LO1xCq9gIkkcNjHXNtRFUqVTueG0ckuNlRoNLSmUY0w=</DigestValue>
      </Reference>
      <Reference URI="/xl/externalLinks/externalLink81.xml?ContentType=application/vnd.openxmlformats-officedocument.spreadsheetml.externalLink+xml">
        <DigestMethod Algorithm="http://www.w3.org/2001/04/xmlenc#sha256"/>
        <DigestValue>2YAQNdj3rrOcJHrdo/otpuJ0DA1uXg/+SeXyXEn1G/E=</DigestValue>
      </Reference>
      <Reference URI="/xl/externalLinks/externalLink82.xml?ContentType=application/vnd.openxmlformats-officedocument.spreadsheetml.externalLink+xml">
        <DigestMethod Algorithm="http://www.w3.org/2001/04/xmlenc#sha256"/>
        <DigestValue>54Cse9lJbORnrcaq2Sh0fSFd/4PcBskqNO2K+/gbgNs=</DigestValue>
      </Reference>
      <Reference URI="/xl/externalLinks/externalLink83.xml?ContentType=application/vnd.openxmlformats-officedocument.spreadsheetml.externalLink+xml">
        <DigestMethod Algorithm="http://www.w3.org/2001/04/xmlenc#sha256"/>
        <DigestValue>ETRMNYvSIpgkVYVkUQXRt7tUppWHa3q/jh6Kl1xoJRs=</DigestValue>
      </Reference>
      <Reference URI="/xl/externalLinks/externalLink84.xml?ContentType=application/vnd.openxmlformats-officedocument.spreadsheetml.externalLink+xml">
        <DigestMethod Algorithm="http://www.w3.org/2001/04/xmlenc#sha256"/>
        <DigestValue>XhSGd9mqiCVS8dN7Xc441Rf9HPO5vyupfxDgRYKl1gg=</DigestValue>
      </Reference>
      <Reference URI="/xl/externalLinks/externalLink85.xml?ContentType=application/vnd.openxmlformats-officedocument.spreadsheetml.externalLink+xml">
        <DigestMethod Algorithm="http://www.w3.org/2001/04/xmlenc#sha256"/>
        <DigestValue>DDaKDQykSM7qdoiBOMrGPhsrdwOkoFjOLy4X8o5xCzo=</DigestValue>
      </Reference>
      <Reference URI="/xl/externalLinks/externalLink86.xml?ContentType=application/vnd.openxmlformats-officedocument.spreadsheetml.externalLink+xml">
        <DigestMethod Algorithm="http://www.w3.org/2001/04/xmlenc#sha256"/>
        <DigestValue>GH8v1YSlvLSqDJ6vxqAPdVDHgBiD2gYr+dMVYjDfPNY=</DigestValue>
      </Reference>
      <Reference URI="/xl/externalLinks/externalLink87.xml?ContentType=application/vnd.openxmlformats-officedocument.spreadsheetml.externalLink+xml">
        <DigestMethod Algorithm="http://www.w3.org/2001/04/xmlenc#sha256"/>
        <DigestValue>GH8v1YSlvLSqDJ6vxqAPdVDHgBiD2gYr+dMVYjDfPNY=</DigestValue>
      </Reference>
      <Reference URI="/xl/externalLinks/externalLink88.xml?ContentType=application/vnd.openxmlformats-officedocument.spreadsheetml.externalLink+xml">
        <DigestMethod Algorithm="http://www.w3.org/2001/04/xmlenc#sha256"/>
        <DigestValue>l/5SNE9kaPbPaJfsWXq7Rb9tFfVS3BSN5jEIpak3Sns=</DigestValue>
      </Reference>
      <Reference URI="/xl/externalLinks/externalLink89.xml?ContentType=application/vnd.openxmlformats-officedocument.spreadsheetml.externalLink+xml">
        <DigestMethod Algorithm="http://www.w3.org/2001/04/xmlenc#sha256"/>
        <DigestValue>Q/43RoUFvYelHEbZCTwAtSkszrTiNgteBBTVPVbYNyQ=</DigestValue>
      </Reference>
      <Reference URI="/xl/externalLinks/externalLink9.xml?ContentType=application/vnd.openxmlformats-officedocument.spreadsheetml.externalLink+xml">
        <DigestMethod Algorithm="http://www.w3.org/2001/04/xmlenc#sha256"/>
        <DigestValue>uOlDBiWRVBWMxE5gdkRq5swy/JECb1xV3l0bc1FyBDU=</DigestValue>
      </Reference>
      <Reference URI="/xl/externalLinks/externalLink90.xml?ContentType=application/vnd.openxmlformats-officedocument.spreadsheetml.externalLink+xml">
        <DigestMethod Algorithm="http://www.w3.org/2001/04/xmlenc#sha256"/>
        <DigestValue>Dzf72XApxJ4lNvaaZ/Ezxt0nS20hAOIRfZqO+aRkk74=</DigestValue>
      </Reference>
      <Reference URI="/xl/externalLinks/externalLink91.xml?ContentType=application/vnd.openxmlformats-officedocument.spreadsheetml.externalLink+xml">
        <DigestMethod Algorithm="http://www.w3.org/2001/04/xmlenc#sha256"/>
        <DigestValue>ZKLX1YqYcfmTwLYlgO1rZ0R4Jpn/qmjmTxts/DvsSB4=</DigestValue>
      </Reference>
      <Reference URI="/xl/externalLinks/externalLink92.xml?ContentType=application/vnd.openxmlformats-officedocument.spreadsheetml.externalLink+xml">
        <DigestMethod Algorithm="http://www.w3.org/2001/04/xmlenc#sha256"/>
        <DigestValue>ZKLX1YqYcfmTwLYlgO1rZ0R4Jpn/qmjmTxts/DvsSB4=</DigestValue>
      </Reference>
      <Reference URI="/xl/externalLinks/externalLink93.xml?ContentType=application/vnd.openxmlformats-officedocument.spreadsheetml.externalLink+xml">
        <DigestMethod Algorithm="http://www.w3.org/2001/04/xmlenc#sha256"/>
        <DigestValue>nd3TMYM/juby3f9tjUfJdll03LNrojFgxWRKGY+XV44=</DigestValue>
      </Reference>
      <Reference URI="/xl/externalLinks/externalLink94.xml?ContentType=application/vnd.openxmlformats-officedocument.spreadsheetml.externalLink+xml">
        <DigestMethod Algorithm="http://www.w3.org/2001/04/xmlenc#sha256"/>
        <DigestValue>nd3TMYM/juby3f9tjUfJdll03LNrojFgxWRKGY+XV44=</DigestValue>
      </Reference>
      <Reference URI="/xl/externalLinks/externalLink95.xml?ContentType=application/vnd.openxmlformats-officedocument.spreadsheetml.externalLink+xml">
        <DigestMethod Algorithm="http://www.w3.org/2001/04/xmlenc#sha256"/>
        <DigestValue>nd3TMYM/juby3f9tjUfJdll03LNrojFgxWRKGY+XV44=</DigestValue>
      </Reference>
      <Reference URI="/xl/externalLinks/externalLink96.xml?ContentType=application/vnd.openxmlformats-officedocument.spreadsheetml.externalLink+xml">
        <DigestMethod Algorithm="http://www.w3.org/2001/04/xmlenc#sha256"/>
        <DigestValue>D2WUTw3l6Yq04Ft7qmzTAXi5Ap2pe1AVnwO0YDFPnXU=</DigestValue>
      </Reference>
      <Reference URI="/xl/externalLinks/externalLink97.xml?ContentType=application/vnd.openxmlformats-officedocument.spreadsheetml.externalLink+xml">
        <DigestMethod Algorithm="http://www.w3.org/2001/04/xmlenc#sha256"/>
        <DigestValue>BuEQ+qwOxPyM9GcroLC3TWxOgcemogFIkYD0qWmhB8A=</DigestValue>
      </Reference>
      <Reference URI="/xl/externalLinks/externalLink98.xml?ContentType=application/vnd.openxmlformats-officedocument.spreadsheetml.externalLink+xml">
        <DigestMethod Algorithm="http://www.w3.org/2001/04/xmlenc#sha256"/>
        <DigestValue>BuEQ+qwOxPyM9GcroLC3TWxOgcemogFIkYD0qWmhB8A=</DigestValue>
      </Reference>
      <Reference URI="/xl/externalLinks/externalLink99.xml?ContentType=application/vnd.openxmlformats-officedocument.spreadsheetml.externalLink+xml">
        <DigestMethod Algorithm="http://www.w3.org/2001/04/xmlenc#sha256"/>
        <DigestValue>wrH8ytVwdr0AwTYf99iq2kzYlCw9dRQwRjYIQuYCyvw=</DigestValue>
      </Reference>
      <Reference URI="/xl/media/image1.jpeg?ContentType=image/jpeg">
        <DigestMethod Algorithm="http://www.w3.org/2001/04/xmlenc#sha256"/>
        <DigestValue>aa/dbYaNqZZaqja//Pxdp/x8h8GP/mVwbKG7NpwU1HI=</DigestValue>
      </Reference>
      <Reference URI="/xl/media/image2.png?ContentType=image/png">
        <DigestMethod Algorithm="http://www.w3.org/2001/04/xmlenc#sha256"/>
        <DigestValue>CEdEYI3wu63Pd0B//gitOAyrGOWXHoTvZF+IlkEO+aI=</DigestValue>
      </Reference>
      <Reference URI="/xl/media/image3.jpeg?ContentType=image/jpeg">
        <DigestMethod Algorithm="http://www.w3.org/2001/04/xmlenc#sha256"/>
        <DigestValue>Iz6DrG+PqlAuFBdnZEPNvKtqpFKubF/DJvMZC+f07YA=</DigestValue>
      </Reference>
      <Reference URI="/xl/media/image4.jpeg?ContentType=image/jpeg">
        <DigestMethod Algorithm="http://www.w3.org/2001/04/xmlenc#sha256"/>
        <DigestValue>+XPFyVZzh/SHM+amKX3CLumO0+52OiJI/i8MTqkOVY4=</DigestValue>
      </Reference>
      <Reference URI="/xl/media/image5.emf?ContentType=image/x-emf">
        <DigestMethod Algorithm="http://www.w3.org/2001/04/xmlenc#sha256"/>
        <DigestValue>w2AsSrYE6zxr6qi1C493hD1qcIhuNOz6//7SlZEJUZg=</DigestValue>
      </Reference>
      <Reference URI="/xl/media/image6.emf?ContentType=image/x-emf">
        <DigestMethod Algorithm="http://www.w3.org/2001/04/xmlenc#sha256"/>
        <DigestValue>xfPk51UW93bqXnaCq+fsBjFxsUKlD5q8GcALQJgW2pw=</DigestValue>
      </Reference>
      <Reference URI="/xl/media/image7.emf?ContentType=image/x-emf">
        <DigestMethod Algorithm="http://www.w3.org/2001/04/xmlenc#sha256"/>
        <DigestValue>h2kYBU8BcWgxWCnSwrI5X4x40eanVdvhsqDfzZDeIZk=</DigestValue>
      </Reference>
      <Reference URI="/xl/media/image8.emf?ContentType=image/x-emf">
        <DigestMethod Algorithm="http://www.w3.org/2001/04/xmlenc#sha256"/>
        <DigestValue>BqsbSbeDN5yo10XCC1rRTck4FJy/luhxsuMViCpQ/HE=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P9CrYOI1Zg+sgd39D+x0ZMOJ685MrNyMjItFe5PNcXw=</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hQ5UrcWb/Ygo8wNcdrCJWPg9TlN8Q0BdgwJYy2jFBLw=</DigestValue>
      </Reference>
      <Reference URI="/xl/printerSettings/printerSettings11.bin?ContentType=application/vnd.openxmlformats-officedocument.spreadsheetml.printerSettings">
        <DigestMethod Algorithm="http://www.w3.org/2001/04/xmlenc#sha256"/>
        <DigestValue>hqnMLvZ6XBY2fH1KhK00vJXWuxlSZRWkoKrdKDrIF2Q=</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hqnMLvZ6XBY2fH1KhK00vJXWuxlSZRWkoKrdKDrIF2Q=</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s6l80irlBTW+uFk7nR5c7WcaDa2jSh3MPBgl0IjaDO0=</DigestValue>
      </Reference>
      <Reference URI="/xl/printerSettings/printerSettings17.bin?ContentType=application/vnd.openxmlformats-officedocument.spreadsheetml.printerSettings">
        <DigestMethod Algorithm="http://www.w3.org/2001/04/xmlenc#sha256"/>
        <DigestValue>zJ1qIFf5kEiNzBVyegxMc2tWCFnJyR3sFK7SrhKdQAw=</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zJ1qIFf5kEiNzBVyegxMc2tWCFnJyR3sFK7SrhKdQAw=</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hqnMLvZ6XBY2fH1KhK00vJXWuxlSZRWkoKrdKDrIF2Q=</DigestValue>
      </Reference>
      <Reference URI="/xl/printerSettings/printerSettings21.bin?ContentType=application/vnd.openxmlformats-officedocument.spreadsheetml.printerSettings">
        <DigestMethod Algorithm="http://www.w3.org/2001/04/xmlenc#sha256"/>
        <DigestValue>hqnMLvZ6XBY2fH1KhK00vJXWuxlSZRWkoKrdKDrIF2Q=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s6l80irlBTW+uFk7nR5c7WcaDa2jSh3MPBgl0IjaDO0=</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T5TeynEhPRBZtfc8FH0qX8dt4y61F7pqGxzVYvScM6o=</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GyyR84UYFfbFvVrs+ip9vPggIMAXC0nxkmeUVNsGxCc=</DigestValue>
      </Reference>
      <Reference URI="/xl/printerSettings/printerSettings29.bin?ContentType=application/vnd.openxmlformats-officedocument.spreadsheetml.printerSettings">
        <DigestMethod Algorithm="http://www.w3.org/2001/04/xmlenc#sha256"/>
        <DigestValue>hqnMLvZ6XBY2fH1KhK00vJXWuxlSZRWkoKrdKDrIF2Q=</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hqnMLvZ6XBY2fH1KhK00vJXWuxlSZRWkoKrdKDrIF2Q=</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LRuyDCEHeLdeIGZrsYrMrPLJ8JLNYYHe4DD37qrsr9I=</DigestValue>
      </Reference>
      <Reference URI="/xl/printerSettings/printerSettings33.bin?ContentType=application/vnd.openxmlformats-officedocument.spreadsheetml.printerSettings">
        <DigestMethod Algorithm="http://www.w3.org/2001/04/xmlenc#sha256"/>
        <DigestValue>PU9UkDXmmEPyf+S+JviBnySNLqejhOgsN7zDPVcj8Ss=</DigestValue>
      </Reference>
      <Reference URI="/xl/printerSettings/printerSettings34.bin?ContentType=application/vnd.openxmlformats-officedocument.spreadsheetml.printerSettings">
        <DigestMethod Algorithm="http://www.w3.org/2001/04/xmlenc#sha256"/>
        <DigestValue>LRuyDCEHeLdeIGZrsYrMrPLJ8JLNYYHe4DD37qrsr9I=</DigestValue>
      </Reference>
      <Reference URI="/xl/printerSettings/printerSettings35.bin?ContentType=application/vnd.openxmlformats-officedocument.spreadsheetml.printerSettings">
        <DigestMethod Algorithm="http://www.w3.org/2001/04/xmlenc#sha256"/>
        <DigestValue>WP8WIsg8tkujmCyQdiZiklfqCOi15vDBFUP5al4EYNY=</DigestValue>
      </Reference>
      <Reference URI="/xl/printerSettings/printerSettings36.bin?ContentType=application/vnd.openxmlformats-officedocument.spreadsheetml.printerSettings">
        <DigestMethod Algorithm="http://www.w3.org/2001/04/xmlenc#sha256"/>
        <DigestValue>WP8WIsg8tkujmCyQdiZiklfqCOi15vDBFUP5al4EYNY=</DigestValue>
      </Reference>
      <Reference URI="/xl/printerSettings/printerSettings37.bin?ContentType=application/vnd.openxmlformats-officedocument.spreadsheetml.printerSettings">
        <DigestMethod Algorithm="http://www.w3.org/2001/04/xmlenc#sha256"/>
        <DigestValue>s6l80irlBTW+uFk7nR5c7WcaDa2jSh3MPBgl0IjaDO0=</DigestValue>
      </Reference>
      <Reference URI="/xl/printerSettings/printerSettings38.bin?ContentType=application/vnd.openxmlformats-officedocument.spreadsheetml.printerSettings">
        <DigestMethod Algorithm="http://www.w3.org/2001/04/xmlenc#sha256"/>
        <DigestValue>C5gFygcWh2F9QhHgEzSWoBBH46XxntemMvA/H4xPeHY=</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WP8WIsg8tkujmCyQdiZiklfqCOi15vDBFUP5al4EYNY=</DigestValue>
      </Reference>
      <Reference URI="/xl/printerSettings/printerSettings41.bin?ContentType=application/vnd.openxmlformats-officedocument.spreadsheetml.printerSettings">
        <DigestMethod Algorithm="http://www.w3.org/2001/04/xmlenc#sha256"/>
        <DigestValue>s6l80irlBTW+uFk7nR5c7WcaDa2jSh3MPBgl0IjaDO0=</DigestValue>
      </Reference>
      <Reference URI="/xl/printerSettings/printerSettings42.bin?ContentType=application/vnd.openxmlformats-officedocument.spreadsheetml.printerSettings">
        <DigestMethod Algorithm="http://www.w3.org/2001/04/xmlenc#sha256"/>
        <DigestValue>Dq9mrEN6SRiQpF75K1wMRMAn1lfOr4r1MwUR3HEIzb0=</DigestValue>
      </Reference>
      <Reference URI="/xl/printerSettings/printerSettings5.bin?ContentType=application/vnd.openxmlformats-officedocument.spreadsheetml.printerSettings">
        <DigestMethod Algorithm="http://www.w3.org/2001/04/xmlenc#sha256"/>
        <DigestValue>cPCOHK5oxtoO1eB522wg8W+wiERsGYKqmaSpE9a8F9o=</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Dq9mrEN6SRiQpF75K1wMRMAn1lfOr4r1MwUR3HEIzb0=</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t1Drg9ZGz1PfqL3U2dLJLWR6CmWjFRhd87QMaVGr4u4=</DigestValue>
      </Reference>
      <Reference URI="/xl/sharedStrings.xml?ContentType=application/vnd.openxmlformats-officedocument.spreadsheetml.sharedStrings+xml">
        <DigestMethod Algorithm="http://www.w3.org/2001/04/xmlenc#sha256"/>
        <DigestValue>WO4PM8VpVGKSDask5ZRx/XegKy+DmMhK0lkVqYBDt6Q=</DigestValue>
      </Reference>
      <Reference URI="/xl/styles.xml?ContentType=application/vnd.openxmlformats-officedocument.spreadsheetml.styles+xml">
        <DigestMethod Algorithm="http://www.w3.org/2001/04/xmlenc#sha256"/>
        <DigestValue>S1tj58xvGztH0R+yVWNQW6R49c9qFLkJFMmSUm4XcOA=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ishsZkdpK6Kk9k2EP5e5kkBRJGV2PTXRsMgryF0KfY8=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Tli28rN8igOjzPasqezpYxpfwxhNMdfjzhfnghEdtVc=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+Q5COjVjFFouiiFoqqOwATo3PtPuYhdpOGcxGxXxOMo=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xSF670h/B/bcNv1EfoF1ZfVkWgld55opswuhTmV6LFU=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JYPTz+FpudNsdNu0/6+eK/HKKegjUujvwa8FazDs9ZM=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mj6Bb64kuTdbpCBR6PhBt27ebWWH+BWSR/u5njyvdkE=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zm6gf5Hwu62JRbWpGxiQYmkOi5L+IAQVdIAvRAmMvXo=</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IG85NuEItSYsbywnqtY8Ox8unjWy6RqvOHnRRhCWh00=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kbfXyvunAPNwcVedqEaEsvznlSruAJq4sxip716U6lY=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v+EugXidFtF6R/n/0tjQhR43gH+oxhWPt7si18jxnE8=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ncz0RUsOFy2dlVrMmBj1J//DnjTowsFCOSxn2Q+0E2k=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10+L+QrFWAmf8+/kZn44HxluCsqPYMQiA6vMRzQjYjg=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gqounMMj+L57SWp2BDM4NvZNAj/vT7n7HTXPxTB9ev4=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Gt/RdZYO0oIskodg2HsZX5UfHBg0va6M8Xw46sC2xo8=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H2HANxQBbmoL/O+i56MFnJEgixPp1FViLYZBcVQnIkk=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20w93Ib3Euy9LLphQDz930yjkXZmPxt+Zm/LTswunic=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Q+WwOAJKgs0BuTEP41idZI9BfkKFGpGayeVgbj2OBYE=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pRH/ihLZ9zKB14tAupRPvgXfeaOhKsMGt8BS66TwJ0Q=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DzQ4Xav9dcKjf2Bku3EHoiUaJ2PPnw6eMnE3FfKEenQ=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Lml+QFBDArz6BCJTUgLrBE4Ix0BfxXkW18+dqo/Z0/4=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aJNtcbuaAbGbB4asJB1FIFE+xz/uPBFAIVeoYIBEMrw=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VHGLLNA2Xq+hiIvBgFQf6ugWIRZZjZIbnZQmuPDSnnQ=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oHTVXrLVL/sgLaDnJGH6Ii6X0sGVuFKjSgDw7rMfHXo=</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hJQ6rPdC/cRYcr02fqVff1hius3fiDGazLU9BOUymDI=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dJW2w9AxP3F4R8a/t4/n5ez5roCrut3S9W38o4NGseE=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2Zmddc8okUu60VbZpNY55ZYBrjRzx+lV6s9PJj3DdM4=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wzC6YSsjug8ID9ZpUGl0QAsbTf2MbyPuYrjnCwSGfMU=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YkK2/fC7G/dyCPvmGOuqqf+fAMOarRwkpqMSj43Z2Xs=</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3a18ZrdrCyaPJcWUXSrrA3tyX69khwoHt5ChAFGmr9E=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b728VTS/33yR2U4Y9b9HLP8AsNN4hPQOjwvjZlTM6pk=</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2hnq3aE6wwwnKLR7666zoaUf6kny46hBQaX+8kyY+Ik=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ZQxB85DvUkaa0KpgwiSp/4cQpJkLzTOCCBgE23MxNWU=</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w1G0GHkBrX1WvSrtivEhgiV+ijL+QMiAFggcbWlUeN0=</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XSzgTcJfVpStqDWRb7E8oNsuygjjbDcYPE1UZOpOMJA=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QcWtqvgpigrUFxqJj7vLUQRhdb0wl42VTyyJsP0A1tw=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sheet1.xml?ContentType=application/vnd.openxmlformats-officedocument.spreadsheetml.worksheet+xml">
        <DigestMethod Algorithm="http://www.w3.org/2001/04/xmlenc#sha256"/>
        <DigestValue>zD9PovKq76f9+MVeDO38Jtqfo/k5HaoONk2SGM+3fmc=</DigestValue>
      </Reference>
      <Reference URI="/xl/worksheets/sheet10.xml?ContentType=application/vnd.openxmlformats-officedocument.spreadsheetml.worksheet+xml">
        <DigestMethod Algorithm="http://www.w3.org/2001/04/xmlenc#sha256"/>
        <DigestValue>Iw4420Zqm0X68kQ/n5eFce1kFft9NrgOKlqhx/WrYTE=</DigestValue>
      </Reference>
      <Reference URI="/xl/worksheets/sheet11.xml?ContentType=application/vnd.openxmlformats-officedocument.spreadsheetml.worksheet+xml">
        <DigestMethod Algorithm="http://www.w3.org/2001/04/xmlenc#sha256"/>
        <DigestValue>3O5+qBb+n1aCCBuQ6IyvDHcp06z8ToGHe+FKWUE/O0w=</DigestValue>
      </Reference>
      <Reference URI="/xl/worksheets/sheet12.xml?ContentType=application/vnd.openxmlformats-officedocument.spreadsheetml.worksheet+xml">
        <DigestMethod Algorithm="http://www.w3.org/2001/04/xmlenc#sha256"/>
        <DigestValue>uMYaBcye31KUm9UnzrhRmGJnOAKcbwGof4EedPorC1o=</DigestValue>
      </Reference>
      <Reference URI="/xl/worksheets/sheet13.xml?ContentType=application/vnd.openxmlformats-officedocument.spreadsheetml.worksheet+xml">
        <DigestMethod Algorithm="http://www.w3.org/2001/04/xmlenc#sha256"/>
        <DigestValue>ag99uSQ89Cjlol/Tpkxjq2wdHrT49qOJzQriX3PtwkU=</DigestValue>
      </Reference>
      <Reference URI="/xl/worksheets/sheet14.xml?ContentType=application/vnd.openxmlformats-officedocument.spreadsheetml.worksheet+xml">
        <DigestMethod Algorithm="http://www.w3.org/2001/04/xmlenc#sha256"/>
        <DigestValue>p0QRWie2VUZzedmnqxhz+1N7SOtt5t8+8p3Lj1XssmI=</DigestValue>
      </Reference>
      <Reference URI="/xl/worksheets/sheet15.xml?ContentType=application/vnd.openxmlformats-officedocument.spreadsheetml.worksheet+xml">
        <DigestMethod Algorithm="http://www.w3.org/2001/04/xmlenc#sha256"/>
        <DigestValue>X9u0Xopk5P5qCQb9O71wlnrdY1kNxFv6t7WQsy0bAdU=</DigestValue>
      </Reference>
      <Reference URI="/xl/worksheets/sheet16.xml?ContentType=application/vnd.openxmlformats-officedocument.spreadsheetml.worksheet+xml">
        <DigestMethod Algorithm="http://www.w3.org/2001/04/xmlenc#sha256"/>
        <DigestValue>bL+NdN9h27ZHhFhO/+7MiAgOS7zhsZdaNT4MnzMet1A=</DigestValue>
      </Reference>
      <Reference URI="/xl/worksheets/sheet17.xml?ContentType=application/vnd.openxmlformats-officedocument.spreadsheetml.worksheet+xml">
        <DigestMethod Algorithm="http://www.w3.org/2001/04/xmlenc#sha256"/>
        <DigestValue>cyZtYaQav26ZLdrlpRkAl+ZeoE0xSJ00qS3x+MopNq8=</DigestValue>
      </Reference>
      <Reference URI="/xl/worksheets/sheet18.xml?ContentType=application/vnd.openxmlformats-officedocument.spreadsheetml.worksheet+xml">
        <DigestMethod Algorithm="http://www.w3.org/2001/04/xmlenc#sha256"/>
        <DigestValue>pPQOmf8frKTwNzaj3tYO7AbEwYAc2roiusJfxTZ4NrQ=</DigestValue>
      </Reference>
      <Reference URI="/xl/worksheets/sheet19.xml?ContentType=application/vnd.openxmlformats-officedocument.spreadsheetml.worksheet+xml">
        <DigestMethod Algorithm="http://www.w3.org/2001/04/xmlenc#sha256"/>
        <DigestValue>4mfYtgHyjgXpx3Dw5kBQIDpG/js9WCh31hV8kcRa4i0=</DigestValue>
      </Reference>
      <Reference URI="/xl/worksheets/sheet2.xml?ContentType=application/vnd.openxmlformats-officedocument.spreadsheetml.worksheet+xml">
        <DigestMethod Algorithm="http://www.w3.org/2001/04/xmlenc#sha256"/>
        <DigestValue>p52+DzGFt6MT3+5GQshbeWKVTURmSdvISTF44lqesxA=</DigestValue>
      </Reference>
      <Reference URI="/xl/worksheets/sheet20.xml?ContentType=application/vnd.openxmlformats-officedocument.spreadsheetml.worksheet+xml">
        <DigestMethod Algorithm="http://www.w3.org/2001/04/xmlenc#sha256"/>
        <DigestValue>6+kptEpKaZ6kDtZo5KTalKCT5Le5L+gcX+xW8gewHzM=</DigestValue>
      </Reference>
      <Reference URI="/xl/worksheets/sheet21.xml?ContentType=application/vnd.openxmlformats-officedocument.spreadsheetml.worksheet+xml">
        <DigestMethod Algorithm="http://www.w3.org/2001/04/xmlenc#sha256"/>
        <DigestValue>b1JtHLoZX4RhLBxs0q85woJmnnveEmrJ0/SgG3gI5mo=</DigestValue>
      </Reference>
      <Reference URI="/xl/worksheets/sheet22.xml?ContentType=application/vnd.openxmlformats-officedocument.spreadsheetml.worksheet+xml">
        <DigestMethod Algorithm="http://www.w3.org/2001/04/xmlenc#sha256"/>
        <DigestValue>Hd8lssvlDEyhQY9JDYJ1l3c0fcvlQAgVDJq6U8FeuRc=</DigestValue>
      </Reference>
      <Reference URI="/xl/worksheets/sheet23.xml?ContentType=application/vnd.openxmlformats-officedocument.spreadsheetml.worksheet+xml">
        <DigestMethod Algorithm="http://www.w3.org/2001/04/xmlenc#sha256"/>
        <DigestValue>pDz/YwzQedzLuoFqA93Rccc4fI6a0gOHfwDbx+wCaLA=</DigestValue>
      </Reference>
      <Reference URI="/xl/worksheets/sheet24.xml?ContentType=application/vnd.openxmlformats-officedocument.spreadsheetml.worksheet+xml">
        <DigestMethod Algorithm="http://www.w3.org/2001/04/xmlenc#sha256"/>
        <DigestValue>ewulbL+36GZ7EttEDKQkDWHeQ3w2eKNSiOU7B4GE5xg=</DigestValue>
      </Reference>
      <Reference URI="/xl/worksheets/sheet25.xml?ContentType=application/vnd.openxmlformats-officedocument.spreadsheetml.worksheet+xml">
        <DigestMethod Algorithm="http://www.w3.org/2001/04/xmlenc#sha256"/>
        <DigestValue>Wpm3LknWVcxAM25BBSfQYzB1ZrHUg9mjoNI4E5gt1c0=</DigestValue>
      </Reference>
      <Reference URI="/xl/worksheets/sheet26.xml?ContentType=application/vnd.openxmlformats-officedocument.spreadsheetml.worksheet+xml">
        <DigestMethod Algorithm="http://www.w3.org/2001/04/xmlenc#sha256"/>
        <DigestValue>3NO/f3w9JaHVPBylM4sdo8f0IzkpTeQSr8GDgiJp8D4=</DigestValue>
      </Reference>
      <Reference URI="/xl/worksheets/sheet27.xml?ContentType=application/vnd.openxmlformats-officedocument.spreadsheetml.worksheet+xml">
        <DigestMethod Algorithm="http://www.w3.org/2001/04/xmlenc#sha256"/>
        <DigestValue>N27qQWA3gG49PG8JWjqSuY7cZVTRhISoc3P3fdsvcc8=</DigestValue>
      </Reference>
      <Reference URI="/xl/worksheets/sheet28.xml?ContentType=application/vnd.openxmlformats-officedocument.spreadsheetml.worksheet+xml">
        <DigestMethod Algorithm="http://www.w3.org/2001/04/xmlenc#sha256"/>
        <DigestValue>IauV0wCpC69JyLlduZp2mzPlAcf/OXv/AvbDGTKynNM=</DigestValue>
      </Reference>
      <Reference URI="/xl/worksheets/sheet29.xml?ContentType=application/vnd.openxmlformats-officedocument.spreadsheetml.worksheet+xml">
        <DigestMethod Algorithm="http://www.w3.org/2001/04/xmlenc#sha256"/>
        <DigestValue>87TZ0SrUMCcz+i8SnONWCo66kP1HIix8qMxd5GPOVlg=</DigestValue>
      </Reference>
      <Reference URI="/xl/worksheets/sheet3.xml?ContentType=application/vnd.openxmlformats-officedocument.spreadsheetml.worksheet+xml">
        <DigestMethod Algorithm="http://www.w3.org/2001/04/xmlenc#sha256"/>
        <DigestValue>854MEOUGIxejNXXqoaU4bMbeyuXXRZfutchxSXwVavs=</DigestValue>
      </Reference>
      <Reference URI="/xl/worksheets/sheet30.xml?ContentType=application/vnd.openxmlformats-officedocument.spreadsheetml.worksheet+xml">
        <DigestMethod Algorithm="http://www.w3.org/2001/04/xmlenc#sha256"/>
        <DigestValue>L55EzK2XZibIwk0GgjmcQ7rj4GTCqEVLOzDWrgwZ1hM=</DigestValue>
      </Reference>
      <Reference URI="/xl/worksheets/sheet31.xml?ContentType=application/vnd.openxmlformats-officedocument.spreadsheetml.worksheet+xml">
        <DigestMethod Algorithm="http://www.w3.org/2001/04/xmlenc#sha256"/>
        <DigestValue>/YkiuYvsEorW7s81vzawjnoROYNro+80eWtsoDJoLIY=</DigestValue>
      </Reference>
      <Reference URI="/xl/worksheets/sheet32.xml?ContentType=application/vnd.openxmlformats-officedocument.spreadsheetml.worksheet+xml">
        <DigestMethod Algorithm="http://www.w3.org/2001/04/xmlenc#sha256"/>
        <DigestValue>Fye3XD9UZ1d600D7KHn5gAsAo2uhrfWf4c9HcLjYJaE=</DigestValue>
      </Reference>
      <Reference URI="/xl/worksheets/sheet33.xml?ContentType=application/vnd.openxmlformats-officedocument.spreadsheetml.worksheet+xml">
        <DigestMethod Algorithm="http://www.w3.org/2001/04/xmlenc#sha256"/>
        <DigestValue>k5T9YIaiBOmNHI6PB8DopiDnCMQjfYDG9U9oqwN9CwI=</DigestValue>
      </Reference>
      <Reference URI="/xl/worksheets/sheet34.xml?ContentType=application/vnd.openxmlformats-officedocument.spreadsheetml.worksheet+xml">
        <DigestMethod Algorithm="http://www.w3.org/2001/04/xmlenc#sha256"/>
        <DigestValue>f4ZZ8m+IGlar45EtwsSdyXhy5aHZgBrGL+XWl25z2dk=</DigestValue>
      </Reference>
      <Reference URI="/xl/worksheets/sheet35.xml?ContentType=application/vnd.openxmlformats-officedocument.spreadsheetml.worksheet+xml">
        <DigestMethod Algorithm="http://www.w3.org/2001/04/xmlenc#sha256"/>
        <DigestValue>1HonnhTxTFlAleDcFTswLD6L7XQh/TOdQR5F5vleWZ0=</DigestValue>
      </Reference>
      <Reference URI="/xl/worksheets/sheet36.xml?ContentType=application/vnd.openxmlformats-officedocument.spreadsheetml.worksheet+xml">
        <DigestMethod Algorithm="http://www.w3.org/2001/04/xmlenc#sha256"/>
        <DigestValue>MpE9+7NOZAy0+fqUFbqTGEgAkv5/wzZljWbcLnF589U=</DigestValue>
      </Reference>
      <Reference URI="/xl/worksheets/sheet37.xml?ContentType=application/vnd.openxmlformats-officedocument.spreadsheetml.worksheet+xml">
        <DigestMethod Algorithm="http://www.w3.org/2001/04/xmlenc#sha256"/>
        <DigestValue>GnkSeSaSIqYSkTAuEFhqOq/ulZqyT05ffEhLt2sVz1s=</DigestValue>
      </Reference>
      <Reference URI="/xl/worksheets/sheet38.xml?ContentType=application/vnd.openxmlformats-officedocument.spreadsheetml.worksheet+xml">
        <DigestMethod Algorithm="http://www.w3.org/2001/04/xmlenc#sha256"/>
        <DigestValue>SMF6DgRoXpoyfZidVNZ8kfRcp3130oek0sn0MIhmpe0=</DigestValue>
      </Reference>
      <Reference URI="/xl/worksheets/sheet39.xml?ContentType=application/vnd.openxmlformats-officedocument.spreadsheetml.worksheet+xml">
        <DigestMethod Algorithm="http://www.w3.org/2001/04/xmlenc#sha256"/>
        <DigestValue>MQwNKUD42s94uaHIn7ucI8ITKsE9BCe8tLS7Dl1kGb4=</DigestValue>
      </Reference>
      <Reference URI="/xl/worksheets/sheet4.xml?ContentType=application/vnd.openxmlformats-officedocument.spreadsheetml.worksheet+xml">
        <DigestMethod Algorithm="http://www.w3.org/2001/04/xmlenc#sha256"/>
        <DigestValue>HxONRsRAC00EgSGXeNNV2GVTkb+16jq8TJmX7DAC0EY=</DigestValue>
      </Reference>
      <Reference URI="/xl/worksheets/sheet40.xml?ContentType=application/vnd.openxmlformats-officedocument.spreadsheetml.worksheet+xml">
        <DigestMethod Algorithm="http://www.w3.org/2001/04/xmlenc#sha256"/>
        <DigestValue>XjN27mIp7MAf9bMhC/IBvl1zw+hor80WjYKJbPVEHv8=</DigestValue>
      </Reference>
      <Reference URI="/xl/worksheets/sheet41.xml?ContentType=application/vnd.openxmlformats-officedocument.spreadsheetml.worksheet+xml">
        <DigestMethod Algorithm="http://www.w3.org/2001/04/xmlenc#sha256"/>
        <DigestValue>vFIIICqh2zBQoT4kt/Tt7Ow2tEqdbLLhJzuf5Qj6hqE=</DigestValue>
      </Reference>
      <Reference URI="/xl/worksheets/sheet42.xml?ContentType=application/vnd.openxmlformats-officedocument.spreadsheetml.worksheet+xml">
        <DigestMethod Algorithm="http://www.w3.org/2001/04/xmlenc#sha256"/>
        <DigestValue>zqM9pyLVY142ZCickleCMqqf77ApTbhdAeEfrrYpKFM=</DigestValue>
      </Reference>
      <Reference URI="/xl/worksheets/sheet43.xml?ContentType=application/vnd.openxmlformats-officedocument.spreadsheetml.worksheet+xml">
        <DigestMethod Algorithm="http://www.w3.org/2001/04/xmlenc#sha256"/>
        <DigestValue>C93smZEXlNxkVTpqdbW+ZYw6+6LQCoVBXTT+4MI9y7s=</DigestValue>
      </Reference>
      <Reference URI="/xl/worksheets/sheet44.xml?ContentType=application/vnd.openxmlformats-officedocument.spreadsheetml.worksheet+xml">
        <DigestMethod Algorithm="http://www.w3.org/2001/04/xmlenc#sha256"/>
        <DigestValue>lH6jGbnhsywLpcw6M1Te5q7Py5pRsCfzmGYE/EYE7SU=</DigestValue>
      </Reference>
      <Reference URI="/xl/worksheets/sheet45.xml?ContentType=application/vnd.openxmlformats-officedocument.spreadsheetml.worksheet+xml">
        <DigestMethod Algorithm="http://www.w3.org/2001/04/xmlenc#sha256"/>
        <DigestValue>wdu6VCELh5fDHy45Op9ewDDsliK3LTdYuC54aXFMnHo=</DigestValue>
      </Reference>
      <Reference URI="/xl/worksheets/sheet46.xml?ContentType=application/vnd.openxmlformats-officedocument.spreadsheetml.worksheet+xml">
        <DigestMethod Algorithm="http://www.w3.org/2001/04/xmlenc#sha256"/>
        <DigestValue>VPr/zJXwHrGopmhM1tWTVLJ5RSDtE9cYn2yjQAp0zqo=</DigestValue>
      </Reference>
      <Reference URI="/xl/worksheets/sheet47.xml?ContentType=application/vnd.openxmlformats-officedocument.spreadsheetml.worksheet+xml">
        <DigestMethod Algorithm="http://www.w3.org/2001/04/xmlenc#sha256"/>
        <DigestValue>uhrQHFJLnGWwseQBBpxdW//w9mYGpzyVWaVe1xIA8c8=</DigestValue>
      </Reference>
      <Reference URI="/xl/worksheets/sheet48.xml?ContentType=application/vnd.openxmlformats-officedocument.spreadsheetml.worksheet+xml">
        <DigestMethod Algorithm="http://www.w3.org/2001/04/xmlenc#sha256"/>
        <DigestValue>AwNQgzFJwFy0AxPgnNCZ7CTHjo3EWURdx6OSV54DkbM=</DigestValue>
      </Reference>
      <Reference URI="/xl/worksheets/sheet49.xml?ContentType=application/vnd.openxmlformats-officedocument.spreadsheetml.worksheet+xml">
        <DigestMethod Algorithm="http://www.w3.org/2001/04/xmlenc#sha256"/>
        <DigestValue>EuVyGdDFeIXTYQq3W930R6fmQSRAR9/okP7M4E+btWQ=</DigestValue>
      </Reference>
      <Reference URI="/xl/worksheets/sheet5.xml?ContentType=application/vnd.openxmlformats-officedocument.spreadsheetml.worksheet+xml">
        <DigestMethod Algorithm="http://www.w3.org/2001/04/xmlenc#sha256"/>
        <DigestValue>60XVhVVY55JZatRM8QhFJBctKJFYOvxQpUYXJg8SFqY=</DigestValue>
      </Reference>
      <Reference URI="/xl/worksheets/sheet50.xml?ContentType=application/vnd.openxmlformats-officedocument.spreadsheetml.worksheet+xml">
        <DigestMethod Algorithm="http://www.w3.org/2001/04/xmlenc#sha256"/>
        <DigestValue>hz6JbnSEW57hO22xsJ9QPlRhAZswC5+FBNg2sSHKYU8=</DigestValue>
      </Reference>
      <Reference URI="/xl/worksheets/sheet6.xml?ContentType=application/vnd.openxmlformats-officedocument.spreadsheetml.worksheet+xml">
        <DigestMethod Algorithm="http://www.w3.org/2001/04/xmlenc#sha256"/>
        <DigestValue>5+N3QjbcdS5AxWhPtfCxGZefFGcRswrcyj+/AAsXo5Y=</DigestValue>
      </Reference>
      <Reference URI="/xl/worksheets/sheet7.xml?ContentType=application/vnd.openxmlformats-officedocument.spreadsheetml.worksheet+xml">
        <DigestMethod Algorithm="http://www.w3.org/2001/04/xmlenc#sha256"/>
        <DigestValue>JJOJQGsoS7+P5T2waTdF6ZvOJB0zLXKsHLctrBVP5SA=</DigestValue>
      </Reference>
      <Reference URI="/xl/worksheets/sheet8.xml?ContentType=application/vnd.openxmlformats-officedocument.spreadsheetml.worksheet+xml">
        <DigestMethod Algorithm="http://www.w3.org/2001/04/xmlenc#sha256"/>
        <DigestValue>9hTPCEoeDBH7VSfSz46OWYp5LkZDlNzBPasvefNx9m0=</DigestValue>
      </Reference>
      <Reference URI="/xl/worksheets/sheet9.xml?ContentType=application/vnd.openxmlformats-officedocument.spreadsheetml.worksheet+xml">
        <DigestMethod Algorithm="http://www.w3.org/2001/04/xmlenc#sha256"/>
        <DigestValue>WuwGNIg6Kh0YfvfiTk2yGCjQO0NBllTAmkJeUzXLzrU=</DigestValue>
      </Reference>
    </Manifest>
    <SignatureProperties>
      <SignatureProperty Id="idSignatureTime" Target="#idPackageSignature">
        <mdssi:SignatureTime xmlns:mdssi="http://schemas.openxmlformats.org/package/2006/digital-signature">
          <mdssi:Format>YYYY-MM-DDThh:mm:ssTZD</mdssi:Format>
          <mdssi:Value>2021-05-03T13:55:48Z</mdssi:Value>
        </mdssi:SignatureTime>
      </SignatureProperty>
    </SignatureProperties>
  </Object>
  <Object Id="idOfficeObject">
    <SignatureProperties>
      <SignatureProperty Id="idOfficeV1Details" Target="#idPackageSignature">
        <SignatureInfoV1 xmlns="http://schemas.microsoft.com/office/2006/digsig">
          <SetupID>{20EA6551-80CD-474D-9434-24F432EC800C}</SetupID>
          <SignatureText>Rosa Fernandez</SignatureText>
          <SignatureImage/>
          <SignatureComments/>
          <WindowsVersion>10.0</WindowsVersion>
          <OfficeVersion>16.0.13901/22</OfficeVersion>
          <ApplicationVersion>16.0.13901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2021-05-03T13:55:48Z</xd:SigningTime>
          <xd:SigningCertificate>
            <xd:Cert>
              <xd:CertDigest>
                <DigestMethod Algorithm="http://www.w3.org/2001/04/xmlenc#sha256"/>
                <DigestValue>usMv3WUsP4UJlN8D+ZU05gg42uK+Sy86QD6zt9Qk6gU=</DigestValue>
              </xd:CertDigest>
              <xd:IssuerSerial>
                <X509IssuerName>C=PY, O=DOCUMENTA S.A., CN=CA-DOCUMENTA S.A., SERIALNUMBER=RUC 80050172-1</X509IssuerName>
                <X509SerialNumber>2341867953358968375</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f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sIp1/38AAACwinX/fwAATFFudf9/AAAAANi6/38AAP2H33T/fwAAMBbYuv9/AABMUW51/38AAJAWAAAAAAAAQAAAwP9/AAAAANi6/38AAMSK33T/fwAABAAAAAAAAAAwFti6/38AACC51MM6AAAATFFudQAAAABIAAAAAAAAAExRbnX/fwAAoLOKdf9/AACAVW51/38AAAEAAAAAAAAAtnpudf9/AAAAANi6/38AAAAAAAAAAAAAAAAAAIgBAAD//////////8DXOpqIAQAAm6Avuf9/AADwudTDOgAAAIm61MM6AAAAAAAAAAAAAAAAAAAAZHYACAAAAAAlAAAADAAAAAEAAAAYAAAADAAAAAAAAAASAAAADAAAAAEAAAAeAAAAGAAAAMkAAAAEAAAA9wAAABEAAAAlAAAADAAAAAEAAABUAAAAfAAAAMoAAAAEAAAA9QAAABAAAAABAAAA0XbJQasKyUHKAAAABAAAAAgAAABMAAAAAAAAAAAAAAAAAAAA//////////9cAAAAMwAvADUALwAyADAAMgAxAAYAAAAEAAAABgAAAAQAAAAGAAAABgAAAAYAAAAGAAAASwAAAEAAAAAwAAAABQAAACAAAAABAAAAAQAAABAAAAAAAAAAAAAAAAABAACAAAAAAAAAAAAAAAAAAQAAgAAAAFIAAABwAQAAAgAAABAAAAAHAAAAAAAAAAAAAAC8AgAAAAAAAAECAiJTAHkAcwB0AGUAbQAAAAAAAAAAAAAAAAAAAAAAAAAAAAAAAAAAAAAAAAAAAAAAAAAAAAAAAAAAAAAAAAAAAAAAAAAAAAEAAAAAAAAAqPLSwzoAAAAAAAAAAAAAAIiuUrn/fwAAAAAAAAAAAAAJAAAAAAAAAAhGWqyIAQAAN4rfdP9/AAAAAAAAAAAAAAAAAAAAAAAA6LMALNstAAAo9NLDOgAAAOj00sM6AAAAMPWVpogBAADA1zqaiAEAAFD10sMAAAAAAAAAAAAAAAAHAAAAAAAAAAAAAAAAAAAAjPTSwzoAAADJ9NLDOgAAAFG2K7n/fwAAiLOKdf9/AAAg9NLDAAAAAACwinX/fwAAIPTSwzoAAADA1zqaiAEAAJugL7n/fwAAMPTSwzoAAADJ9NLD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8CJQdP9/AAABAAAAAAAAAJD2LnQBAAAAiK5Suf9/AAAAAAAAAAAAAFjwLnT/fwAAgCdtqIgBAABY8C50/38AAAAAAAAAAAAAAAAAAAAAAABoswAs2y0AAHxiv3v/fwAAAAAAAAAAAADg////AAAAAMDXOpqIAQAA6PTSwwAAAAAAAAAAAAAAAAYAAAAAAAAAAAAAAAAAAAAM9NLDOgAAAEn00sM6AAAAUbYruf9/AAAIRlqsiAEAAAAAAAAAAAAACEZarIgBAAAAAAAAAAAAAMDXOpqIAQAAm6Avuf9/AACw89LDOgAAAEn00sM6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YAAAARwAAACkAAAAzAAAAcAAAABUAAAAhAPAAAAAAAAAAAAAAAIA/AAAAAAAAAAAAAIA/AAAAAAAAAAAAAAAAAAAAAAAAAAAAAAAAAAAAAAAAAAAlAAAADAAAAAAAAIAoAAAADAAAAAQAAABSAAAAcAEAAAQAAADw////AAAAAAAAAAAAAAAAkAEAAAAAAAEAAAAAcwBlAGcAbwBlACAAdQBpAAAAAAAAAAAAAAAAAAAAAAAAAAAAAAAAAAAAAAAAAAAAAAAAAAAAAAAAAAAAAAAAAAAAAABw/NLDOgAAAHD80sM6AAAAAAgAAAAAAACIrlK5/38AAAAAAAAAAAAAAAAAAAAAAAAo9J+siAEAAKCWvKyIAQAAAAAAAAAAAAAAAAAAAAAAAAizACzbLQAAYIgudP9/AAAAAAAACAAAAPD///8AAAAAwNc6mogBAAAI9dLDAAAAAAAAAAAAAAAACQAAAAAAAAAAAAAAAAAAACz00sM6AAAAafTSwzoAAABRtiu5/38AAJBFWqyIAQAAAAAAAAAAAACQRVqsiAEAADiILnT/fwAAwNc6mogBAACboC+5/38AANDz0sM6AAAAafTSwzoAAAAAAAAAAAAAAGAGraZkdgAIAAAAACUAAAAMAAAABAAAABgAAAAMAAAAAAAAABIAAAAMAAAAAQAAAB4AAAAYAAAAKQAAADMAAACZAAAASAAAACUAAAAMAAAABAAAAFQAAACgAAAAKgAAADMAAACXAAAARwAAAAEAAADRdslBqwrJQSoAAAAzAAAADgAAAEwAAAAAAAAAAAAAAAAAAAD//////////2gAAABSAG8AcwBhACAARgBlAHIAbgBhAG4AZABlAHoACgAAAAkAAAAHAAAACAAAAAQAAAAIAAAACAAAAAYAAAAJAAAACAAAAAkAAAAJ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oAAAAAoAAABQAAAAZwAAAFwAAAABAAAA0XbJQasKyUEKAAAAUAAAAA4AAABMAAAAAAAAAAAAAAAAAAAA//////////9oAAAAUgBPAFMAQQAgAEYARQBSAE4AQQBOAEQARQBaAAcAAAAJAAAABgAAAAcAAAADAAAABgAAAAYAAAAHAAAACAAAAAcAAAAIAAAACA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fAAAAAoAAABgAAAARgAAAGwAAAABAAAA0XbJQasKyUEKAAAAYAAAAAgAAABMAAAAAAAAAAAAAAAAAAAA//////////9cAAAAQwBPAE4AVABBAEQATwBSAAcAAAAJAAAACAAAAAYAAAAHAAAACAAAAAkAAAAH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OAEAAAoAAABwAAAA9QAAAHwAAAABAAAA0XbJQasKyUEKAAAAcAAAACcAAABMAAAABAAAAAkAAABwAAAA9wAAAH0AAACcAAAARgBpAHIAbQBhAGQAbwAgAHAAbwByADoAIABSAE8AUwBBACAATQBBAEIARQBMACAARgBFAFIATgBBAE4ARABFAFoAIABSAE8ASgBBAFMAAAAGAAAAAwAAAAQAAAAJAAAABgAAAAcAAAAHAAAAAwAAAAcAAAAHAAAABAAAAAMAAAADAAAABwAAAAkAAAAGAAAABwAAAAMAAAAKAAAABwAAAAYAAAAGAAAABQAAAAMAAAAGAAAABgAAAAcAAAAIAAAABwAAAAgAAAAIAAAABgAAAAYAAAADAAAABwAAAAkAAAAEAAAABwAAAAYAAAAWAAAADAAAAAAAAAAlAAAADAAAAAIAAAAOAAAAFAAAAAAAAAAQAAAAFAAAAA==</Object>
  <Object Id="idInvalidSigLnImg">AQAAAGwAAAAAAAAAAAAAAP8AAAB/AAAAAAAAAAAAAAAvGQAAkQwAACBFTUYAAAEA9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sIp1/38AAACwinX/fwAATFFudf9/AAAAANi6/38AAP2H33T/fwAAMBbYuv9/AABMUW51/38AAJAWAAAAAAAAQAAAwP9/AAAAANi6/38AAMSK33T/fwAABAAAAAAAAAAwFti6/38AACC51MM6AAAATFFudQAAAABIAAAAAAAAAExRbnX/fwAAoLOKdf9/AACAVW51/38AAAEAAAAAAAAAtnpudf9/AAAAANi6/38AAAAAAAAAAAAAAAAAAIgBAAD//////////8DXOpqIAQAAm6Avuf9/AADwudTDOgAAAIm61MM6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AAAAACo8tLDOgAAAAAAAAAAAAAAiK5Suf9/AAAAAAAAAAAAAAkAAAAAAAAACEZarIgBAAA3it90/38AAAAAAAAAAAAAAAAAAAAAAADoswAs2y0AACj00sM6AAAA6PTSwzoAAAAw9ZWmiAEAAMDXOpqIAQAAUPXSwwAAAAAAAAAAAAAAAAcAAAAAAAAAAAAAAAAAAACM9NLDOgAAAMn00sM6AAAAUbYruf9/AACIs4p1/38AACD00sMAAAAAALCKdf9/AAAg9NLDOgAAAMDXOpqIAQAAm6Avuf9/AAAw9NLDOgAAAMn00sM6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wIlB0/38AAAEAAAAAAAAAkPYudAEAAACIrlK5/38AAAAAAAAAAAAAWPAudP9/AACAJ22oiAEAAFjwLnT/fwAAAAAAAAAAAAAAAAAAAAAAAGizACzbLQAAfGK/e/9/AAAAAAAAAAAAAOD///8AAAAAwNc6mogBAADo9NLDAAAAAAAAAAAAAAAABgAAAAAAAAAAAAAAAAAAAAz00sM6AAAASfTSwzoAAABRtiu5/38AAAhGWqyIAQAAAAAAAAAAAAAIRlqsiAEAAAAAAAAAAAAAwNc6mogBAACboC+5/38AALDz0sM6AAAASfTSwzo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gAAABHAAAAKQAAADMAAABwAAAAFQAAACEA8AAAAAAAAAAAAAAAgD8AAAAAAAAAAAAAgD8AAAAAAAAAAAAAAAAAAAAAAAAAAAAAAAAAAAAAAAAAACUAAAAMAAAAAAAAgCgAAAAMAAAABAAAAFIAAABwAQAABAAAAPD///8AAAAAAAAAAAAAAACQAQAAAAAAAQAAAABzAGUAZwBvAGUAIAB1AGkAAAAAAAAAAAAAAAAAAAAAAAAAAAAAAAAAAAAAAAAAAAAAAAAAAAAAAAAAAAAAAAAAAAAAAHD80sM6AAAAcPzSwzoAAAAACAAAAAAAAIiuUrn/fwAAAAAAAAAAAAAAAAAAAAAAACj0n6yIAQAAoJa8rIgBAAAAAAAAAAAAAAAAAAAAAAAACLMALNstAABgiC50/38AAAAAAAAIAAAA8P///wAAAADA1zqaiAEAAAj10sMAAAAAAAAAAAAAAAAJAAAAAAAAAAAAAAAAAAAALPTSwzoAAABp9NLDOgAAAFG2K7n/fwAAkEVarIgBAAAAAAAAAAAAAJBFWqyIAQAAOIgudP9/AADA1zqaiAEAAJugL7n/fwAA0PPSwzoAAABp9NLDOgAAAAAAAAAAAAAAYAatpmR2AAgAAAAAJQAAAAwAAAAEAAAAGAAAAAwAAAAAAAAAEgAAAAwAAAABAAAAHgAAABgAAAApAAAAMwAAAJkAAABIAAAAJQAAAAwAAAAEAAAAVAAAAKAAAAAqAAAAMwAAAJcAAABHAAAAAQAAANF2yUGrCslBKgAAADMAAAAOAAAATAAAAAAAAAAAAAAAAAAAAP//////////aAAAAFIAbwBzAGEAIABGAGUAcgBuAGEAbgBkAGUAegAKAAAACQAAAAcAAAAIAAAABAAAAAgAAAAIAAAABgAAAAkAAAAIAAAACQAAAAk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gAAAACgAAAFAAAABnAAAAXAAAAAEAAADRdslBqwrJQQoAAABQAAAADgAAAEwAAAAAAAAAAAAAAAAAAAD//////////2gAAABSAE8AUwBBACAARgBFAFIATgBBAE4ARABFAFoABwAAAAkAAAAGAAAABwAAAAMAAAAGAAAABgAAAAcAAAAIAAAABwAAAAgAAAAIAAAABg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DRdslBqwrJQQoAAABgAAAACAAAAEwAAAAAAAAAAAAAAAAAAAD//////////1wAAABDAE8ATgBUAEEARABPAFIABwAAAAkAAAAIAAAABgAAAAcAAAAIAAAACQAAAAc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AQAAABgAAAAMAAAAAAAAABIAAAAMAAAAAQAAABYAAAAMAAAAAAAAAFQAAAA4AQAACgAAAHAAAAD1AAAAfAAAAAEAAADRdslBqwrJQQoAAABwAAAAJwAAAEwAAAAEAAAACQAAAHAAAAD3AAAAfQAAAJwAAABGAGkAcgBtAGEAZABvACAAcABvAHIAOgAgAFIATwBTAEEAIABNAEEAQgBFAEwAIABGAEUAUgBOAEEATgBEAEUAWgAgAFIATwBKAEEAUwAAAAYAAAADAAAABAAAAAkAAAAGAAAABwAAAAcAAAADAAAABwAAAAcAAAAEAAAAAwAAAAMAAAAHAAAACQAAAAYAAAAHAAAAAwAAAAoAAAAHAAAABgAAAAYAAAAFAAAAAwAAAAYAAAAGAAAABwAAAAgAAAAHAAAACAAAAAgAAAAGAAAABgAAAAMAAAAHAAAACQAAAAQ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V16KNLoqtaOiRy5njze9fzepMLoJneVm8+8AUP8jEXs=</DigestValue>
    </Reference>
    <Reference Type="http://www.w3.org/2000/09/xmldsig#Object" URI="#idOfficeObject">
      <DigestMethod Algorithm="http://www.w3.org/2001/04/xmlenc#sha256"/>
      <DigestValue>B2DWfZyJbARnV/6ZELi56LIojNXmYmXCbrpZwRZOPf4=</DigestValue>
    </Reference>
    <Reference Type="http://uri.etsi.org/01903#SignedProperties" URI="#idSignedProperties">
      <Transforms>
        <Transform Algorithm="http://www.w3.org/TR/2001/REC-xml-c14n-20010315"/>
      </Transforms>
      <DigestMethod Algorithm="http://www.w3.org/2001/04/xmlenc#sha256"/>
      <DigestValue>goC1JUrOH1MXb9qNqRLWp0YFIbiCX9zh0kVYwLF1yqA=</DigestValue>
    </Reference>
    <Reference Type="http://www.w3.org/2000/09/xmldsig#Object" URI="#idValidSigLnImg">
      <DigestMethod Algorithm="http://www.w3.org/2001/04/xmlenc#sha256"/>
      <DigestValue>hvjSJ08dNN3b0+u5LASlBhsszyapsL22zOhXWW0bMwA=</DigestValue>
    </Reference>
    <Reference Type="http://www.w3.org/2000/09/xmldsig#Object" URI="#idInvalidSigLnImg">
      <DigestMethod Algorithm="http://www.w3.org/2001/04/xmlenc#sha256"/>
      <DigestValue>2az4ZcgqYLZGVorEh/odnn8RPDlUvh9tzhqHV8roDaY=</DigestValue>
    </Reference>
  </SignedInfo>
  <SignatureValue>bIsKWyxI5ZUSgpj8t+xClJzainvukWj8wldV96mn2U9nV9VH3pKuFZJuscoKuwGtSReN8PcWNU45
BSPcATtG2J9JY84K+5Wrh+guaEpP4LhPTGEbhxoVx1UqW39Mqyqs+MangWkgRERxnCH7Z6KIyZ1p
vtoLD/vl9w/XsNgJspksE5hBO8PSAfVBv7lACB+eFrR+mPrKDuz/Uq9ewX5diPSGlQkxVwsW46tk
ObrY/jFzbVKTIO9ZPSbodk5pPOxrHYlrRn1iyh2zbGjanV40cRnw18iPHglO1SyFe71jL2hbL8I7
NwHlFGMy0TaYmnWNmvOmUh7ZDN+uV6XCEqWx9Q==</SignatureValue>
  <KeyInfo>
    <X509Data>
      <X509Certificate>MIIIFDCCBfygAwIBAgITXAAAKRArYwIvSwKjLgAAAAApEDANBgkqhkiG9w0BAQsFADBXMRcwFQYDVQQFEw5SVUMgODAwODA2MTAtNzEVMBMGA1UEChMMQ09ERTEwMCBTLkEuMQswCQYDVQQGEwJQWTEYMBYGA1UEAxMPQ0EtQ09ERTEwMCBTLkEuMB4XDTIwMDMxMTE3NTMyMVoXDTIyMDMxMTE3NTMyMVowgagxJzAlBgNVBAMTHkVNQU5VRUxMRSBNQUVEWSBIT0VDS0xFIEFMRkFSTzEXMBUGA1UEChMOUEVSU09OQSBGSVNJQ0ExCzAJBgNVBAYTAlBZMRgwFgYDVQQqEw9FTUFOVUVMTEUgTUFFRFkxFzAVBgNVBAQTDkhPRUNLTEUgQUxGQVJPMREwDwYDVQQFEwhDSTg2Mzc1NzERMA8GA1UECxMIRklSTUEgRjIwggEiMA0GCSqGSIb3DQEBAQUAA4IBDwAwggEKAoIBAQCokBsrXQ8lJFf3bgUYlnE17UBtJLZ+PC2n9nUPrbPjv8HxmjtaKIot4o+14hGx/QVNbJuJ4XcJCuCh89BJz4YZY/BriBb0Sk/aGY+pZyAKOPgLRG0m2UeGZQA2E4UzxbOAXLzDfjTW//j1i+l0COVk8Vdtl8Wygs+xCtXEJZ+cdENNszbsvk92NgcijzVL0f9j8dvA1yU7sYCtHCGLJRK2lMOd3VuAdCnDzeB8Ktcn1z1B8gFYIsYPLfp3kIPFaeFYaNM4XodXsF0oC8smnPphmBD6Wst0OpLRJp/UryvMq2X7XJajIa3P+qOnJwMKlPfJ4lBGUki+mWorxm9ox7JZAgMBAAGjggOFMIIDgTAOBgNVHQ8BAf8EBAMCBeAwDAYDVR0TAQH/BAIwADAgBgNVHSUBAf8EFjAUBggrBgEFBQcDAgYIKwYBBQUHAwQwHQYDVR0OBBYEFCMN5uPL0+Gd9+CJM0De13chF0cq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YGA1UdEQQfMB2BG2Vob2Vja2xlQG1vbnRlYWxlZ3JlLmNvbS5weTANBgkqhkiG9w0BAQsFAAOCAgEAVzl5o1z01ULXcS7lFCnOlvw9M/yc+b1nTS0Gxl/JLosPnIpB2z0ri54sClvR8n/pzLsO2IV2Nc+mIWYGUQdXc9Rx/x3s/a/QBV6xqsRW0fIeNPI1XQSzyA6z1exyHvWWagCLPbTkLY60G0U88l/60mM/82uQ+bec64oOnJ9z1IYRl+JDH/5LLfkqB2c+lmG7hRlsv+P6h+ZhX8DkYm4knNmOOPxmcNm49joPYf4medDdAASa1kpAhSE0QLoyXACVVYhaHmrGeJEnaMdn3UiI+6JGLHX40iS0MYcOa7jpGJN8KUBV8P1JEWFYx5HA4b9901Ebu8F5PetDaUrouzmriqkuGaRnNwRyK6cZRU7F9NQJOON+/Kar0BMul0wfOzUihjVWPNxoJ6hETVZhiF7LTawvX2ch5PADwjDyyVyISJc9OFNcux3Ex5JLnD5ZM5vXH8lM0a8dfyIUO5r06QlyAg7KyavswnfhiulCHxB86xZtiFlEyIcM/m398EPzVHZ3dSwTf7nJLmWqfM7pKXm1tD+cbIlSbMr70gZ/CelPnji4IkPVUxFVafkQilWgoXBodXgUWot4PsDtGz02477T9/27k67NtP9m1v9umjn5ymlUSNlADpR1B/ImKXkb4YldwTZrV6UTNuSWXWAiIfrHb7LxRF/40YcCDc19tjd5Gb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45"/>
            <mdssi:RelationshipReference xmlns:mdssi="http://schemas.openxmlformats.org/package/2006/digital-signature" SourceId="rId16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5"/>
            <mdssi:RelationshipReference xmlns:mdssi="http://schemas.openxmlformats.org/package/2006/digital-signature" SourceId="rId151"/>
            <mdssi:RelationshipReference xmlns:mdssi="http://schemas.openxmlformats.org/package/2006/digital-signature" SourceId="rId15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6"/>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IonXPLG38MTdhw1Z7q86ZqZMGyxlJTPl6Lk16dXC6B4=</DigestValue>
      </Reference>
      <Reference URI="/xl/calcChain.xml?ContentType=application/vnd.openxmlformats-officedocument.spreadsheetml.calcChain+xml">
        <DigestMethod Algorithm="http://www.w3.org/2001/04/xmlenc#sha256"/>
        <DigestValue>wqVM+6mTmylGmqGyeS8BrNd2MCnvGYDOW+Zi9/42ejI=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Ib7nv98BuHtgkM8/Pdhsfqo7EYOTzs8djBYqtlD179Q=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xP6N5EhIpUZwMFnfHuisvYSy8WQQzrDSIWgZJIzf2fg=</DigestValue>
      </Reference>
      <Reference URI="/xl/drawings/drawing13.xml?ContentType=application/vnd.openxmlformats-officedocument.drawing+xml">
        <DigestMethod Algorithm="http://www.w3.org/2001/04/xmlenc#sha256"/>
        <DigestValue>FSgVW1c3jruViqVh7kPfA1izg8o99DncmxixGRF5tcA=</DigestValue>
      </Reference>
      <Reference URI="/xl/drawings/drawing14.xml?ContentType=application/vnd.openxmlformats-officedocument.drawing+xml">
        <DigestMethod Algorithm="http://www.w3.org/2001/04/xmlenc#sha256"/>
        <DigestValue>kHf0isHfYuxpzAdtaeY/pArilWrhugMlwcRVdP/cqoM=</DigestValue>
      </Reference>
      <Reference URI="/xl/drawings/drawing15.xml?ContentType=application/vnd.openxmlformats-officedocument.drawing+xml">
        <DigestMethod Algorithm="http://www.w3.org/2001/04/xmlenc#sha256"/>
        <DigestValue>RJusHmxAm+FPs0xm17NnAlyXEunVv2ePuwfqOFTnB64=</DigestValue>
      </Reference>
      <Reference URI="/xl/drawings/drawing16.xml?ContentType=application/vnd.openxmlformats-officedocument.drawing+xml">
        <DigestMethod Algorithm="http://www.w3.org/2001/04/xmlenc#sha256"/>
        <DigestValue>4vkLXimhdNYNd+lIaFen26NaqvOe+O+FNdnuqVilMek=</DigestValue>
      </Reference>
      <Reference URI="/xl/drawings/drawing17.xml?ContentType=application/vnd.openxmlformats-officedocument.drawing+xml">
        <DigestMethod Algorithm="http://www.w3.org/2001/04/xmlenc#sha256"/>
        <DigestValue>8w4bD+NkRA3WjjnISQVWugiH32Zt0jfowTYt+ijyarY=</DigestValue>
      </Reference>
      <Reference URI="/xl/drawings/drawing18.xml?ContentType=application/vnd.openxmlformats-officedocument.drawing+xml">
        <DigestMethod Algorithm="http://www.w3.org/2001/04/xmlenc#sha256"/>
        <DigestValue>qjLZMe67ymEaG36EPiT1q32fvtPTIcds/skq/3uBvyY=</DigestValue>
      </Reference>
      <Reference URI="/xl/drawings/drawing19.xml?ContentType=application/vnd.openxmlformats-officedocument.drawing+xml">
        <DigestMethod Algorithm="http://www.w3.org/2001/04/xmlenc#sha256"/>
        <DigestValue>bEs9IpOt1wC36d2dX2AVfyyPlaNXyLtp5Nk/nhTwMVI=</DigestValue>
      </Reference>
      <Reference URI="/xl/drawings/drawing2.xml?ContentType=application/vnd.openxmlformats-officedocument.drawing+xml">
        <DigestMethod Algorithm="http://www.w3.org/2001/04/xmlenc#sha256"/>
        <DigestValue>HofVdvOzN66eiEi1VhwT2gcIQm/p4VNwGd4wRrjqwEM=</DigestValue>
      </Reference>
      <Reference URI="/xl/drawings/drawing20.xml?ContentType=application/vnd.openxmlformats-officedocument.drawing+xml">
        <DigestMethod Algorithm="http://www.w3.org/2001/04/xmlenc#sha256"/>
        <DigestValue>+r0mNZNiMZWB5/S74XYNnkshCrLF/jqosLQkY6hyShc=</DigestValue>
      </Reference>
      <Reference URI="/xl/drawings/drawing21.xml?ContentType=application/vnd.openxmlformats-officedocument.drawing+xml">
        <DigestMethod Algorithm="http://www.w3.org/2001/04/xmlenc#sha256"/>
        <DigestValue>v0P2EUvvD+cZC2BgGjq73IkqaLq1hdVE9xuJUQ2D4GY=</DigestValue>
      </Reference>
      <Reference URI="/xl/drawings/drawing22.xml?ContentType=application/vnd.openxmlformats-officedocument.drawing+xml">
        <DigestMethod Algorithm="http://www.w3.org/2001/04/xmlenc#sha256"/>
        <DigestValue>2s8NPPlsTtA0bHLTYg2eJgIwEKs+L51bQGuKyYWa5nA=</DigestValue>
      </Reference>
      <Reference URI="/xl/drawings/drawing23.xml?ContentType=application/vnd.openxmlformats-officedocument.drawing+xml">
        <DigestMethod Algorithm="http://www.w3.org/2001/04/xmlenc#sha256"/>
        <DigestValue>NHcAr8jfIFtPFYc8qPvKw31WQP3YNhFtr4ynOJ34jLA=</DigestValue>
      </Reference>
      <Reference URI="/xl/drawings/drawing24.xml?ContentType=application/vnd.openxmlformats-officedocument.drawing+xml">
        <DigestMethod Algorithm="http://www.w3.org/2001/04/xmlenc#sha256"/>
        <DigestValue>r73H5D4Wy8tJymCMJ3S9xfeKWxzQECLwPCNtghVW2zU=</DigestValue>
      </Reference>
      <Reference URI="/xl/drawings/drawing25.xml?ContentType=application/vnd.openxmlformats-officedocument.drawing+xml">
        <DigestMethod Algorithm="http://www.w3.org/2001/04/xmlenc#sha256"/>
        <DigestValue>/FUEeEYTg4Ql2mypVXZnX5HdpRHGPnXbJRwTtazMF58=</DigestValue>
      </Reference>
      <Reference URI="/xl/drawings/drawing26.xml?ContentType=application/vnd.openxmlformats-officedocument.drawing+xml">
        <DigestMethod Algorithm="http://www.w3.org/2001/04/xmlenc#sha256"/>
        <DigestValue>DG3HjEz5oEM69k8QI3toRi2pGw1fadlkGZjt5mVpnWQ=</DigestValue>
      </Reference>
      <Reference URI="/xl/drawings/drawing27.xml?ContentType=application/vnd.openxmlformats-officedocument.drawing+xml">
        <DigestMethod Algorithm="http://www.w3.org/2001/04/xmlenc#sha256"/>
        <DigestValue>kX2Yf0kPjb4yE2yq6/aED9mmGEJKaXJd0jw9DEj4Dm0=</DigestValue>
      </Reference>
      <Reference URI="/xl/drawings/drawing28.xml?ContentType=application/vnd.openxmlformats-officedocument.drawing+xml">
        <DigestMethod Algorithm="http://www.w3.org/2001/04/xmlenc#sha256"/>
        <DigestValue>SNAJaJkzIEZUykfWnQ1EJ8uw9MmfGzHoeb/xoMQDd4o=</DigestValue>
      </Reference>
      <Reference URI="/xl/drawings/drawing29.xml?ContentType=application/vnd.openxmlformats-officedocument.drawing+xml">
        <DigestMethod Algorithm="http://www.w3.org/2001/04/xmlenc#sha256"/>
        <DigestValue>Kq+N9hBHTbk2qT68MmW+tW742kgIkgPZkrBnlrzs2pc=</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Z6EuM+rmr0GVLQmubStK+2XtjHE9m1fuUrhhEuNOgNQ=</DigestValue>
      </Reference>
      <Reference URI="/xl/drawings/drawing31.xml?ContentType=application/vnd.openxmlformats-officedocument.drawing+xml">
        <DigestMethod Algorithm="http://www.w3.org/2001/04/xmlenc#sha256"/>
        <DigestValue>H7Qqlr4/A0ms5xTpPamx2CBCMPVB6Iapifa9lZEfnN8=</DigestValue>
      </Reference>
      <Reference URI="/xl/drawings/drawing32.xml?ContentType=application/vnd.openxmlformats-officedocument.drawing+xml">
        <DigestMethod Algorithm="http://www.w3.org/2001/04/xmlenc#sha256"/>
        <DigestValue>KgzM4N/XAST6zvoyM7uEQ5E3Vz9woj3P4waAaV4C6Pg=</DigestValue>
      </Reference>
      <Reference URI="/xl/drawings/drawing33.xml?ContentType=application/vnd.openxmlformats-officedocument.drawing+xml">
        <DigestMethod Algorithm="http://www.w3.org/2001/04/xmlenc#sha256"/>
        <DigestValue>Oc5Jbz3F4jiBHT/WPu0m2iXi8o05G5/ys0aCwiDLUso=</DigestValue>
      </Reference>
      <Reference URI="/xl/drawings/drawing34.xml?ContentType=application/vnd.openxmlformats-officedocument.drawing+xml">
        <DigestMethod Algorithm="http://www.w3.org/2001/04/xmlenc#sha256"/>
        <DigestValue>7B6o7dkbILveAkqBS3xuJtXnsp89vd2sXD9UToNiMoE=</DigestValue>
      </Reference>
      <Reference URI="/xl/drawings/drawing35.xml?ContentType=application/vnd.openxmlformats-officedocument.drawing+xml">
        <DigestMethod Algorithm="http://www.w3.org/2001/04/xmlenc#sha256"/>
        <DigestValue>uD+yqmR6b1krp34slqyjhNi11p8Vg0Tj04/drUUxBoE=</DigestValue>
      </Reference>
      <Reference URI="/xl/drawings/drawing4.xml?ContentType=application/vnd.openxmlformats-officedocument.drawing+xml">
        <DigestMethod Algorithm="http://www.w3.org/2001/04/xmlenc#sha256"/>
        <DigestValue>1L+iBmoWTQW6v7H9iEJT0mYr9lkk20J4cbnw0DMLTLw=</DigestValue>
      </Reference>
      <Reference URI="/xl/drawings/drawing5.xml?ContentType=application/vnd.openxmlformats-officedocument.drawing+xml">
        <DigestMethod Algorithm="http://www.w3.org/2001/04/xmlenc#sha256"/>
        <DigestValue>EDZzAsgLbNy+MdKPWTPCol5m1lDEFAB7W8Zpc4r3Ays=</DigestValue>
      </Reference>
      <Reference URI="/xl/drawings/drawing6.xml?ContentType=application/vnd.openxmlformats-officedocument.drawing+xml">
        <DigestMethod Algorithm="http://www.w3.org/2001/04/xmlenc#sha256"/>
        <DigestValue>xvzXfIPmSuWne+8+rA80ih68orlRd0l0PjZAxCaOJrY=</DigestValue>
      </Reference>
      <Reference URI="/xl/drawings/drawing7.xml?ContentType=application/vnd.openxmlformats-officedocument.drawing+xml">
        <DigestMethod Algorithm="http://www.w3.org/2001/04/xmlenc#sha256"/>
        <DigestValue>qWaZ+xgwGyFfpGa9nL92jZh7WqygkQ1RCYADa6VvQm8=</DigestValue>
      </Reference>
      <Reference URI="/xl/drawings/drawing8.xml?ContentType=application/vnd.openxmlformats-officedocument.drawing+xml">
        <DigestMethod Algorithm="http://www.w3.org/2001/04/xmlenc#sha256"/>
        <DigestValue>SWbKz4rHq/yxuCzj3c4CmhhprzvXHlVfaO215QxT3n8=</DigestValue>
      </Reference>
      <Reference URI="/xl/drawings/drawing9.xml?ContentType=application/vnd.openxmlformats-officedocument.drawing+xml">
        <DigestMethod Algorithm="http://www.w3.org/2001/04/xmlenc#sha256"/>
        <DigestValue>LVoDw9IBvF8KtyzRyhn/CxTC/k2FON8PBBC2QH2KWBQ=</DigestValue>
      </Reference>
      <Reference URI="/xl/drawings/vmlDrawing1.vml?ContentType=application/vnd.openxmlformats-officedocument.vmlDrawing">
        <DigestMethod Algorithm="http://www.w3.org/2001/04/xmlenc#sha256"/>
        <DigestValue>O7URqwjcdknlY/WTcjppTzrxGz045OP4c3uYyYWZed8=</DigestValue>
      </Reference>
      <Reference URI="/xl/drawings/vmlDrawing2.vml?ContentType=application/vnd.openxmlformats-officedocument.vmlDrawing">
        <DigestMethod Algorithm="http://www.w3.org/2001/04/xmlenc#sha256"/>
        <DigestValue>N2wAovriRZz728E2yofqkqU+oyIO8S0kvj7mqTMt/Is=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MMOIdyTfIJxAKB3loDrBN8x+yN+721oAhKi8qmPzh1I=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Iu0kf6sxrcbHxn5ULWA2h0pYX2o+dwYmixg23jE+odQ=</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FpuJXBCC6D3zGS5QRn6ooNZkZolK8iCTD+JUFWOWDXs=</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q/QTD2zBTEdrUCYdbmMpsPCLLbkxsxTjk0utLcmXskk=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RQncGWUbE4TZzvsd692/NOVNOjtu+YCkwsU/oPcTOa8=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a4DxLfojZFZENcgEbgBB6V79MZGEmGDv2PyPiQ6oFzk=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JQbSkj7pZZ812jxKnM/ktxiaslZY4L1HnnvuYJ4DJCA=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5JNiQ6JRIDMTGZOHXcYymJ1PzFBCnWu/tFA1IBMuwWk=</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DwJa4ZLPiVOKCO2AZh5W39J0pmbXqdK+hTTHcywfRYs=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QGrWTLoX5GvDyt3yUj/jvKy+CVgKn/o58imeqxOURh0=</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vXBvKfPoztfqqa7EZ88H04oHtsVz7wHt7D42HcL8MN0=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ECIjvmyOrVVeGBX/XHApdOVk8LXZr/VQ5BL2nFqLhGs=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9SRetPO9itLihLbexXNoHRxECJeSbUhkMXcvwEodTlg=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u33CJEKmVSAb0A7c6xBQR5mmSc0MoawvcIVwpexAgpI=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WtmaCdncI2hefW3/1l0a4gAl/P47bfsu9S7nrPR5png=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mB6rohhc4ED2ESDb5e1e0x5wH1UM2taxN/FQ6IbsYwA=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Rjw45eVt4p3mMY/U137OTnVQpkiU8CzX17HEg/5K71M=</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v67uBxdIFr4piCzg/Ui2Mm2sq+EEgIB090G0LLAx9jo=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6URuZSS5DkwV+Elvs48mMDWbS0X5l2Q3bDyMLivY4gw=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+mgaWRNYPauschqt6lYgPlJ5Omnx6eGmJAJCvbTWL4M=</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gcsGsbkdUfYcv3GeFFBdkh7oHMUASK97VpFkeEPoSxM=</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L8L+0rx90TA7xmKSkPiSYP9ywCh3dFplDsIdittqMu0=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pejNNQFBuCtK6BJXbNZXlDlJFJKEDjz2pTzCXK1h7Pc=</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SWHKAVO2wQSB4VKud8Vjrh8J9qhCg0EXQ/+k0/bNR/o=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Qf2T/teq8pQ6RqQTMxMZxny5hAJ1XPYJu1+Qq3KFKcw=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fPI4vPQekgKBjecX8KRjb8NPfleaRRU+L5n0NYKAwYo=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dHZUC+sa59dLxNuLojdRIobdIoLWZj5fCL17yBtqeYM=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z6CAbKj1BdLgufbLELRRDoh+bnbfoDJROb1gxiNj9mc=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HzJQdlGZUlXBwPZRH1ToyYUmkJy3LU4kBpVC+jNIon4=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DFHyO/DvhSfO48cjw3OZtJe9WtvWi5kThX7lk7SWTw4=</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w37TObY74LV0FrCELGqgMsyvhqMi36mNdbIDxqEhfZ8=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VJ2B/c7j108Rk0ftWD3Fg4V/tUYqK+V8I0NHARDElUc=</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h49Tksd+JJAK/pagLcN089y1PD9/Fa5oYGOXu2YjG44=</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MvsizUYOA8vxLvKaQfGr78x+lLOX+a3exWlc5/U3uuU=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vIz5W0rNS4zaKG/V5St+IeE49Cr8mUXOh5TmynQcC6Y=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DoCX3Rzhahf3Ei6yoSXzy2e9uzxU+aSvdasqhtNKW9c=</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nKUfGvRZ357nnKojRqB85gnyNBASDJnPEgiAvvQqkDc=</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externalLink1.xml?ContentType=application/vnd.openxmlformats-officedocument.spreadsheetml.externalLink+xml">
        <DigestMethod Algorithm="http://www.w3.org/2001/04/xmlenc#sha256"/>
        <DigestValue>JVowp0/xSEowbDaAlwSX1fhPvqM8mn/f90qYNWKCMsg=</DigestValue>
      </Reference>
      <Reference URI="/xl/externalLinks/externalLink10.xml?ContentType=application/vnd.openxmlformats-officedocument.spreadsheetml.externalLink+xml">
        <DigestMethod Algorithm="http://www.w3.org/2001/04/xmlenc#sha256"/>
        <DigestValue>uOlDBiWRVBWMxE5gdkRq5swy/JECb1xV3l0bc1FyBDU=</DigestValue>
      </Reference>
      <Reference URI="/xl/externalLinks/externalLink100.xml?ContentType=application/vnd.openxmlformats-officedocument.spreadsheetml.externalLink+xml">
        <DigestMethod Algorithm="http://www.w3.org/2001/04/xmlenc#sha256"/>
        <DigestValue>lvzl+GM2o7eCQJRhw7/QWWB/xRhSzgCKhCze5RYhe5A=</DigestValue>
      </Reference>
      <Reference URI="/xl/externalLinks/externalLink101.xml?ContentType=application/vnd.openxmlformats-officedocument.spreadsheetml.externalLink+xml">
        <DigestMethod Algorithm="http://www.w3.org/2001/04/xmlenc#sha256"/>
        <DigestValue>CS7HkjBwzKGOZtE5qkPQ3adQjmMQ0/y500dku0bXZJU=</DigestValue>
      </Reference>
      <Reference URI="/xl/externalLinks/externalLink102.xml?ContentType=application/vnd.openxmlformats-officedocument.spreadsheetml.externalLink+xml">
        <DigestMethod Algorithm="http://www.w3.org/2001/04/xmlenc#sha256"/>
        <DigestValue>JCfJ7PW1maO/oyy9rsYHIgJxvnM+VYfTxR5k3rt778Q=</DigestValue>
      </Reference>
      <Reference URI="/xl/externalLinks/externalLink103.xml?ContentType=application/vnd.openxmlformats-officedocument.spreadsheetml.externalLink+xml">
        <DigestMethod Algorithm="http://www.w3.org/2001/04/xmlenc#sha256"/>
        <DigestValue>NNzYOGq6qjh9tBVWDr2x22IADzKMVhf/PKUFVqWg3Ug=</DigestValue>
      </Reference>
      <Reference URI="/xl/externalLinks/externalLink104.xml?ContentType=application/vnd.openxmlformats-officedocument.spreadsheetml.externalLink+xml">
        <DigestMethod Algorithm="http://www.w3.org/2001/04/xmlenc#sha256"/>
        <DigestValue>Ylb6TIfk+LbUFN+DROw1vvFbvLGyGTd0YRurR3koFwU=</DigestValue>
      </Reference>
      <Reference URI="/xl/externalLinks/externalLink105.xml?ContentType=application/vnd.openxmlformats-officedocument.spreadsheetml.externalLink+xml">
        <DigestMethod Algorithm="http://www.w3.org/2001/04/xmlenc#sha256"/>
        <DigestValue>01CJpji+BzILwhAOenbu1xadPLb9Go78k8n22u8tPUs=</DigestValue>
      </Reference>
      <Reference URI="/xl/externalLinks/externalLink106.xml?ContentType=application/vnd.openxmlformats-officedocument.spreadsheetml.externalLink+xml">
        <DigestMethod Algorithm="http://www.w3.org/2001/04/xmlenc#sha256"/>
        <DigestValue>pO2ssFUYFgTmDDxQpPOn4GOjQGJ+gGAKsqqCxUqwJUs=</DigestValue>
      </Reference>
      <Reference URI="/xl/externalLinks/externalLink11.xml?ContentType=application/vnd.openxmlformats-officedocument.spreadsheetml.externalLink+xml">
        <DigestMethod Algorithm="http://www.w3.org/2001/04/xmlenc#sha256"/>
        <DigestValue>qljvZTmNIhNOnYg71yGRYAvUTQVEMgzI9sqv2EOVfx8=</DigestValue>
      </Reference>
      <Reference URI="/xl/externalLinks/externalLink12.xml?ContentType=application/vnd.openxmlformats-officedocument.spreadsheetml.externalLink+xml">
        <DigestMethod Algorithm="http://www.w3.org/2001/04/xmlenc#sha256"/>
        <DigestValue>qljvZTmNIhNOnYg71yGRYAvUTQVEMgzI9sqv2EOVfx8=</DigestValue>
      </Reference>
      <Reference URI="/xl/externalLinks/externalLink13.xml?ContentType=application/vnd.openxmlformats-officedocument.spreadsheetml.externalLink+xml">
        <DigestMethod Algorithm="http://www.w3.org/2001/04/xmlenc#sha256"/>
        <DigestValue>UyBtrqR912UhqZVhFBULOhzxvUvcklZAxRAMLaThO+M=</DigestValue>
      </Reference>
      <Reference URI="/xl/externalLinks/externalLink14.xml?ContentType=application/vnd.openxmlformats-officedocument.spreadsheetml.externalLink+xml">
        <DigestMethod Algorithm="http://www.w3.org/2001/04/xmlenc#sha256"/>
        <DigestValue>7cSLI4AT7lWTx2nqtyGieqi3V/NOH1aM2GktvKU+HiU=</DigestValue>
      </Reference>
      <Reference URI="/xl/externalLinks/externalLink15.xml?ContentType=application/vnd.openxmlformats-officedocument.spreadsheetml.externalLink+xml">
        <DigestMethod Algorithm="http://www.w3.org/2001/04/xmlenc#sha256"/>
        <DigestValue>C5reQjjxQ57JqJLEBLhfnvdI2VdlSoqn7qB/K0KMC/0=</DigestValue>
      </Reference>
      <Reference URI="/xl/externalLinks/externalLink16.xml?ContentType=application/vnd.openxmlformats-officedocument.spreadsheetml.externalLink+xml">
        <DigestMethod Algorithm="http://www.w3.org/2001/04/xmlenc#sha256"/>
        <DigestValue>ynlLsw6ea/Y+2qgUSrarQaeMgYdtvbrA9chQk+o1j+A=</DigestValue>
      </Reference>
      <Reference URI="/xl/externalLinks/externalLink17.xml?ContentType=application/vnd.openxmlformats-officedocument.spreadsheetml.externalLink+xml">
        <DigestMethod Algorithm="http://www.w3.org/2001/04/xmlenc#sha256"/>
        <DigestValue>ogq63QuX8uvqkzeZ6cM04FlI+ZCp+AWbHpErarWPUH8=</DigestValue>
      </Reference>
      <Reference URI="/xl/externalLinks/externalLink18.xml?ContentType=application/vnd.openxmlformats-officedocument.spreadsheetml.externalLink+xml">
        <DigestMethod Algorithm="http://www.w3.org/2001/04/xmlenc#sha256"/>
        <DigestValue>Q4l/uLAeUH8pojgT+9JpTuUVM5reELnBtQWk2lvbqao=</DigestValue>
      </Reference>
      <Reference URI="/xl/externalLinks/externalLink19.xml?ContentType=application/vnd.openxmlformats-officedocument.spreadsheetml.externalLink+xml">
        <DigestMethod Algorithm="http://www.w3.org/2001/04/xmlenc#sha256"/>
        <DigestValue>J/nON8BttyEyMVSukKL9akwyUtx2Zm+Qq1SeC/ZQRFI=</DigestValue>
      </Reference>
      <Reference URI="/xl/externalLinks/externalLink2.xml?ContentType=application/vnd.openxmlformats-officedocument.spreadsheetml.externalLink+xml">
        <DigestMethod Algorithm="http://www.w3.org/2001/04/xmlenc#sha256"/>
        <DigestValue>uGESA5mY4MmFpc+bejokkSIrNEye6/0BaLXXLP0GP2o=</DigestValue>
      </Reference>
      <Reference URI="/xl/externalLinks/externalLink20.xml?ContentType=application/vnd.openxmlformats-officedocument.spreadsheetml.externalLink+xml">
        <DigestMethod Algorithm="http://www.w3.org/2001/04/xmlenc#sha256"/>
        <DigestValue>JwElvWjnN8Spw4q9wI1J7eaP9fjFBc8plrwWiy8Wg+E=</DigestValue>
      </Reference>
      <Reference URI="/xl/externalLinks/externalLink21.xml?ContentType=application/vnd.openxmlformats-officedocument.spreadsheetml.externalLink+xml">
        <DigestMethod Algorithm="http://www.w3.org/2001/04/xmlenc#sha256"/>
        <DigestValue>JwElvWjnN8Spw4q9wI1J7eaP9fjFBc8plrwWiy8Wg+E=</DigestValue>
      </Reference>
      <Reference URI="/xl/externalLinks/externalLink22.xml?ContentType=application/vnd.openxmlformats-officedocument.spreadsheetml.externalLink+xml">
        <DigestMethod Algorithm="http://www.w3.org/2001/04/xmlenc#sha256"/>
        <DigestValue>QVvFWoGUOQuR8HIQPZfnhz3jAQvmGhq/9LyZzxyqgi0=</DigestValue>
      </Reference>
      <Reference URI="/xl/externalLinks/externalLink23.xml?ContentType=application/vnd.openxmlformats-officedocument.spreadsheetml.externalLink+xml">
        <DigestMethod Algorithm="http://www.w3.org/2001/04/xmlenc#sha256"/>
        <DigestValue>Cek4geT8Z3VbG8Xa2L6lOucWhLrXoSUoyeUQ5alW7g0=</DigestValue>
      </Reference>
      <Reference URI="/xl/externalLinks/externalLink24.xml?ContentType=application/vnd.openxmlformats-officedocument.spreadsheetml.externalLink+xml">
        <DigestMethod Algorithm="http://www.w3.org/2001/04/xmlenc#sha256"/>
        <DigestValue>Cek4geT8Z3VbG8Xa2L6lOucWhLrXoSUoyeUQ5alW7g0=</DigestValue>
      </Reference>
      <Reference URI="/xl/externalLinks/externalLink25.xml?ContentType=application/vnd.openxmlformats-officedocument.spreadsheetml.externalLink+xml">
        <DigestMethod Algorithm="http://www.w3.org/2001/04/xmlenc#sha256"/>
        <DigestValue>W+ZRKfUuc0qIX05YZ/N+bq4/zku5CjmnYDhVNE8XHCw=</DigestValue>
      </Reference>
      <Reference URI="/xl/externalLinks/externalLink26.xml?ContentType=application/vnd.openxmlformats-officedocument.spreadsheetml.externalLink+xml">
        <DigestMethod Algorithm="http://www.w3.org/2001/04/xmlenc#sha256"/>
        <DigestValue>W+ZRKfUuc0qIX05YZ/N+bq4/zku5CjmnYDhVNE8XHCw=</DigestValue>
      </Reference>
      <Reference URI="/xl/externalLinks/externalLink27.xml?ContentType=application/vnd.openxmlformats-officedocument.spreadsheetml.externalLink+xml">
        <DigestMethod Algorithm="http://www.w3.org/2001/04/xmlenc#sha256"/>
        <DigestValue>Rd2+9/1Aus3qtfVSr2Fv062Uc/AyFEPEb8AGu8EQgzg=</DigestValue>
      </Reference>
      <Reference URI="/xl/externalLinks/externalLink28.xml?ContentType=application/vnd.openxmlformats-officedocument.spreadsheetml.externalLink+xml">
        <DigestMethod Algorithm="http://www.w3.org/2001/04/xmlenc#sha256"/>
        <DigestValue>Rd2+9/1Aus3qtfVSr2Fv062Uc/AyFEPEb8AGu8EQgzg=</DigestValue>
      </Reference>
      <Reference URI="/xl/externalLinks/externalLink29.xml?ContentType=application/vnd.openxmlformats-officedocument.spreadsheetml.externalLink+xml">
        <DigestMethod Algorithm="http://www.w3.org/2001/04/xmlenc#sha256"/>
        <DigestValue>zR5T39On955Uj/iJW22eyn3IoKY3wZzV89bDYzQkhiE=</DigestValue>
      </Reference>
      <Reference URI="/xl/externalLinks/externalLink3.xml?ContentType=application/vnd.openxmlformats-officedocument.spreadsheetml.externalLink+xml">
        <DigestMethod Algorithm="http://www.w3.org/2001/04/xmlenc#sha256"/>
        <DigestValue>b2HcH77cOL43Hbubd6DMwm7B6xiI1KYFaH0Jmu/tXGA=</DigestValue>
      </Reference>
      <Reference URI="/xl/externalLinks/externalLink30.xml?ContentType=application/vnd.openxmlformats-officedocument.spreadsheetml.externalLink+xml">
        <DigestMethod Algorithm="http://www.w3.org/2001/04/xmlenc#sha256"/>
        <DigestValue>zR5T39On955Uj/iJW22eyn3IoKY3wZzV89bDYzQkhiE=</DigestValue>
      </Reference>
      <Reference URI="/xl/externalLinks/externalLink31.xml?ContentType=application/vnd.openxmlformats-officedocument.spreadsheetml.externalLink+xml">
        <DigestMethod Algorithm="http://www.w3.org/2001/04/xmlenc#sha256"/>
        <DigestValue>DJsNp5OdIHtTAA+4Z0IHZjdtJMkmzgvMxBHGMu1k9Ig=</DigestValue>
      </Reference>
      <Reference URI="/xl/externalLinks/externalLink32.xml?ContentType=application/vnd.openxmlformats-officedocument.spreadsheetml.externalLink+xml">
        <DigestMethod Algorithm="http://www.w3.org/2001/04/xmlenc#sha256"/>
        <DigestValue>u578HNli+hXljp93UDkxbk0cJ/6ZXFRRPC3Nwc0nfHM=</DigestValue>
      </Reference>
      <Reference URI="/xl/externalLinks/externalLink33.xml?ContentType=application/vnd.openxmlformats-officedocument.spreadsheetml.externalLink+xml">
        <DigestMethod Algorithm="http://www.w3.org/2001/04/xmlenc#sha256"/>
        <DigestValue>kSnU4cPce1cmMGarrVfwAZ9Q+Lbf+qG4Ll01AS5QARI=</DigestValue>
      </Reference>
      <Reference URI="/xl/externalLinks/externalLink34.xml?ContentType=application/vnd.openxmlformats-officedocument.spreadsheetml.externalLink+xml">
        <DigestMethod Algorithm="http://www.w3.org/2001/04/xmlenc#sha256"/>
        <DigestValue>U6zxdm9GrCzAWur7pheJF37xnWYrsWwjVtnWXKo27L0=</DigestValue>
      </Reference>
      <Reference URI="/xl/externalLinks/externalLink35.xml?ContentType=application/vnd.openxmlformats-officedocument.spreadsheetml.externalLink+xml">
        <DigestMethod Algorithm="http://www.w3.org/2001/04/xmlenc#sha256"/>
        <DigestValue>U6zxdm9GrCzAWur7pheJF37xnWYrsWwjVtnWXKo27L0=</DigestValue>
      </Reference>
      <Reference URI="/xl/externalLinks/externalLink36.xml?ContentType=application/vnd.openxmlformats-officedocument.spreadsheetml.externalLink+xml">
        <DigestMethod Algorithm="http://www.w3.org/2001/04/xmlenc#sha256"/>
        <DigestValue>HGIbk6crpaQTEuHUHlzgd6ymesGDoX7cVkZW8zCvuBw=</DigestValue>
      </Reference>
      <Reference URI="/xl/externalLinks/externalLink37.xml?ContentType=application/vnd.openxmlformats-officedocument.spreadsheetml.externalLink+xml">
        <DigestMethod Algorithm="http://www.w3.org/2001/04/xmlenc#sha256"/>
        <DigestValue>xDNNIYuMG4Fc3ed/1Wxur1itp7AIMPrG2H3oEJGMjgc=</DigestValue>
      </Reference>
      <Reference URI="/xl/externalLinks/externalLink38.xml?ContentType=application/vnd.openxmlformats-officedocument.spreadsheetml.externalLink+xml">
        <DigestMethod Algorithm="http://www.w3.org/2001/04/xmlenc#sha256"/>
        <DigestValue>RI/J6l6iAdGLXR65Wa5Gx9cGDS+EOJF9BqOko8ElMUU=</DigestValue>
      </Reference>
      <Reference URI="/xl/externalLinks/externalLink39.xml?ContentType=application/vnd.openxmlformats-officedocument.spreadsheetml.externalLink+xml">
        <DigestMethod Algorithm="http://www.w3.org/2001/04/xmlenc#sha256"/>
        <DigestValue>/AwUpUwgtIs3JHEevegTNiAixpTuf+kDCRLh3gdXiJQ=</DigestValue>
      </Reference>
      <Reference URI="/xl/externalLinks/externalLink4.xml?ContentType=application/vnd.openxmlformats-officedocument.spreadsheetml.externalLink+xml">
        <DigestMethod Algorithm="http://www.w3.org/2001/04/xmlenc#sha256"/>
        <DigestValue>9tnW9Dshg/SVXlnOIeXw/jgnBfydN92ZE4U5nJ9scTc=</DigestValue>
      </Reference>
      <Reference URI="/xl/externalLinks/externalLink40.xml?ContentType=application/vnd.openxmlformats-officedocument.spreadsheetml.externalLink+xml">
        <DigestMethod Algorithm="http://www.w3.org/2001/04/xmlenc#sha256"/>
        <DigestValue>VKAO25pYDwfePJZ2nuO6Tt0APpM75TxiOR07swJBrPM=</DigestValue>
      </Reference>
      <Reference URI="/xl/externalLinks/externalLink41.xml?ContentType=application/vnd.openxmlformats-officedocument.spreadsheetml.externalLink+xml">
        <DigestMethod Algorithm="http://www.w3.org/2001/04/xmlenc#sha256"/>
        <DigestValue>/gBP/aOBo4VaOG/TAOZZo4PtSiSQyMC5qZCBSX3+ZVs=</DigestValue>
      </Reference>
      <Reference URI="/xl/externalLinks/externalLink42.xml?ContentType=application/vnd.openxmlformats-officedocument.spreadsheetml.externalLink+xml">
        <DigestMethod Algorithm="http://www.w3.org/2001/04/xmlenc#sha256"/>
        <DigestValue>/gBP/aOBo4VaOG/TAOZZo4PtSiSQyMC5qZCBSX3+ZVs=</DigestValue>
      </Reference>
      <Reference URI="/xl/externalLinks/externalLink43.xml?ContentType=application/vnd.openxmlformats-officedocument.spreadsheetml.externalLink+xml">
        <DigestMethod Algorithm="http://www.w3.org/2001/04/xmlenc#sha256"/>
        <DigestValue>ZZmG/uOcXtW5iYgL2BEL4zhPPGTgtpLfDWcwKk99/2o=</DigestValue>
      </Reference>
      <Reference URI="/xl/externalLinks/externalLink44.xml?ContentType=application/vnd.openxmlformats-officedocument.spreadsheetml.externalLink+xml">
        <DigestMethod Algorithm="http://www.w3.org/2001/04/xmlenc#sha256"/>
        <DigestValue>EzABkNSKV06tYdJGCzqxeDs67wq5PDaIn7OEIM9WdM8=</DigestValue>
      </Reference>
      <Reference URI="/xl/externalLinks/externalLink45.xml?ContentType=application/vnd.openxmlformats-officedocument.spreadsheetml.externalLink+xml">
        <DigestMethod Algorithm="http://www.w3.org/2001/04/xmlenc#sha256"/>
        <DigestValue>EzABkNSKV06tYdJGCzqxeDs67wq5PDaIn7OEIM9WdM8=</DigestValue>
      </Reference>
      <Reference URI="/xl/externalLinks/externalLink46.xml?ContentType=application/vnd.openxmlformats-officedocument.spreadsheetml.externalLink+xml">
        <DigestMethod Algorithm="http://www.w3.org/2001/04/xmlenc#sha256"/>
        <DigestValue>QgHTKfqTXog8N/6FmA1GiY+DFYp1FSFWW5PdH6ntNTg=</DigestValue>
      </Reference>
      <Reference URI="/xl/externalLinks/externalLink47.xml?ContentType=application/vnd.openxmlformats-officedocument.spreadsheetml.externalLink+xml">
        <DigestMethod Algorithm="http://www.w3.org/2001/04/xmlenc#sha256"/>
        <DigestValue>tpr0ZVNMVtQc9+edxthyf1hCTXCBj1ykFgPYW+p2R8I=</DigestValue>
      </Reference>
      <Reference URI="/xl/externalLinks/externalLink48.xml?ContentType=application/vnd.openxmlformats-officedocument.spreadsheetml.externalLink+xml">
        <DigestMethod Algorithm="http://www.w3.org/2001/04/xmlenc#sha256"/>
        <DigestValue>tpr0ZVNMVtQc9+edxthyf1hCTXCBj1ykFgPYW+p2R8I=</DigestValue>
      </Reference>
      <Reference URI="/xl/externalLinks/externalLink49.xml?ContentType=application/vnd.openxmlformats-officedocument.spreadsheetml.externalLink+xml">
        <DigestMethod Algorithm="http://www.w3.org/2001/04/xmlenc#sha256"/>
        <DigestValue>gurzw5tD6qDzfSw1cggvifoL97Ab4AAzgDY+XiDdANc=</DigestValue>
      </Reference>
      <Reference URI="/xl/externalLinks/externalLink5.xml?ContentType=application/vnd.openxmlformats-officedocument.spreadsheetml.externalLink+xml">
        <DigestMethod Algorithm="http://www.w3.org/2001/04/xmlenc#sha256"/>
        <DigestValue>2iBDMrIbKPVgZX4vkLt2zL6cEwgjyurHFecV7KV04q0=</DigestValue>
      </Reference>
      <Reference URI="/xl/externalLinks/externalLink50.xml?ContentType=application/vnd.openxmlformats-officedocument.spreadsheetml.externalLink+xml">
        <DigestMethod Algorithm="http://www.w3.org/2001/04/xmlenc#sha256"/>
        <DigestValue>gurzw5tD6qDzfSw1cggvifoL97Ab4AAzgDY+XiDdANc=</DigestValue>
      </Reference>
      <Reference URI="/xl/externalLinks/externalLink51.xml?ContentType=application/vnd.openxmlformats-officedocument.spreadsheetml.externalLink+xml">
        <DigestMethod Algorithm="http://www.w3.org/2001/04/xmlenc#sha256"/>
        <DigestValue>IGmBss1B5hnEua8aAS4rET95zIy/EO0h/81jz2LuMdc=</DigestValue>
      </Reference>
      <Reference URI="/xl/externalLinks/externalLink52.xml?ContentType=application/vnd.openxmlformats-officedocument.spreadsheetml.externalLink+xml">
        <DigestMethod Algorithm="http://www.w3.org/2001/04/xmlenc#sha256"/>
        <DigestValue>eemXltKHMBNLR8fBaG+yl7yT7TR4dgOguvjI59db8eY=</DigestValue>
      </Reference>
      <Reference URI="/xl/externalLinks/externalLink53.xml?ContentType=application/vnd.openxmlformats-officedocument.spreadsheetml.externalLink+xml">
        <DigestMethod Algorithm="http://www.w3.org/2001/04/xmlenc#sha256"/>
        <DigestValue>2+ATthJzi2K/MPdaa2GHdAtTbmh1kKsBFGlmu4Zo33Q=</DigestValue>
      </Reference>
      <Reference URI="/xl/externalLinks/externalLink54.xml?ContentType=application/vnd.openxmlformats-officedocument.spreadsheetml.externalLink+xml">
        <DigestMethod Algorithm="http://www.w3.org/2001/04/xmlenc#sha256"/>
        <DigestValue>2+ATthJzi2K/MPdaa2GHdAtTbmh1kKsBFGlmu4Zo33Q=</DigestValue>
      </Reference>
      <Reference URI="/xl/externalLinks/externalLink55.xml?ContentType=application/vnd.openxmlformats-officedocument.spreadsheetml.externalLink+xml">
        <DigestMethod Algorithm="http://www.w3.org/2001/04/xmlenc#sha256"/>
        <DigestValue>3y7VjSP6kmnOS4bYufGf1myWjs+Ml8/BON6yjIACJck=</DigestValue>
      </Reference>
      <Reference URI="/xl/externalLinks/externalLink56.xml?ContentType=application/vnd.openxmlformats-officedocument.spreadsheetml.externalLink+xml">
        <DigestMethod Algorithm="http://www.w3.org/2001/04/xmlenc#sha256"/>
        <DigestValue>3y7VjSP6kmnOS4bYufGf1myWjs+Ml8/BON6yjIACJck=</DigestValue>
      </Reference>
      <Reference URI="/xl/externalLinks/externalLink57.xml?ContentType=application/vnd.openxmlformats-officedocument.spreadsheetml.externalLink+xml">
        <DigestMethod Algorithm="http://www.w3.org/2001/04/xmlenc#sha256"/>
        <DigestValue>Fh+pnvgysohijfiFdfMi/QG8OoYr409Ikfx37ufJe8g=</DigestValue>
      </Reference>
      <Reference URI="/xl/externalLinks/externalLink58.xml?ContentType=application/vnd.openxmlformats-officedocument.spreadsheetml.externalLink+xml">
        <DigestMethod Algorithm="http://www.w3.org/2001/04/xmlenc#sha256"/>
        <DigestValue>Fh+pnvgysohijfiFdfMi/QG8OoYr409Ikfx37ufJe8g=</DigestValue>
      </Reference>
      <Reference URI="/xl/externalLinks/externalLink59.xml?ContentType=application/vnd.openxmlformats-officedocument.spreadsheetml.externalLink+xml">
        <DigestMethod Algorithm="http://www.w3.org/2001/04/xmlenc#sha256"/>
        <DigestValue>qiU0VLilz2qGnLJObcIFqB0X/EVYWk1nRsdkl/GY8ck=</DigestValue>
      </Reference>
      <Reference URI="/xl/externalLinks/externalLink6.xml?ContentType=application/vnd.openxmlformats-officedocument.spreadsheetml.externalLink+xml">
        <DigestMethod Algorithm="http://www.w3.org/2001/04/xmlenc#sha256"/>
        <DigestValue>o/oMhh9Mo8mv9TaLaUOEx9TKI3pHjRifoR+EtKOVfck=</DigestValue>
      </Reference>
      <Reference URI="/xl/externalLinks/externalLink60.xml?ContentType=application/vnd.openxmlformats-officedocument.spreadsheetml.externalLink+xml">
        <DigestMethod Algorithm="http://www.w3.org/2001/04/xmlenc#sha256"/>
        <DigestValue>X2feMXWb1nxScOMwjW8/QwTw1cgCrcnLgG12NJ5j3aw=</DigestValue>
      </Reference>
      <Reference URI="/xl/externalLinks/externalLink61.xml?ContentType=application/vnd.openxmlformats-officedocument.spreadsheetml.externalLink+xml">
        <DigestMethod Algorithm="http://www.w3.org/2001/04/xmlenc#sha256"/>
        <DigestValue>X2feMXWb1nxScOMwjW8/QwTw1cgCrcnLgG12NJ5j3aw=</DigestValue>
      </Reference>
      <Reference URI="/xl/externalLinks/externalLink62.xml?ContentType=application/vnd.openxmlformats-officedocument.spreadsheetml.externalLink+xml">
        <DigestMethod Algorithm="http://www.w3.org/2001/04/xmlenc#sha256"/>
        <DigestValue>C2lHjfsOBTI9uBp3gmdbvIwZ6p6Zbjv3/8kF+dViUfw=</DigestValue>
      </Reference>
      <Reference URI="/xl/externalLinks/externalLink63.xml?ContentType=application/vnd.openxmlformats-officedocument.spreadsheetml.externalLink+xml">
        <DigestMethod Algorithm="http://www.w3.org/2001/04/xmlenc#sha256"/>
        <DigestValue>tObQ7t+wf7N+UzVs/rdPrBClrWd80VmDqp4scHXgAlw=</DigestValue>
      </Reference>
      <Reference URI="/xl/externalLinks/externalLink64.xml?ContentType=application/vnd.openxmlformats-officedocument.spreadsheetml.externalLink+xml">
        <DigestMethod Algorithm="http://www.w3.org/2001/04/xmlenc#sha256"/>
        <DigestValue>tObQ7t+wf7N+UzVs/rdPrBClrWd80VmDqp4scHXgAlw=</DigestValue>
      </Reference>
      <Reference URI="/xl/externalLinks/externalLink65.xml?ContentType=application/vnd.openxmlformats-officedocument.spreadsheetml.externalLink+xml">
        <DigestMethod Algorithm="http://www.w3.org/2001/04/xmlenc#sha256"/>
        <DigestValue>W3UkcNjkn0HaU9NWaOibN6WHG+Lsl9hb/OcZhqw1yjE=</DigestValue>
      </Reference>
      <Reference URI="/xl/externalLinks/externalLink66.xml?ContentType=application/vnd.openxmlformats-officedocument.spreadsheetml.externalLink+xml">
        <DigestMethod Algorithm="http://www.w3.org/2001/04/xmlenc#sha256"/>
        <DigestValue>W3UkcNjkn0HaU9NWaOibN6WHG+Lsl9hb/OcZhqw1yjE=</DigestValue>
      </Reference>
      <Reference URI="/xl/externalLinks/externalLink67.xml?ContentType=application/vnd.openxmlformats-officedocument.spreadsheetml.externalLink+xml">
        <DigestMethod Algorithm="http://www.w3.org/2001/04/xmlenc#sha256"/>
        <DigestValue>UEeBQWsfScLSlJRM6fMJ6Xygosg9mF1jkF14Et/SHsI=</DigestValue>
      </Reference>
      <Reference URI="/xl/externalLinks/externalLink68.xml?ContentType=application/vnd.openxmlformats-officedocument.spreadsheetml.externalLink+xml">
        <DigestMethod Algorithm="http://www.w3.org/2001/04/xmlenc#sha256"/>
        <DigestValue>UEeBQWsfScLSlJRM6fMJ6Xygosg9mF1jkF14Et/SHsI=</DigestValue>
      </Reference>
      <Reference URI="/xl/externalLinks/externalLink69.xml?ContentType=application/vnd.openxmlformats-officedocument.spreadsheetml.externalLink+xml">
        <DigestMethod Algorithm="http://www.w3.org/2001/04/xmlenc#sha256"/>
        <DigestValue>sQHIVw4KzRDyAPmnNGB2yOIuV62yR0iRSmBikL2b+QY=</DigestValue>
      </Reference>
      <Reference URI="/xl/externalLinks/externalLink7.xml?ContentType=application/vnd.openxmlformats-officedocument.spreadsheetml.externalLink+xml">
        <DigestMethod Algorithm="http://www.w3.org/2001/04/xmlenc#sha256"/>
        <DigestValue>JrNzCOuFz8dV5gTFBPHN0O1vnfR8r8TjV3j+3rIYNL0=</DigestValue>
      </Reference>
      <Reference URI="/xl/externalLinks/externalLink70.xml?ContentType=application/vnd.openxmlformats-officedocument.spreadsheetml.externalLink+xml">
        <DigestMethod Algorithm="http://www.w3.org/2001/04/xmlenc#sha256"/>
        <DigestValue>sQHIVw4KzRDyAPmnNGB2yOIuV62yR0iRSmBikL2b+QY=</DigestValue>
      </Reference>
      <Reference URI="/xl/externalLinks/externalLink71.xml?ContentType=application/vnd.openxmlformats-officedocument.spreadsheetml.externalLink+xml">
        <DigestMethod Algorithm="http://www.w3.org/2001/04/xmlenc#sha256"/>
        <DigestValue>rUETPPp9OE1oMXHXeurHYoSySaqXcKuW8xdQYpETNNE=</DigestValue>
      </Reference>
      <Reference URI="/xl/externalLinks/externalLink72.xml?ContentType=application/vnd.openxmlformats-officedocument.spreadsheetml.externalLink+xml">
        <DigestMethod Algorithm="http://www.w3.org/2001/04/xmlenc#sha256"/>
        <DigestValue>rUETPPp9OE1oMXHXeurHYoSySaqXcKuW8xdQYpETNNE=</DigestValue>
      </Reference>
      <Reference URI="/xl/externalLinks/externalLink73.xml?ContentType=application/vnd.openxmlformats-officedocument.spreadsheetml.externalLink+xml">
        <DigestMethod Algorithm="http://www.w3.org/2001/04/xmlenc#sha256"/>
        <DigestValue>D4JqUcLpoDh5OwZVwfMyPgVwB1PiP6U9H3oOttK9RpQ=</DigestValue>
      </Reference>
      <Reference URI="/xl/externalLinks/externalLink74.xml?ContentType=application/vnd.openxmlformats-officedocument.spreadsheetml.externalLink+xml">
        <DigestMethod Algorithm="http://www.w3.org/2001/04/xmlenc#sha256"/>
        <DigestValue>D4JqUcLpoDh5OwZVwfMyPgVwB1PiP6U9H3oOttK9RpQ=</DigestValue>
      </Reference>
      <Reference URI="/xl/externalLinks/externalLink75.xml?ContentType=application/vnd.openxmlformats-officedocument.spreadsheetml.externalLink+xml">
        <DigestMethod Algorithm="http://www.w3.org/2001/04/xmlenc#sha256"/>
        <DigestValue>CgVfYaAljuvqKBYimkPJmeboXOtBazCBNh+QqgYbRro=</DigestValue>
      </Reference>
      <Reference URI="/xl/externalLinks/externalLink76.xml?ContentType=application/vnd.openxmlformats-officedocument.spreadsheetml.externalLink+xml">
        <DigestMethod Algorithm="http://www.w3.org/2001/04/xmlenc#sha256"/>
        <DigestValue>CgVfYaAljuvqKBYimkPJmeboXOtBazCBNh+QqgYbRro=</DigestValue>
      </Reference>
      <Reference URI="/xl/externalLinks/externalLink77.xml?ContentType=application/vnd.openxmlformats-officedocument.spreadsheetml.externalLink+xml">
        <DigestMethod Algorithm="http://www.w3.org/2001/04/xmlenc#sha256"/>
        <DigestValue>x3mk7GVDOCZBMEuYPqKIhMErusGJMjTCtFtS6KcGON0=</DigestValue>
      </Reference>
      <Reference URI="/xl/externalLinks/externalLink78.xml?ContentType=application/vnd.openxmlformats-officedocument.spreadsheetml.externalLink+xml">
        <DigestMethod Algorithm="http://www.w3.org/2001/04/xmlenc#sha256"/>
        <DigestValue>x3mk7GVDOCZBMEuYPqKIhMErusGJMjTCtFtS6KcGON0=</DigestValue>
      </Reference>
      <Reference URI="/xl/externalLinks/externalLink79.xml?ContentType=application/vnd.openxmlformats-officedocument.spreadsheetml.externalLink+xml">
        <DigestMethod Algorithm="http://www.w3.org/2001/04/xmlenc#sha256"/>
        <DigestValue>LO1xCq9gIkkcNjHXNtRFUqVTueG0ckuNlRoNLSmUY0w=</DigestValue>
      </Reference>
      <Reference URI="/xl/externalLinks/externalLink8.xml?ContentType=application/vnd.openxmlformats-officedocument.spreadsheetml.externalLink+xml">
        <DigestMethod Algorithm="http://www.w3.org/2001/04/xmlenc#sha256"/>
        <DigestValue>JrNzCOuFz8dV5gTFBPHN0O1vnfR8r8TjV3j+3rIYNL0=</DigestValue>
      </Reference>
      <Reference URI="/xl/externalLinks/externalLink80.xml?ContentType=application/vnd.openxmlformats-officedocument.spreadsheetml.externalLink+xml">
        <DigestMethod Algorithm="http://www.w3.org/2001/04/xmlenc#sha256"/>
        <DigestValue>LO1xCq9gIkkcNjHXNtRFUqVTueG0ckuNlRoNLSmUY0w=</DigestValue>
      </Reference>
      <Reference URI="/xl/externalLinks/externalLink81.xml?ContentType=application/vnd.openxmlformats-officedocument.spreadsheetml.externalLink+xml">
        <DigestMethod Algorithm="http://www.w3.org/2001/04/xmlenc#sha256"/>
        <DigestValue>2YAQNdj3rrOcJHrdo/otpuJ0DA1uXg/+SeXyXEn1G/E=</DigestValue>
      </Reference>
      <Reference URI="/xl/externalLinks/externalLink82.xml?ContentType=application/vnd.openxmlformats-officedocument.spreadsheetml.externalLink+xml">
        <DigestMethod Algorithm="http://www.w3.org/2001/04/xmlenc#sha256"/>
        <DigestValue>54Cse9lJbORnrcaq2Sh0fSFd/4PcBskqNO2K+/gbgNs=</DigestValue>
      </Reference>
      <Reference URI="/xl/externalLinks/externalLink83.xml?ContentType=application/vnd.openxmlformats-officedocument.spreadsheetml.externalLink+xml">
        <DigestMethod Algorithm="http://www.w3.org/2001/04/xmlenc#sha256"/>
        <DigestValue>ETRMNYvSIpgkVYVkUQXRt7tUppWHa3q/jh6Kl1xoJRs=</DigestValue>
      </Reference>
      <Reference URI="/xl/externalLinks/externalLink84.xml?ContentType=application/vnd.openxmlformats-officedocument.spreadsheetml.externalLink+xml">
        <DigestMethod Algorithm="http://www.w3.org/2001/04/xmlenc#sha256"/>
        <DigestValue>XhSGd9mqiCVS8dN7Xc441Rf9HPO5vyupfxDgRYKl1gg=</DigestValue>
      </Reference>
      <Reference URI="/xl/externalLinks/externalLink85.xml?ContentType=application/vnd.openxmlformats-officedocument.spreadsheetml.externalLink+xml">
        <DigestMethod Algorithm="http://www.w3.org/2001/04/xmlenc#sha256"/>
        <DigestValue>DDaKDQykSM7qdoiBOMrGPhsrdwOkoFjOLy4X8o5xCzo=</DigestValue>
      </Reference>
      <Reference URI="/xl/externalLinks/externalLink86.xml?ContentType=application/vnd.openxmlformats-officedocument.spreadsheetml.externalLink+xml">
        <DigestMethod Algorithm="http://www.w3.org/2001/04/xmlenc#sha256"/>
        <DigestValue>GH8v1YSlvLSqDJ6vxqAPdVDHgBiD2gYr+dMVYjDfPNY=</DigestValue>
      </Reference>
      <Reference URI="/xl/externalLinks/externalLink87.xml?ContentType=application/vnd.openxmlformats-officedocument.spreadsheetml.externalLink+xml">
        <DigestMethod Algorithm="http://www.w3.org/2001/04/xmlenc#sha256"/>
        <DigestValue>GH8v1YSlvLSqDJ6vxqAPdVDHgBiD2gYr+dMVYjDfPNY=</DigestValue>
      </Reference>
      <Reference URI="/xl/externalLinks/externalLink88.xml?ContentType=application/vnd.openxmlformats-officedocument.spreadsheetml.externalLink+xml">
        <DigestMethod Algorithm="http://www.w3.org/2001/04/xmlenc#sha256"/>
        <DigestValue>l/5SNE9kaPbPaJfsWXq7Rb9tFfVS3BSN5jEIpak3Sns=</DigestValue>
      </Reference>
      <Reference URI="/xl/externalLinks/externalLink89.xml?ContentType=application/vnd.openxmlformats-officedocument.spreadsheetml.externalLink+xml">
        <DigestMethod Algorithm="http://www.w3.org/2001/04/xmlenc#sha256"/>
        <DigestValue>Q/43RoUFvYelHEbZCTwAtSkszrTiNgteBBTVPVbYNyQ=</DigestValue>
      </Reference>
      <Reference URI="/xl/externalLinks/externalLink9.xml?ContentType=application/vnd.openxmlformats-officedocument.spreadsheetml.externalLink+xml">
        <DigestMethod Algorithm="http://www.w3.org/2001/04/xmlenc#sha256"/>
        <DigestValue>uOlDBiWRVBWMxE5gdkRq5swy/JECb1xV3l0bc1FyBDU=</DigestValue>
      </Reference>
      <Reference URI="/xl/externalLinks/externalLink90.xml?ContentType=application/vnd.openxmlformats-officedocument.spreadsheetml.externalLink+xml">
        <DigestMethod Algorithm="http://www.w3.org/2001/04/xmlenc#sha256"/>
        <DigestValue>Dzf72XApxJ4lNvaaZ/Ezxt0nS20hAOIRfZqO+aRkk74=</DigestValue>
      </Reference>
      <Reference URI="/xl/externalLinks/externalLink91.xml?ContentType=application/vnd.openxmlformats-officedocument.spreadsheetml.externalLink+xml">
        <DigestMethod Algorithm="http://www.w3.org/2001/04/xmlenc#sha256"/>
        <DigestValue>ZKLX1YqYcfmTwLYlgO1rZ0R4Jpn/qmjmTxts/DvsSB4=</DigestValue>
      </Reference>
      <Reference URI="/xl/externalLinks/externalLink92.xml?ContentType=application/vnd.openxmlformats-officedocument.spreadsheetml.externalLink+xml">
        <DigestMethod Algorithm="http://www.w3.org/2001/04/xmlenc#sha256"/>
        <DigestValue>ZKLX1YqYcfmTwLYlgO1rZ0R4Jpn/qmjmTxts/DvsSB4=</DigestValue>
      </Reference>
      <Reference URI="/xl/externalLinks/externalLink93.xml?ContentType=application/vnd.openxmlformats-officedocument.spreadsheetml.externalLink+xml">
        <DigestMethod Algorithm="http://www.w3.org/2001/04/xmlenc#sha256"/>
        <DigestValue>nd3TMYM/juby3f9tjUfJdll03LNrojFgxWRKGY+XV44=</DigestValue>
      </Reference>
      <Reference URI="/xl/externalLinks/externalLink94.xml?ContentType=application/vnd.openxmlformats-officedocument.spreadsheetml.externalLink+xml">
        <DigestMethod Algorithm="http://www.w3.org/2001/04/xmlenc#sha256"/>
        <DigestValue>nd3TMYM/juby3f9tjUfJdll03LNrojFgxWRKGY+XV44=</DigestValue>
      </Reference>
      <Reference URI="/xl/externalLinks/externalLink95.xml?ContentType=application/vnd.openxmlformats-officedocument.spreadsheetml.externalLink+xml">
        <DigestMethod Algorithm="http://www.w3.org/2001/04/xmlenc#sha256"/>
        <DigestValue>nd3TMYM/juby3f9tjUfJdll03LNrojFgxWRKGY+XV44=</DigestValue>
      </Reference>
      <Reference URI="/xl/externalLinks/externalLink96.xml?ContentType=application/vnd.openxmlformats-officedocument.spreadsheetml.externalLink+xml">
        <DigestMethod Algorithm="http://www.w3.org/2001/04/xmlenc#sha256"/>
        <DigestValue>D2WUTw3l6Yq04Ft7qmzTAXi5Ap2pe1AVnwO0YDFPnXU=</DigestValue>
      </Reference>
      <Reference URI="/xl/externalLinks/externalLink97.xml?ContentType=application/vnd.openxmlformats-officedocument.spreadsheetml.externalLink+xml">
        <DigestMethod Algorithm="http://www.w3.org/2001/04/xmlenc#sha256"/>
        <DigestValue>BuEQ+qwOxPyM9GcroLC3TWxOgcemogFIkYD0qWmhB8A=</DigestValue>
      </Reference>
      <Reference URI="/xl/externalLinks/externalLink98.xml?ContentType=application/vnd.openxmlformats-officedocument.spreadsheetml.externalLink+xml">
        <DigestMethod Algorithm="http://www.w3.org/2001/04/xmlenc#sha256"/>
        <DigestValue>BuEQ+qwOxPyM9GcroLC3TWxOgcemogFIkYD0qWmhB8A=</DigestValue>
      </Reference>
      <Reference URI="/xl/externalLinks/externalLink99.xml?ContentType=application/vnd.openxmlformats-officedocument.spreadsheetml.externalLink+xml">
        <DigestMethod Algorithm="http://www.w3.org/2001/04/xmlenc#sha256"/>
        <DigestValue>wrH8ytVwdr0AwTYf99iq2kzYlCw9dRQwRjYIQuYCyvw=</DigestValue>
      </Reference>
      <Reference URI="/xl/media/image1.jpeg?ContentType=image/jpeg">
        <DigestMethod Algorithm="http://www.w3.org/2001/04/xmlenc#sha256"/>
        <DigestValue>aa/dbYaNqZZaqja//Pxdp/x8h8GP/mVwbKG7NpwU1HI=</DigestValue>
      </Reference>
      <Reference URI="/xl/media/image2.png?ContentType=image/png">
        <DigestMethod Algorithm="http://www.w3.org/2001/04/xmlenc#sha256"/>
        <DigestValue>CEdEYI3wu63Pd0B//gitOAyrGOWXHoTvZF+IlkEO+aI=</DigestValue>
      </Reference>
      <Reference URI="/xl/media/image3.jpeg?ContentType=image/jpeg">
        <DigestMethod Algorithm="http://www.w3.org/2001/04/xmlenc#sha256"/>
        <DigestValue>Iz6DrG+PqlAuFBdnZEPNvKtqpFKubF/DJvMZC+f07YA=</DigestValue>
      </Reference>
      <Reference URI="/xl/media/image4.jpeg?ContentType=image/jpeg">
        <DigestMethod Algorithm="http://www.w3.org/2001/04/xmlenc#sha256"/>
        <DigestValue>+XPFyVZzh/SHM+amKX3CLumO0+52OiJI/i8MTqkOVY4=</DigestValue>
      </Reference>
      <Reference URI="/xl/media/image5.emf?ContentType=image/x-emf">
        <DigestMethod Algorithm="http://www.w3.org/2001/04/xmlenc#sha256"/>
        <DigestValue>w2AsSrYE6zxr6qi1C493hD1qcIhuNOz6//7SlZEJUZg=</DigestValue>
      </Reference>
      <Reference URI="/xl/media/image6.emf?ContentType=image/x-emf">
        <DigestMethod Algorithm="http://www.w3.org/2001/04/xmlenc#sha256"/>
        <DigestValue>xfPk51UW93bqXnaCq+fsBjFxsUKlD5q8GcALQJgW2pw=</DigestValue>
      </Reference>
      <Reference URI="/xl/media/image7.emf?ContentType=image/x-emf">
        <DigestMethod Algorithm="http://www.w3.org/2001/04/xmlenc#sha256"/>
        <DigestValue>h2kYBU8BcWgxWCnSwrI5X4x40eanVdvhsqDfzZDeIZk=</DigestValue>
      </Reference>
      <Reference URI="/xl/media/image8.emf?ContentType=image/x-emf">
        <DigestMethod Algorithm="http://www.w3.org/2001/04/xmlenc#sha256"/>
        <DigestValue>BqsbSbeDN5yo10XCC1rRTck4FJy/luhxsuMViCpQ/HE=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P9CrYOI1Zg+sgd39D+x0ZMOJ685MrNyMjItFe5PNcXw=</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hQ5UrcWb/Ygo8wNcdrCJWPg9TlN8Q0BdgwJYy2jFBLw=</DigestValue>
      </Reference>
      <Reference URI="/xl/printerSettings/printerSettings11.bin?ContentType=application/vnd.openxmlformats-officedocument.spreadsheetml.printerSettings">
        <DigestMethod Algorithm="http://www.w3.org/2001/04/xmlenc#sha256"/>
        <DigestValue>hqnMLvZ6XBY2fH1KhK00vJXWuxlSZRWkoKrdKDrIF2Q=</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hqnMLvZ6XBY2fH1KhK00vJXWuxlSZRWkoKrdKDrIF2Q=</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s6l80irlBTW+uFk7nR5c7WcaDa2jSh3MPBgl0IjaDO0=</DigestValue>
      </Reference>
      <Reference URI="/xl/printerSettings/printerSettings17.bin?ContentType=application/vnd.openxmlformats-officedocument.spreadsheetml.printerSettings">
        <DigestMethod Algorithm="http://www.w3.org/2001/04/xmlenc#sha256"/>
        <DigestValue>zJ1qIFf5kEiNzBVyegxMc2tWCFnJyR3sFK7SrhKdQAw=</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zJ1qIFf5kEiNzBVyegxMc2tWCFnJyR3sFK7SrhKdQAw=</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hqnMLvZ6XBY2fH1KhK00vJXWuxlSZRWkoKrdKDrIF2Q=</DigestValue>
      </Reference>
      <Reference URI="/xl/printerSettings/printerSettings21.bin?ContentType=application/vnd.openxmlformats-officedocument.spreadsheetml.printerSettings">
        <DigestMethod Algorithm="http://www.w3.org/2001/04/xmlenc#sha256"/>
        <DigestValue>hqnMLvZ6XBY2fH1KhK00vJXWuxlSZRWkoKrdKDrIF2Q=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s6l80irlBTW+uFk7nR5c7WcaDa2jSh3MPBgl0IjaDO0=</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T5TeynEhPRBZtfc8FH0qX8dt4y61F7pqGxzVYvScM6o=</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GyyR84UYFfbFvVrs+ip9vPggIMAXC0nxkmeUVNsGxCc=</DigestValue>
      </Reference>
      <Reference URI="/xl/printerSettings/printerSettings29.bin?ContentType=application/vnd.openxmlformats-officedocument.spreadsheetml.printerSettings">
        <DigestMethod Algorithm="http://www.w3.org/2001/04/xmlenc#sha256"/>
        <DigestValue>hqnMLvZ6XBY2fH1KhK00vJXWuxlSZRWkoKrdKDrIF2Q=</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hqnMLvZ6XBY2fH1KhK00vJXWuxlSZRWkoKrdKDrIF2Q=</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LRuyDCEHeLdeIGZrsYrMrPLJ8JLNYYHe4DD37qrsr9I=</DigestValue>
      </Reference>
      <Reference URI="/xl/printerSettings/printerSettings33.bin?ContentType=application/vnd.openxmlformats-officedocument.spreadsheetml.printerSettings">
        <DigestMethod Algorithm="http://www.w3.org/2001/04/xmlenc#sha256"/>
        <DigestValue>PU9UkDXmmEPyf+S+JviBnySNLqejhOgsN7zDPVcj8Ss=</DigestValue>
      </Reference>
      <Reference URI="/xl/printerSettings/printerSettings34.bin?ContentType=application/vnd.openxmlformats-officedocument.spreadsheetml.printerSettings">
        <DigestMethod Algorithm="http://www.w3.org/2001/04/xmlenc#sha256"/>
        <DigestValue>LRuyDCEHeLdeIGZrsYrMrPLJ8JLNYYHe4DD37qrsr9I=</DigestValue>
      </Reference>
      <Reference URI="/xl/printerSettings/printerSettings35.bin?ContentType=application/vnd.openxmlformats-officedocument.spreadsheetml.printerSettings">
        <DigestMethod Algorithm="http://www.w3.org/2001/04/xmlenc#sha256"/>
        <DigestValue>WP8WIsg8tkujmCyQdiZiklfqCOi15vDBFUP5al4EYNY=</DigestValue>
      </Reference>
      <Reference URI="/xl/printerSettings/printerSettings36.bin?ContentType=application/vnd.openxmlformats-officedocument.spreadsheetml.printerSettings">
        <DigestMethod Algorithm="http://www.w3.org/2001/04/xmlenc#sha256"/>
        <DigestValue>WP8WIsg8tkujmCyQdiZiklfqCOi15vDBFUP5al4EYNY=</DigestValue>
      </Reference>
      <Reference URI="/xl/printerSettings/printerSettings37.bin?ContentType=application/vnd.openxmlformats-officedocument.spreadsheetml.printerSettings">
        <DigestMethod Algorithm="http://www.w3.org/2001/04/xmlenc#sha256"/>
        <DigestValue>s6l80irlBTW+uFk7nR5c7WcaDa2jSh3MPBgl0IjaDO0=</DigestValue>
      </Reference>
      <Reference URI="/xl/printerSettings/printerSettings38.bin?ContentType=application/vnd.openxmlformats-officedocument.spreadsheetml.printerSettings">
        <DigestMethod Algorithm="http://www.w3.org/2001/04/xmlenc#sha256"/>
        <DigestValue>C5gFygcWh2F9QhHgEzSWoBBH46XxntemMvA/H4xPeHY=</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WP8WIsg8tkujmCyQdiZiklfqCOi15vDBFUP5al4EYNY=</DigestValue>
      </Reference>
      <Reference URI="/xl/printerSettings/printerSettings41.bin?ContentType=application/vnd.openxmlformats-officedocument.spreadsheetml.printerSettings">
        <DigestMethod Algorithm="http://www.w3.org/2001/04/xmlenc#sha256"/>
        <DigestValue>s6l80irlBTW+uFk7nR5c7WcaDa2jSh3MPBgl0IjaDO0=</DigestValue>
      </Reference>
      <Reference URI="/xl/printerSettings/printerSettings42.bin?ContentType=application/vnd.openxmlformats-officedocument.spreadsheetml.printerSettings">
        <DigestMethod Algorithm="http://www.w3.org/2001/04/xmlenc#sha256"/>
        <DigestValue>Dq9mrEN6SRiQpF75K1wMRMAn1lfOr4r1MwUR3HEIzb0=</DigestValue>
      </Reference>
      <Reference URI="/xl/printerSettings/printerSettings5.bin?ContentType=application/vnd.openxmlformats-officedocument.spreadsheetml.printerSettings">
        <DigestMethod Algorithm="http://www.w3.org/2001/04/xmlenc#sha256"/>
        <DigestValue>cPCOHK5oxtoO1eB522wg8W+wiERsGYKqmaSpE9a8F9o=</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Dq9mrEN6SRiQpF75K1wMRMAn1lfOr4r1MwUR3HEIzb0=</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t1Drg9ZGz1PfqL3U2dLJLWR6CmWjFRhd87QMaVGr4u4=</DigestValue>
      </Reference>
      <Reference URI="/xl/sharedStrings.xml?ContentType=application/vnd.openxmlformats-officedocument.spreadsheetml.sharedStrings+xml">
        <DigestMethod Algorithm="http://www.w3.org/2001/04/xmlenc#sha256"/>
        <DigestValue>WO4PM8VpVGKSDask5ZRx/XegKy+DmMhK0lkVqYBDt6Q=</DigestValue>
      </Reference>
      <Reference URI="/xl/styles.xml?ContentType=application/vnd.openxmlformats-officedocument.spreadsheetml.styles+xml">
        <DigestMethod Algorithm="http://www.w3.org/2001/04/xmlenc#sha256"/>
        <DigestValue>S1tj58xvGztH0R+yVWNQW6R49c9qFLkJFMmSUm4XcOA=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ishsZkdpK6Kk9k2EP5e5kkBRJGV2PTXRsMgryF0KfY8=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Tli28rN8igOjzPasqezpYxpfwxhNMdfjzhfnghEdtVc=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+Q5COjVjFFouiiFoqqOwATo3PtPuYhdpOGcxGxXxOMo=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xSF670h/B/bcNv1EfoF1ZfVkWgld55opswuhTmV6LFU=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JYPTz+FpudNsdNu0/6+eK/HKKegjUujvwa8FazDs9ZM=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mj6Bb64kuTdbpCBR6PhBt27ebWWH+BWSR/u5njyvdkE=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zm6gf5Hwu62JRbWpGxiQYmkOi5L+IAQVdIAvRAmMvXo=</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IG85NuEItSYsbywnqtY8Ox8unjWy6RqvOHnRRhCWh00=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kbfXyvunAPNwcVedqEaEsvznlSruAJq4sxip716U6lY=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v+EugXidFtF6R/n/0tjQhR43gH+oxhWPt7si18jxnE8=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ncz0RUsOFy2dlVrMmBj1J//DnjTowsFCOSxn2Q+0E2k=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10+L+QrFWAmf8+/kZn44HxluCsqPYMQiA6vMRzQjYjg=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gqounMMj+L57SWp2BDM4NvZNAj/vT7n7HTXPxTB9ev4=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Gt/RdZYO0oIskodg2HsZX5UfHBg0va6M8Xw46sC2xo8=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H2HANxQBbmoL/O+i56MFnJEgixPp1FViLYZBcVQnIkk=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20w93Ib3Euy9LLphQDz930yjkXZmPxt+Zm/LTswunic=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Q+WwOAJKgs0BuTEP41idZI9BfkKFGpGayeVgbj2OBYE=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pRH/ihLZ9zKB14tAupRPvgXfeaOhKsMGt8BS66TwJ0Q=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DzQ4Xav9dcKjf2Bku3EHoiUaJ2PPnw6eMnE3FfKEenQ=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Lml+QFBDArz6BCJTUgLrBE4Ix0BfxXkW18+dqo/Z0/4=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aJNtcbuaAbGbB4asJB1FIFE+xz/uPBFAIVeoYIBEMrw=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VHGLLNA2Xq+hiIvBgFQf6ugWIRZZjZIbnZQmuPDSnnQ=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oHTVXrLVL/sgLaDnJGH6Ii6X0sGVuFKjSgDw7rMfHXo=</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hJQ6rPdC/cRYcr02fqVff1hius3fiDGazLU9BOUymDI=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dJW2w9AxP3F4R8a/t4/n5ez5roCrut3S9W38o4NGseE=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2Zmddc8okUu60VbZpNY55ZYBrjRzx+lV6s9PJj3DdM4=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wzC6YSsjug8ID9ZpUGl0QAsbTf2MbyPuYrjnCwSGfMU=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YkK2/fC7G/dyCPvmGOuqqf+fAMOarRwkpqMSj43Z2Xs=</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3a18ZrdrCyaPJcWUXSrrA3tyX69khwoHt5ChAFGmr9E=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b728VTS/33yR2U4Y9b9HLP8AsNN4hPQOjwvjZlTM6pk=</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2hnq3aE6wwwnKLR7666zoaUf6kny46hBQaX+8kyY+Ik=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ZQxB85DvUkaa0KpgwiSp/4cQpJkLzTOCCBgE23MxNWU=</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w1G0GHkBrX1WvSrtivEhgiV+ijL+QMiAFggcbWlUeN0=</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XSzgTcJfVpStqDWRb7E8oNsuygjjbDcYPE1UZOpOMJA=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QcWtqvgpigrUFxqJj7vLUQRhdb0wl42VTyyJsP0A1tw=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sheet1.xml?ContentType=application/vnd.openxmlformats-officedocument.spreadsheetml.worksheet+xml">
        <DigestMethod Algorithm="http://www.w3.org/2001/04/xmlenc#sha256"/>
        <DigestValue>zD9PovKq76f9+MVeDO38Jtqfo/k5HaoONk2SGM+3fmc=</DigestValue>
      </Reference>
      <Reference URI="/xl/worksheets/sheet10.xml?ContentType=application/vnd.openxmlformats-officedocument.spreadsheetml.worksheet+xml">
        <DigestMethod Algorithm="http://www.w3.org/2001/04/xmlenc#sha256"/>
        <DigestValue>Iw4420Zqm0X68kQ/n5eFce1kFft9NrgOKlqhx/WrYTE=</DigestValue>
      </Reference>
      <Reference URI="/xl/worksheets/sheet11.xml?ContentType=application/vnd.openxmlformats-officedocument.spreadsheetml.worksheet+xml">
        <DigestMethod Algorithm="http://www.w3.org/2001/04/xmlenc#sha256"/>
        <DigestValue>3O5+qBb+n1aCCBuQ6IyvDHcp06z8ToGHe+FKWUE/O0w=</DigestValue>
      </Reference>
      <Reference URI="/xl/worksheets/sheet12.xml?ContentType=application/vnd.openxmlformats-officedocument.spreadsheetml.worksheet+xml">
        <DigestMethod Algorithm="http://www.w3.org/2001/04/xmlenc#sha256"/>
        <DigestValue>uMYaBcye31KUm9UnzrhRmGJnOAKcbwGof4EedPorC1o=</DigestValue>
      </Reference>
      <Reference URI="/xl/worksheets/sheet13.xml?ContentType=application/vnd.openxmlformats-officedocument.spreadsheetml.worksheet+xml">
        <DigestMethod Algorithm="http://www.w3.org/2001/04/xmlenc#sha256"/>
        <DigestValue>ag99uSQ89Cjlol/Tpkxjq2wdHrT49qOJzQriX3PtwkU=</DigestValue>
      </Reference>
      <Reference URI="/xl/worksheets/sheet14.xml?ContentType=application/vnd.openxmlformats-officedocument.spreadsheetml.worksheet+xml">
        <DigestMethod Algorithm="http://www.w3.org/2001/04/xmlenc#sha256"/>
        <DigestValue>p0QRWie2VUZzedmnqxhz+1N7SOtt5t8+8p3Lj1XssmI=</DigestValue>
      </Reference>
      <Reference URI="/xl/worksheets/sheet15.xml?ContentType=application/vnd.openxmlformats-officedocument.spreadsheetml.worksheet+xml">
        <DigestMethod Algorithm="http://www.w3.org/2001/04/xmlenc#sha256"/>
        <DigestValue>X9u0Xopk5P5qCQb9O71wlnrdY1kNxFv6t7WQsy0bAdU=</DigestValue>
      </Reference>
      <Reference URI="/xl/worksheets/sheet16.xml?ContentType=application/vnd.openxmlformats-officedocument.spreadsheetml.worksheet+xml">
        <DigestMethod Algorithm="http://www.w3.org/2001/04/xmlenc#sha256"/>
        <DigestValue>bL+NdN9h27ZHhFhO/+7MiAgOS7zhsZdaNT4MnzMet1A=</DigestValue>
      </Reference>
      <Reference URI="/xl/worksheets/sheet17.xml?ContentType=application/vnd.openxmlformats-officedocument.spreadsheetml.worksheet+xml">
        <DigestMethod Algorithm="http://www.w3.org/2001/04/xmlenc#sha256"/>
        <DigestValue>cyZtYaQav26ZLdrlpRkAl+ZeoE0xSJ00qS3x+MopNq8=</DigestValue>
      </Reference>
      <Reference URI="/xl/worksheets/sheet18.xml?ContentType=application/vnd.openxmlformats-officedocument.spreadsheetml.worksheet+xml">
        <DigestMethod Algorithm="http://www.w3.org/2001/04/xmlenc#sha256"/>
        <DigestValue>pPQOmf8frKTwNzaj3tYO7AbEwYAc2roiusJfxTZ4NrQ=</DigestValue>
      </Reference>
      <Reference URI="/xl/worksheets/sheet19.xml?ContentType=application/vnd.openxmlformats-officedocument.spreadsheetml.worksheet+xml">
        <DigestMethod Algorithm="http://www.w3.org/2001/04/xmlenc#sha256"/>
        <DigestValue>4mfYtgHyjgXpx3Dw5kBQIDpG/js9WCh31hV8kcRa4i0=</DigestValue>
      </Reference>
      <Reference URI="/xl/worksheets/sheet2.xml?ContentType=application/vnd.openxmlformats-officedocument.spreadsheetml.worksheet+xml">
        <DigestMethod Algorithm="http://www.w3.org/2001/04/xmlenc#sha256"/>
        <DigestValue>p52+DzGFt6MT3+5GQshbeWKVTURmSdvISTF44lqesxA=</DigestValue>
      </Reference>
      <Reference URI="/xl/worksheets/sheet20.xml?ContentType=application/vnd.openxmlformats-officedocument.spreadsheetml.worksheet+xml">
        <DigestMethod Algorithm="http://www.w3.org/2001/04/xmlenc#sha256"/>
        <DigestValue>6+kptEpKaZ6kDtZo5KTalKCT5Le5L+gcX+xW8gewHzM=</DigestValue>
      </Reference>
      <Reference URI="/xl/worksheets/sheet21.xml?ContentType=application/vnd.openxmlformats-officedocument.spreadsheetml.worksheet+xml">
        <DigestMethod Algorithm="http://www.w3.org/2001/04/xmlenc#sha256"/>
        <DigestValue>b1JtHLoZX4RhLBxs0q85woJmnnveEmrJ0/SgG3gI5mo=</DigestValue>
      </Reference>
      <Reference URI="/xl/worksheets/sheet22.xml?ContentType=application/vnd.openxmlformats-officedocument.spreadsheetml.worksheet+xml">
        <DigestMethod Algorithm="http://www.w3.org/2001/04/xmlenc#sha256"/>
        <DigestValue>Hd8lssvlDEyhQY9JDYJ1l3c0fcvlQAgVDJq6U8FeuRc=</DigestValue>
      </Reference>
      <Reference URI="/xl/worksheets/sheet23.xml?ContentType=application/vnd.openxmlformats-officedocument.spreadsheetml.worksheet+xml">
        <DigestMethod Algorithm="http://www.w3.org/2001/04/xmlenc#sha256"/>
        <DigestValue>pDz/YwzQedzLuoFqA93Rccc4fI6a0gOHfwDbx+wCaLA=</DigestValue>
      </Reference>
      <Reference URI="/xl/worksheets/sheet24.xml?ContentType=application/vnd.openxmlformats-officedocument.spreadsheetml.worksheet+xml">
        <DigestMethod Algorithm="http://www.w3.org/2001/04/xmlenc#sha256"/>
        <DigestValue>ewulbL+36GZ7EttEDKQkDWHeQ3w2eKNSiOU7B4GE5xg=</DigestValue>
      </Reference>
      <Reference URI="/xl/worksheets/sheet25.xml?ContentType=application/vnd.openxmlformats-officedocument.spreadsheetml.worksheet+xml">
        <DigestMethod Algorithm="http://www.w3.org/2001/04/xmlenc#sha256"/>
        <DigestValue>Wpm3LknWVcxAM25BBSfQYzB1ZrHUg9mjoNI4E5gt1c0=</DigestValue>
      </Reference>
      <Reference URI="/xl/worksheets/sheet26.xml?ContentType=application/vnd.openxmlformats-officedocument.spreadsheetml.worksheet+xml">
        <DigestMethod Algorithm="http://www.w3.org/2001/04/xmlenc#sha256"/>
        <DigestValue>3NO/f3w9JaHVPBylM4sdo8f0IzkpTeQSr8GDgiJp8D4=</DigestValue>
      </Reference>
      <Reference URI="/xl/worksheets/sheet27.xml?ContentType=application/vnd.openxmlformats-officedocument.spreadsheetml.worksheet+xml">
        <DigestMethod Algorithm="http://www.w3.org/2001/04/xmlenc#sha256"/>
        <DigestValue>N27qQWA3gG49PG8JWjqSuY7cZVTRhISoc3P3fdsvcc8=</DigestValue>
      </Reference>
      <Reference URI="/xl/worksheets/sheet28.xml?ContentType=application/vnd.openxmlformats-officedocument.spreadsheetml.worksheet+xml">
        <DigestMethod Algorithm="http://www.w3.org/2001/04/xmlenc#sha256"/>
        <DigestValue>IauV0wCpC69JyLlduZp2mzPlAcf/OXv/AvbDGTKynNM=</DigestValue>
      </Reference>
      <Reference URI="/xl/worksheets/sheet29.xml?ContentType=application/vnd.openxmlformats-officedocument.spreadsheetml.worksheet+xml">
        <DigestMethod Algorithm="http://www.w3.org/2001/04/xmlenc#sha256"/>
        <DigestValue>87TZ0SrUMCcz+i8SnONWCo66kP1HIix8qMxd5GPOVlg=</DigestValue>
      </Reference>
      <Reference URI="/xl/worksheets/sheet3.xml?ContentType=application/vnd.openxmlformats-officedocument.spreadsheetml.worksheet+xml">
        <DigestMethod Algorithm="http://www.w3.org/2001/04/xmlenc#sha256"/>
        <DigestValue>854MEOUGIxejNXXqoaU4bMbeyuXXRZfutchxSXwVavs=</DigestValue>
      </Reference>
      <Reference URI="/xl/worksheets/sheet30.xml?ContentType=application/vnd.openxmlformats-officedocument.spreadsheetml.worksheet+xml">
        <DigestMethod Algorithm="http://www.w3.org/2001/04/xmlenc#sha256"/>
        <DigestValue>L55EzK2XZibIwk0GgjmcQ7rj4GTCqEVLOzDWrgwZ1hM=</DigestValue>
      </Reference>
      <Reference URI="/xl/worksheets/sheet31.xml?ContentType=application/vnd.openxmlformats-officedocument.spreadsheetml.worksheet+xml">
        <DigestMethod Algorithm="http://www.w3.org/2001/04/xmlenc#sha256"/>
        <DigestValue>/YkiuYvsEorW7s81vzawjnoROYNro+80eWtsoDJoLIY=</DigestValue>
      </Reference>
      <Reference URI="/xl/worksheets/sheet32.xml?ContentType=application/vnd.openxmlformats-officedocument.spreadsheetml.worksheet+xml">
        <DigestMethod Algorithm="http://www.w3.org/2001/04/xmlenc#sha256"/>
        <DigestValue>Fye3XD9UZ1d600D7KHn5gAsAo2uhrfWf4c9HcLjYJaE=</DigestValue>
      </Reference>
      <Reference URI="/xl/worksheets/sheet33.xml?ContentType=application/vnd.openxmlformats-officedocument.spreadsheetml.worksheet+xml">
        <DigestMethod Algorithm="http://www.w3.org/2001/04/xmlenc#sha256"/>
        <DigestValue>k5T9YIaiBOmNHI6PB8DopiDnCMQjfYDG9U9oqwN9CwI=</DigestValue>
      </Reference>
      <Reference URI="/xl/worksheets/sheet34.xml?ContentType=application/vnd.openxmlformats-officedocument.spreadsheetml.worksheet+xml">
        <DigestMethod Algorithm="http://www.w3.org/2001/04/xmlenc#sha256"/>
        <DigestValue>f4ZZ8m+IGlar45EtwsSdyXhy5aHZgBrGL+XWl25z2dk=</DigestValue>
      </Reference>
      <Reference URI="/xl/worksheets/sheet35.xml?ContentType=application/vnd.openxmlformats-officedocument.spreadsheetml.worksheet+xml">
        <DigestMethod Algorithm="http://www.w3.org/2001/04/xmlenc#sha256"/>
        <DigestValue>1HonnhTxTFlAleDcFTswLD6L7XQh/TOdQR5F5vleWZ0=</DigestValue>
      </Reference>
      <Reference URI="/xl/worksheets/sheet36.xml?ContentType=application/vnd.openxmlformats-officedocument.spreadsheetml.worksheet+xml">
        <DigestMethod Algorithm="http://www.w3.org/2001/04/xmlenc#sha256"/>
        <DigestValue>MpE9+7NOZAy0+fqUFbqTGEgAkv5/wzZljWbcLnF589U=</DigestValue>
      </Reference>
      <Reference URI="/xl/worksheets/sheet37.xml?ContentType=application/vnd.openxmlformats-officedocument.spreadsheetml.worksheet+xml">
        <DigestMethod Algorithm="http://www.w3.org/2001/04/xmlenc#sha256"/>
        <DigestValue>GnkSeSaSIqYSkTAuEFhqOq/ulZqyT05ffEhLt2sVz1s=</DigestValue>
      </Reference>
      <Reference URI="/xl/worksheets/sheet38.xml?ContentType=application/vnd.openxmlformats-officedocument.spreadsheetml.worksheet+xml">
        <DigestMethod Algorithm="http://www.w3.org/2001/04/xmlenc#sha256"/>
        <DigestValue>SMF6DgRoXpoyfZidVNZ8kfRcp3130oek0sn0MIhmpe0=</DigestValue>
      </Reference>
      <Reference URI="/xl/worksheets/sheet39.xml?ContentType=application/vnd.openxmlformats-officedocument.spreadsheetml.worksheet+xml">
        <DigestMethod Algorithm="http://www.w3.org/2001/04/xmlenc#sha256"/>
        <DigestValue>MQwNKUD42s94uaHIn7ucI8ITKsE9BCe8tLS7Dl1kGb4=</DigestValue>
      </Reference>
      <Reference URI="/xl/worksheets/sheet4.xml?ContentType=application/vnd.openxmlformats-officedocument.spreadsheetml.worksheet+xml">
        <DigestMethod Algorithm="http://www.w3.org/2001/04/xmlenc#sha256"/>
        <DigestValue>HxONRsRAC00EgSGXeNNV2GVTkb+16jq8TJmX7DAC0EY=</DigestValue>
      </Reference>
      <Reference URI="/xl/worksheets/sheet40.xml?ContentType=application/vnd.openxmlformats-officedocument.spreadsheetml.worksheet+xml">
        <DigestMethod Algorithm="http://www.w3.org/2001/04/xmlenc#sha256"/>
        <DigestValue>XjN27mIp7MAf9bMhC/IBvl1zw+hor80WjYKJbPVEHv8=</DigestValue>
      </Reference>
      <Reference URI="/xl/worksheets/sheet41.xml?ContentType=application/vnd.openxmlformats-officedocument.spreadsheetml.worksheet+xml">
        <DigestMethod Algorithm="http://www.w3.org/2001/04/xmlenc#sha256"/>
        <DigestValue>vFIIICqh2zBQoT4kt/Tt7Ow2tEqdbLLhJzuf5Qj6hqE=</DigestValue>
      </Reference>
      <Reference URI="/xl/worksheets/sheet42.xml?ContentType=application/vnd.openxmlformats-officedocument.spreadsheetml.worksheet+xml">
        <DigestMethod Algorithm="http://www.w3.org/2001/04/xmlenc#sha256"/>
        <DigestValue>zqM9pyLVY142ZCickleCMqqf77ApTbhdAeEfrrYpKFM=</DigestValue>
      </Reference>
      <Reference URI="/xl/worksheets/sheet43.xml?ContentType=application/vnd.openxmlformats-officedocument.spreadsheetml.worksheet+xml">
        <DigestMethod Algorithm="http://www.w3.org/2001/04/xmlenc#sha256"/>
        <DigestValue>C93smZEXlNxkVTpqdbW+ZYw6+6LQCoVBXTT+4MI9y7s=</DigestValue>
      </Reference>
      <Reference URI="/xl/worksheets/sheet44.xml?ContentType=application/vnd.openxmlformats-officedocument.spreadsheetml.worksheet+xml">
        <DigestMethod Algorithm="http://www.w3.org/2001/04/xmlenc#sha256"/>
        <DigestValue>lH6jGbnhsywLpcw6M1Te5q7Py5pRsCfzmGYE/EYE7SU=</DigestValue>
      </Reference>
      <Reference URI="/xl/worksheets/sheet45.xml?ContentType=application/vnd.openxmlformats-officedocument.spreadsheetml.worksheet+xml">
        <DigestMethod Algorithm="http://www.w3.org/2001/04/xmlenc#sha256"/>
        <DigestValue>wdu6VCELh5fDHy45Op9ewDDsliK3LTdYuC54aXFMnHo=</DigestValue>
      </Reference>
      <Reference URI="/xl/worksheets/sheet46.xml?ContentType=application/vnd.openxmlformats-officedocument.spreadsheetml.worksheet+xml">
        <DigestMethod Algorithm="http://www.w3.org/2001/04/xmlenc#sha256"/>
        <DigestValue>VPr/zJXwHrGopmhM1tWTVLJ5RSDtE9cYn2yjQAp0zqo=</DigestValue>
      </Reference>
      <Reference URI="/xl/worksheets/sheet47.xml?ContentType=application/vnd.openxmlformats-officedocument.spreadsheetml.worksheet+xml">
        <DigestMethod Algorithm="http://www.w3.org/2001/04/xmlenc#sha256"/>
        <DigestValue>uhrQHFJLnGWwseQBBpxdW//w9mYGpzyVWaVe1xIA8c8=</DigestValue>
      </Reference>
      <Reference URI="/xl/worksheets/sheet48.xml?ContentType=application/vnd.openxmlformats-officedocument.spreadsheetml.worksheet+xml">
        <DigestMethod Algorithm="http://www.w3.org/2001/04/xmlenc#sha256"/>
        <DigestValue>AwNQgzFJwFy0AxPgnNCZ7CTHjo3EWURdx6OSV54DkbM=</DigestValue>
      </Reference>
      <Reference URI="/xl/worksheets/sheet49.xml?ContentType=application/vnd.openxmlformats-officedocument.spreadsheetml.worksheet+xml">
        <DigestMethod Algorithm="http://www.w3.org/2001/04/xmlenc#sha256"/>
        <DigestValue>EuVyGdDFeIXTYQq3W930R6fmQSRAR9/okP7M4E+btWQ=</DigestValue>
      </Reference>
      <Reference URI="/xl/worksheets/sheet5.xml?ContentType=application/vnd.openxmlformats-officedocument.spreadsheetml.worksheet+xml">
        <DigestMethod Algorithm="http://www.w3.org/2001/04/xmlenc#sha256"/>
        <DigestValue>60XVhVVY55JZatRM8QhFJBctKJFYOvxQpUYXJg8SFqY=</DigestValue>
      </Reference>
      <Reference URI="/xl/worksheets/sheet50.xml?ContentType=application/vnd.openxmlformats-officedocument.spreadsheetml.worksheet+xml">
        <DigestMethod Algorithm="http://www.w3.org/2001/04/xmlenc#sha256"/>
        <DigestValue>hz6JbnSEW57hO22xsJ9QPlRhAZswC5+FBNg2sSHKYU8=</DigestValue>
      </Reference>
      <Reference URI="/xl/worksheets/sheet6.xml?ContentType=application/vnd.openxmlformats-officedocument.spreadsheetml.worksheet+xml">
        <DigestMethod Algorithm="http://www.w3.org/2001/04/xmlenc#sha256"/>
        <DigestValue>5+N3QjbcdS5AxWhPtfCxGZefFGcRswrcyj+/AAsXo5Y=</DigestValue>
      </Reference>
      <Reference URI="/xl/worksheets/sheet7.xml?ContentType=application/vnd.openxmlformats-officedocument.spreadsheetml.worksheet+xml">
        <DigestMethod Algorithm="http://www.w3.org/2001/04/xmlenc#sha256"/>
        <DigestValue>JJOJQGsoS7+P5T2waTdF6ZvOJB0zLXKsHLctrBVP5SA=</DigestValue>
      </Reference>
      <Reference URI="/xl/worksheets/sheet8.xml?ContentType=application/vnd.openxmlformats-officedocument.spreadsheetml.worksheet+xml">
        <DigestMethod Algorithm="http://www.w3.org/2001/04/xmlenc#sha256"/>
        <DigestValue>9hTPCEoeDBH7VSfSz46OWYp5LkZDlNzBPasvefNx9m0=</DigestValue>
      </Reference>
      <Reference URI="/xl/worksheets/sheet9.xml?ContentType=application/vnd.openxmlformats-officedocument.spreadsheetml.worksheet+xml">
        <DigestMethod Algorithm="http://www.w3.org/2001/04/xmlenc#sha256"/>
        <DigestValue>WuwGNIg6Kh0YfvfiTk2yGCjQO0NBllTAmkJeUzXLzrU=</DigestValue>
      </Reference>
    </Manifest>
    <SignatureProperties>
      <SignatureProperty Id="idSignatureTime" Target="#idPackageSignature">
        <mdssi:SignatureTime xmlns:mdssi="http://schemas.openxmlformats.org/package/2006/digital-signature">
          <mdssi:Format>YYYY-MM-DDThh:mm:ssTZD</mdssi:Format>
          <mdssi:Value>2021-05-03T14:07:46Z</mdssi:Value>
        </mdssi:SignatureTime>
      </SignatureProperty>
    </SignatureProperties>
  </Object>
  <Object Id="idOfficeObject">
    <SignatureProperties>
      <SignatureProperty Id="idOfficeV1Details" Target="#idPackageSignature">
        <SignatureInfoV1 xmlns="http://schemas.microsoft.com/office/2006/digsig">
          <SetupID>{F07A06F7-D7F9-4F4B-A7EA-3983D090E85F}</SetupID>
          <SignatureText>EMANUELLE HOECKLE</SignatureText>
          <SignatureImage/>
          <SignatureComments/>
          <WindowsVersion>10.0</WindowsVersion>
          <OfficeVersion>16.0.13901/22</OfficeVersion>
          <ApplicationVersion>16.0.13901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2021-05-03T14:07:46Z</xd:SigningTime>
          <xd:SigningCertificate>
            <xd:Cert>
              <xd:CertDigest>
                <DigestMethod Algorithm="http://www.w3.org/2001/04/xmlenc#sha256"/>
                <DigestValue>EprNLRwLHTIWsvvVfsCqP8lUcbxz8qxduqbYzvfblZ0=</DigestValue>
              </xd:CertDigest>
              <xd:IssuerSerial>
                <X509IssuerName>CN=CA-CODE100 S.A., C=PY, O=CODE100 S.A., SERIALNUMBER=RUC 80080610-7</X509IssuerName>
                <X509SerialNumber>2051668612847121893816583805496494920550066448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EBAACfAAAAAAAAAAAAAACoFwAALAsAACBFTUYAAAEAyBsAAKoAAAAGAAAAAAAAAAAAAAAAAAAAgAcAADgEAABYAQAAwQAAAAAAAAAAAAAAAAAAAMA/BQDo8QIACgAAABAAAAAAAAAAAAAAAEsAAAAQAAAAAAAAAAUAAAAeAAAAGAAAAAAAAAAAAAAAUgEAAKAAAAAnAAAAGAAAAAEAAAAAAAAAAAAAAAAAAAAlAAAADAAAAAEAAABMAAAAZAAAAAAAAAAAAAAAUQEAAJ8AAAAAAAAAAAAAAFI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RAQAAnwAAAAAAAAAAAAAAUgEAAKAAAAAhAPAAAAAAAAAAAAAAAIA/AAAAAAAAAAAAAIA/AAAAAAAAAAAAAAAAAAAAAAAAAAAAAAAAAAAAAAAAAAAlAAAADAAAAAAAAIAoAAAADAAAAAEAAAAnAAAAGAAAAAEAAAAAAAAA8PDwAAAAAAAlAAAADAAAAAEAAABMAAAAZAAAAAAAAAAAAAAAUQEAAJ8AAAAAAAAAAAAAAFIBAACgAAAAIQDwAAAAAAAAAAAAAACAPwAAAAAAAAAAAACAPwAAAAAAAAAAAAAAAAAAAAAAAAAAAAAAAAAAAAAAAAAAJQAAAAwAAAAAAACAKAAAAAwAAAABAAAAJwAAABgAAAABAAAAAAAAAPDw8AAAAAAAJQAAAAwAAAABAAAATAAAAGQAAAAAAAAAAAAAAFEBAACfAAAAAAAAAAAAAABSAQAAoAAAACEA8AAAAAAAAAAAAAAAgD8AAAAAAAAAAAAAgD8AAAAAAAAAAAAAAAAAAAAAAAAAAAAAAAAAAAAAAAAAACUAAAAMAAAAAAAAgCgAAAAMAAAAAQAAACcAAAAYAAAAAQAAAAAAAADw8PAAAAAAACUAAAAMAAAAAQAAAEwAAABkAAAAAAAAAAAAAABRAQAAnwAAAAAAAAAAAAAAUgEAAKAAAAAhAPAAAAAAAAAAAAAAAIA/AAAAAAAAAAAAAIA/AAAAAAAAAAAAAAAAAAAAAAAAAAAAAAAAAAAAAAAAAAAlAAAADAAAAAAAAIAoAAAADAAAAAEAAAAnAAAAGAAAAAEAAAAAAAAA////AAAAAAAlAAAADAAAAAEAAABMAAAAZAAAAAAAAAAAAAAAUQEAAJ8AAAAAAAAAAAAAAFIBAACgAAAAIQDwAAAAAAAAAAAAAACAPwAAAAAAAAAAAACAPwAAAAAAAAAAAAAAAAAAAAAAAAAAAAAAAAAAAAAAAAAAJQAAAAwAAAAAAACAKAAAAAwAAAABAAAAJwAAABgAAAABAAAAAAAAAP///wAAAAAAJQAAAAwAAAABAAAATAAAAGQAAAAAAAAAAAAAAFEBAACfAAAAAAAAAAAAAABS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CAAAAAAAAAAsK4U/n8AAACwrhT+fwAATFGSFP5/AAAAADdh/n8AAP2HAxT+fwAAIEI3Yf5/AABMUZIU/n8AAJAWAAAAAAAAQAAAwP5/AAAAADdh/n8AAMSKAxT+fwAABAAAAAAAAAAgQjdh/n8AABC4nHNgAAAATFGSFAAAAABIAAAAAAAAAExRkhT+fwAAoLOuFP5/AACAVZIU/n8AAAEAAAAAAAAAtnqSFP5/AAAAADdh/n8AAAAAAAAAAAAAAAAAAP4zAAD//////////xAdAAAAAAAAkF1L2b8BAAAYupxzYAAAAAAAAAAAAAAAebmcc2AAAAC0eQMUZHYACAAAAAAlAAAADAAAAAEAAAAYAAAADAAAAAAAAAASAAAADAAAAAEAAAAeAAAAGAAAAPwAAAAFAAAAMgEAABYAAAAlAAAADAAAAAEAAABUAAAAfAAAAP0AAAAFAAAAMAEAABUAAAABAAAAVVWPQYX2jkH9AAAABQAAAAgAAABMAAAAAAAAAAAAAAAAAAAA//////////9cAAAAMwAvADUALwAyADAAMgAxAAcAAAAFAAAABwAAAAUAAAAHAAAABwAAAAcAAAAHAAAASwAAAEAAAAAwAAAABQAAACAAAAABAAAAAQAAABAAAAAAAAAAAAAAAFIBAACgAAAAAAAAAAAAAABSAQAAoAAAAFIAAABwAQAAAgAAABQAAAAJAAAAAAAAAAAAAAC8AgAAAAAAAAECAiJTAHkAcwB0AGUAbQAAAAAAAAAAAAAAAAAAAAAAAAAAAAAAAAAAAAAAAAAAAAAAAAAAAAAAAAAAAAAAAAAAAAAAAAAAAAgYm3NgAAAAWN5RX/5/AAAAfjPpvwEAAEiuXV/+fwAAAAAAAAAAAAAAAAAAAAAAAP2MtNYK9QAAN4oDFP5/AAAAAAAAAAAAAAAAAAAAAAAACovOBwJ1AAAAAAAAAAAAAMAbm3NgAAAAMMKy578BAACQXUvZvwEAALAam3MAAAAAcN1J2b8BAAAHAAAAAAAAAAAAAAAAAAAA7Bmbc2AAAAApGptzYAAAALGnOl/+fwAAiLOuFP5/AACAGZtzAAAAAACwrhT+fwAAgBmbc2AAAADsGZtzYAAAAAcAAAD+fwAAAAAAAAAAAAAAAAAAAAAAAAAAAAAAAAAAE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4PJV6r8BAABY3lFf/n8AAODyVeq/AQAASK5dX/5/AAAAAAAAAAAAAAAAAAAAAAAAOPeac2AAAABY8I8T/n8AAAAAAAAAAAAAAAAAAAAAAAA6bM8HAnUAAHxi2RT+fwAAAgAAAAAAAADg////AAAAAJBdS9m/AQAA2POacwAAAAAAAAAAAAAAAAYAAAAAAAAAAAAAAAAAAAD88ppzYAAAADnzmnNgAAAAsac6X/5/AAAAAAAACMoAAGzEHRMAAAAAYmNWCf4zAAAAAAAAAAAAAPzymnNgAAAABgAAAP5/AAAAAAAAAAAAAAAAAAAAAAAAAAAAAAAAAAAg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0AAAAVgAAADAAAAA7AAAAxQAAABwAAAAhAPAAAAAAAAAAAAAAAIA/AAAAAAAAAAAAAIA/AAAAAAAAAAAAAAAAAAAAAAAAAAAAAAAAAAAAAAAAAAAlAAAADAAAAAAAAIAoAAAADAAAAAQAAABSAAAAcAEAAAQAAADs////AAAAAAAAAAAAAAAAkAEAAAAAAAEAAAAAcwBlAGcAbwBlACAAdQBpAAAAAAAAAAAAAAAAAAAAAAAAAAAAAAAAAAAAAAAAAAAAAAAAAAAAAAAAAAAAAAAAAAAAAAAwJlbqvwEAAFjeUV/+fwAAMCZW6r8BAABIrl1f/n8AAAAAAAAAAAAAAAAAAAAAAABYiA/3vwEAABDQO/e/AQAAAAAAAAAAAAAAAAAAAAAAAFpszwcCdQAAYIiPE/5/AAAAAAAACAAAAOz///8AAAAAkF1L2b8BAAD485pzAAAAAAAAAAAAAAAACQAAAAAAAAAAAAAAAAAAABzzmnNgAAAAWfOac2AAAACxpzpf/n8AAAAAAAAIAAAAOIiPEwAAAACCYlYJ/jMAADiIjxP+fwAAHPOac2AAAAAJAAAA/n8AAAAAAAAAAAAAAAAAAAAAAAAAAAAAAAAAACAAAABkdgAIAAAAACUAAAAMAAAABAAAABgAAAAMAAAAAAAAABIAAAAMAAAAAQAAAB4AAAAYAAAAMAAAADsAAAD1AAAAVwAAACUAAAAMAAAABAAAAFQAAAC0AAAAMQAAADsAAADzAAAAVgAAAAEAAABVVY9BhfaOQTEAAAA7AAAAEQAAAEwAAAAAAAAAAAAAAAAAAAD//////////3AAAABFAE0AQQBOAFUARQBMAEwARQAgAEgATwBFAEMASwBMAEUAAAAKAAAAEgAAAA0AAAAPAAAADgAAAAoAAAAJAAAACQAAAAoAAAAFAAAADgAAAA8AAAAKAAAADAAAAAwAAAAJAAAACgAAAEsAAABAAAAAMAAAAAUAAAAgAAAAAQAAAAEAAAAQAAAAAAAAAAAAAABSAQAAoAAAAAAAAAAAAAAAUgEAAKAAAAAlAAAADAAAAAIAAAAnAAAAGAAAAAUAAAAAAAAA////AAAAAAAlAAAADAAAAAUAAABMAAAAZAAAAAAAAABhAAAAUQEAAJsAAAAAAAAAYQAAAFI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C0AAAADwAAAGEAAACRAAAAcQAAAAEAAABVVY9BhfaOQQ8AAABhAAAAEQAAAEwAAAAAAAAAAAAAAAAAAAD//////////3AAAABFAE0AQQBOAFUARQBMAEwARQAgAEgATwBFAEMASwBMAEUAAAAHAAAADAAAAAgAAAAKAAAACQAAAAcAAAAGAAAABgAAAAcAAAAEAAAACQAAAAoAAAAHAAAACAAAAAgAAAAGAAAABwAAAEsAAABAAAAAMAAAAAUAAAAgAAAAAQAAAAEAAAAQAAAAAAAAAAAAAABSAQAAoAAAAAAAAAAAAAAAUg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IgAAAAPAAAAdgAAAFYAAACGAAAAAQAAAFVVj0GF9o5BDwAAAHYAAAAKAAAATAAAAAAAAAAAAAAAAAAAAP//////////YAAAAFAAUgBFAFMASQBEAEUATgBUAEUABwAAAAgAAAAHAAAABwAAAAMAAAAJAAAABwAAAAoAAAAHAAAABwAAAEsAAABAAAAAMAAAAAUAAAAgAAAAAQAAAAEAAAAQAAAAAAAAAAAAAABSAQAAoAAAAAAAAAAAAAAAUgEAAKAAAAAlAAAADAAAAAIAAAAnAAAAGAAAAAUAAAAAAAAA////AAAAAAAlAAAADAAAAAUAAABMAAAAZAAAAA4AAACLAAAAQwEAAJsAAAAOAAAAiwAAADYBAAARAAAAIQDwAAAAAAAAAAAAAACAPwAAAAAAAAAAAACAPwAAAAAAAAAAAAAAAAAAAAAAAAAAAAAAAAAAAAAAAAAAJQAAAAwAAAAAAACAKAAAAAwAAAAFAAAAJQAAAAwAAAABAAAAGAAAAAwAAAAAAAAAEgAAAAwAAAABAAAAFgAAAAwAAAAAAAAAVAAAAFABAAAPAAAAiwAAAEIBAACbAAAAAQAAAFVVj0GF9o5BDwAAAIsAAAArAAAATAAAAAQAAAAOAAAAiwAAAEQBAACcAAAApAAAAEYAaQByAG0AYQBkAG8AIABwAG8AcgA6ACAARQBNAEEATgBVAEUATABMAEUAIABNAEEARQBEAFkAIABIAE8ARQBDAEsATABFACAAQQBMAEYAQQBSAE8AAAAGAAAAAwAAAAUAAAALAAAABwAAAAgAAAAIAAAABAAAAAgAAAAIAAAABQAAAAMAAAAEAAAABwAAAAwAAAAIAAAACgAAAAkAAAAHAAAABgAAAAYAAAAHAAAABAAAAAwAAAAIAAAABwAAAAkAAAAHAAAABAAAAAkAAAAKAAAABwAAAAgAAAAIAAAABgAAAAcAAAAEAAAACAAAAAYAAAAGAAAACAAAAAgAAAAKAAAAFgAAAAwAAAAAAAAAJQAAAAwAAAACAAAADgAAABQAAAAAAAAAEAAAABQAAAA=</Object>
  <Object Id="idInvalidSigLnImg">AQAAAGwAAAAAAAAAAAAAAFEBAACfAAAAAAAAAAAAAACoFwAALAsAACBFTUYAAAEAUCIAALEAAAAGAAAAAAAAAAAAAAAAAAAAgAcAADgEAABYAQAAwQAAAAAAAAAAAAAAAAAAAMA/BQDo8QIACgAAABAAAAAAAAAAAAAAAEsAAAAQAAAAAAAAAAUAAAAeAAAAGAAAAAAAAAAAAAAAUgEAAKAAAAAnAAAAGAAAAAEAAAAAAAAAAAAAAAAAAAAlAAAADAAAAAEAAABMAAAAZAAAAAAAAAAAAAAAUQEAAJ8AAAAAAAAAAAAAAFI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RAQAAnwAAAAAAAAAAAAAAUgEAAKAAAAAhAPAAAAAAAAAAAAAAAIA/AAAAAAAAAAAAAIA/AAAAAAAAAAAAAAAAAAAAAAAAAAAAAAAAAAAAAAAAAAAlAAAADAAAAAAAAIAoAAAADAAAAAEAAAAnAAAAGAAAAAEAAAAAAAAA8PDwAAAAAAAlAAAADAAAAAEAAABMAAAAZAAAAAAAAAAAAAAAUQEAAJ8AAAAAAAAAAAAAAFIBAACgAAAAIQDwAAAAAAAAAAAAAACAPwAAAAAAAAAAAACAPwAAAAAAAAAAAAAAAAAAAAAAAAAAAAAAAAAAAAAAAAAAJQAAAAwAAAAAAACAKAAAAAwAAAABAAAAJwAAABgAAAABAAAAAAAAAPDw8AAAAAAAJQAAAAwAAAABAAAATAAAAGQAAAAAAAAAAAAAAFEBAACfAAAAAAAAAAAAAABSAQAAoAAAACEA8AAAAAAAAAAAAAAAgD8AAAAAAAAAAAAAgD8AAAAAAAAAAAAAAAAAAAAAAAAAAAAAAAAAAAAAAAAAACUAAAAMAAAAAAAAgCgAAAAMAAAAAQAAACcAAAAYAAAAAQAAAAAAAADw8PAAAAAAACUAAAAMAAAAAQAAAEwAAABkAAAAAAAAAAAAAABRAQAAnwAAAAAAAAAAAAAAUgEAAKAAAAAhAPAAAAAAAAAAAAAAAIA/AAAAAAAAAAAAAIA/AAAAAAAAAAAAAAAAAAAAAAAAAAAAAAAAAAAAAAAAAAAlAAAADAAAAAAAAIAoAAAADAAAAAEAAAAnAAAAGAAAAAEAAAAAAAAA////AAAAAAAlAAAADAAAAAEAAABMAAAAZAAAAAAAAAAAAAAAUQEAAJ8AAAAAAAAAAAAAAFIBAACgAAAAIQDwAAAAAAAAAAAAAACAPwAAAAAAAAAAAACAPwAAAAAAAAAAAAAAAAAAAAAAAAAAAAAAAAAAAAAAAAAAJQAAAAwAAAAAAACAKAAAAAwAAAABAAAAJwAAABgAAAABAAAAAAAAAP///wAAAAAAJQAAAAwAAAABAAAATAAAAGQAAAAAAAAAAAAAAFEBAACfAAAAAAAAAAAAAABS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CwrhT+fwAAALCuFP5/AABMUZIU/n8AAAAAN2H+fwAA/YcDFP5/AAAgQjdh/n8AAExRkhT+fwAAkBYAAAAAAABAAADA/n8AAAAAN2H+fwAAxIoDFP5/AAAEAAAAAAAAACBCN2H+fwAAELicc2AAAABMUZIUAAAAAEgAAAAAAAAATFGSFP5/AACgs64U/n8AAIBVkhT+fwAAAQAAAAAAAAC2epIU/n8AAAAAN2H+fwAAAAAAAAAAAAAAAAAA/jMAAP//////////EB0AAAAAAACQXUvZvwEAABi6nHNgAAAAAAAAAAAAAAB5uZxzYAAAALR5AxR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SAQAAoAAAAAAAAAAAAAAAUgEAAKAAAABSAAAAcAEAAAIAAAAUAAAACQAAAAAAAAAAAAAAvAIAAAAAAAABAgIiUwB5AHMAdABlAG0AAAAAAAAAAAAAAAAAAAAAAAAAAAAAAAAAAAAAAAAAAAAAAAAAAAAAAAAAAAAAAAAAAAAAAAAAAAAIGJtzYAAAAFjeUV/+fwAAAH4z6b8BAABIrl1f/n8AAAAAAAAAAAAAAAAAAAAAAAD9jLTWCvUAADeKAxT+fwAAAAAAAAAAAAAAAAAAAAAAAAqLzgcCdQAAAAAAAAAAAADAG5tzYAAAADDCsue/AQAAkF1L2b8BAACwGptzAAAAAHDdSdm/AQAABwAAAAAAAAAAAAAAAAAAAOwZm3NgAAAAKRqbc2AAAACxpzpf/n8AAIizrhT+fwAAgBmbcwAAAAAAsK4U/n8AAIAZm3NgAAAA7Bmbc2AAAAAHAAAA/n8AAAAAAAAAAAAAAAAAAAAAAAAAAAAAAAAAAB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ODyVeq/AQAAWN5RX/5/AADg8lXqvwEAAEiuXV/+fwAAAAAAAAAAAAAAAAAAAAAAADj3mnNgAAAAWPCPE/5/AAAAAAAAAAAAAAAAAAAAAAAAOmzPBwJ1AAB8YtkU/n8AAAIAAAAAAAAA4P///wAAAACQXUvZvwEAANjzmnMAAAAAAAAAAAAAAAAGAAAAAAAAAAAAAAAAAAAA/PKac2AAAAA585pzYAAAALGnOl/+fwAAAAAAAAjKAABsxB0TAAAAAGJjVgn+MwAAAAAAAAAAAAD88ppzYAAAAAYAAAD+fwAAAAAAAAAAAAAAAAAAAAAAAAAAAAAAAAAAI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9AAAAFYAAAAwAAAAOwAAAMUAAAAcAAAAIQDwAAAAAAAAAAAAAACAPwAAAAAAAAAAAACAPwAAAAAAAAAAAAAAAAAAAAAAAAAAAAAAAAAAAAAAAAAAJQAAAAwAAAAAAACAKAAAAAwAAAAEAAAAUgAAAHABAAAEAAAA7P///wAAAAAAAAAAAAAAAJABAAAAAAABAAAAAHMAZQBnAG8AZQAgAHUAaQAAAAAAAAAAAAAAAAAAAAAAAAAAAAAAAAAAAAAAAAAAAAAAAAAAAAAAAAAAAAAAAAAAAAAAMCZW6r8BAABY3lFf/n8AADAmVuq/AQAASK5dX/5/AAAAAAAAAAAAAAAAAAAAAAAAWIgP978BAAAQ0Dv3vwEAAAAAAAAAAAAAAAAAAAAAAABabM8HAnUAAGCIjxP+fwAAAAAAAAgAAADs////AAAAAJBdS9m/AQAA+POacwAAAAAAAAAAAAAAAAkAAAAAAAAAAAAAAAAAAAAc85pzYAAAAFnzmnNgAAAAsac6X/5/AAAAAAAACAAAADiIjxMAAAAAgmJWCf4zAAA4iI8T/n8AABzzmnNgAAAACQAAAP5/AAAAAAAAAAAAAAAAAAAAAAAAAAAAAAAAAAAgAAAAZHYACAAAAAAlAAAADAAAAAQAAAAYAAAADAAAAAAAAAASAAAADAAAAAEAAAAeAAAAGAAAADAAAAA7AAAA9QAAAFcAAAAlAAAADAAAAAQAAABUAAAAtAAAADEAAAA7AAAA8wAAAFYAAAABAAAAVVWPQYX2jkExAAAAOwAAABEAAABMAAAAAAAAAAAAAAAAAAAA//////////9wAAAARQBNAEEATgBVAEUATABMAEUAIABIAE8ARQBDAEsATABFAAAACgAAABIAAAANAAAADwAAAA4AAAAKAAAACQAAAAkAAAAKAAAABQAAAA4AAAAPAAAACgAAAAwAAAAMAAAACQAAAAoAAABLAAAAQAAAADAAAAAFAAAAIAAAAAEAAAABAAAAEAAAAAAAAAAAAAAAUgEAAKAAAAAAAAAAAAAAAFIBAACgAAAAJQAAAAwAAAACAAAAJwAAABgAAAAFAAAAAAAAAP///wAAAAAAJQAAAAwAAAAFAAAATAAAAGQAAAAAAAAAYQAAAFEBAACbAAAAAAAAAGEAAABS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tAAAAA8AAABhAAAAkQAAAHEAAAABAAAAVVWPQYX2jkEPAAAAYQAAABEAAABMAAAAAAAAAAAAAAAAAAAA//////////9wAAAARQBNAEEATgBVAEUATABMAEUAIABIAE8ARQBDAEsATABFAAAABwAAAAwAAAAIAAAACgAAAAkAAAAHAAAABgAAAAYAAAAHAAAABAAAAAkAAAAKAAAABwAAAAgAAAAIAAAABgAAAAcAAABLAAAAQAAAADAAAAAFAAAAIAAAAAEAAAABAAAAEAAAAAAAAAAAAAAAUgEAAKAAAAAAAAAAAAAAAFI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WAAAAhgAAAAEAAABVVY9BhfaOQQ8AAAB2AAAACgAAAEwAAAAAAAAAAAAAAAAAAAD//////////2AAAABQAFIARQBTAEkARABFAE4AVABFAAcAAAAIAAAABwAAAAcAAAADAAAACQAAAAcAAAAKAAAABwAAAAcAAABLAAAAQAAAADAAAAAFAAAAIAAAAAEAAAABAAAAEAAAAAAAAAAAAAAAUgEAAKAAAAAAAAAAAAAAAFIBAACgAAAAJQAAAAwAAAACAAAAJwAAABgAAAAFAAAAAAAAAP///wAAAAAAJQAAAAwAAAAFAAAATAAAAGQAAAAOAAAAiwAAAEMBAACbAAAADgAAAIsAAAA2AQAAEQAAACEA8AAAAAAAAAAAAAAAgD8AAAAAAAAAAAAAgD8AAAAAAAAAAAAAAAAAAAAAAAAAAAAAAAAAAAAAAAAAACUAAAAMAAAAAAAAgCgAAAAMAAAABQAAACUAAAAMAAAAAQAAABgAAAAMAAAAAAAAABIAAAAMAAAAAQAAABYAAAAMAAAAAAAAAFQAAABQAQAADwAAAIsAAABCAQAAmwAAAAEAAABVVY9BhfaOQQ8AAACLAAAAKwAAAEwAAAAEAAAADgAAAIsAAABEAQAAnAAAAKQAAABGAGkAcgBtAGEAZABvACAAcABvAHIAOgAgAEUATQBBAE4AVQBFAEwATABFACAATQBBAEUARABZACAASABPAEUAQwBLAEwARQAgAEEATABGAEEAUgBPAGn5BgAAAAMAAAAFAAAACwAAAAcAAAAIAAAACAAAAAQAAAAIAAAACAAAAAUAAAADAAAABAAAAAcAAAAMAAAACAAAAAoAAAAJAAAABwAAAAYAAAAGAAAABwAAAAQAAAAMAAAACAAAAAcAAAAJAAAABwAAAAQAAAAJAAAACgAAAAcAAAAIAAAACAAAAAYAAAAHAAAABAAAAAgAAAAGAAAABgAAAAgAAAAIAAAACg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3CeOURk4QNhLKa31YDEizzyPXm6FE91b9vX8kWoQQ8w=</DigestValue>
    </Reference>
    <Reference Type="http://www.w3.org/2000/09/xmldsig#Object" URI="#idOfficeObject">
      <DigestMethod Algorithm="http://www.w3.org/2001/04/xmlenc#sha256"/>
      <DigestValue>nBPmEeJQFsEO7BEEScqnQ6uW3NVk1tB5uDgGNqLzBnM=</DigestValue>
    </Reference>
    <Reference Type="http://uri.etsi.org/01903#SignedProperties" URI="#idSignedProperties">
      <Transforms>
        <Transform Algorithm="http://www.w3.org/TR/2001/REC-xml-c14n-20010315"/>
      </Transforms>
      <DigestMethod Algorithm="http://www.w3.org/2001/04/xmlenc#sha256"/>
      <DigestValue>ZVVIQd6AYkKLOEJLQtarVMS2iw/RW4TutiAkEVcXa6s=</DigestValue>
    </Reference>
  </SignedInfo>
  <SignatureValue>P0q13GLr6kG8Ys3SyIhrk1u01mzy4dtkgU7kg047qxO7DZVrw/iL5wmCAU6xpQTXG1kgGbbiwUuW
IudBhhOk9p4AT47cJ3hs5ledRAO+xVZywJeV1A53tQW9/ZXn+Kw4x/40smBrD+an7aEtoPsgGOh5
ofSLbd9R/5QH5JEef/ZZ6vgOE2EQTiqZgbmO/jjVotiPSLrEvl3RiqVb/mNrSi+qOVJCSwQd6OV4
HZ5+1WrFk5JrLIyuYlzpKZjkd7nzYsQkX2M6JGlAHCW6GSnWCYL3pAvOAcLhW8Z+9U0JzPnHNZ3w
Z+HUq+rM3w9Afka3qc08bOhTDOU8PpTIOsx91A==</SignatureValue>
  <KeyInfo>
    <X509Data>
      <X509Certificate>MIIIHTCCBgWgAwIBAgIQHOE0Mqfj89Bd/NOA629DHTANBgkqhkiG9w0BAQsFADBPMRcwFQYDVQQFEw5SVUMgODAwODAwOTktMDELMAkGA1UEBhMCUFkxETAPBgNVBAoMCFZJVCBTLkEuMRQwEgYDVQQDEwtDQS1WSVQgUy5BLjAeFw0xOTEyMjAxMzU4MjRaFw0yMTEyMjAxMzU4MjRaMIGTMRMwEQYDVQQqDApQQUJMTyBKT1NFMREwDwYDVQQEDAhESSBJT1JJTzESMBAGA1UEBRMJQ0kxODQ2NjM0MRwwGgYDVQQDDBNQQUJMTyBKT1NFIERJIElPUklPMREwDwYDVQQLDAhGSVJNQSBGMjEXMBUGA1UECgwOUEVSU09OQSBGSVNJQ0ExCzAJBgNVBAYTAlBZMIIBIjANBgkqhkiG9w0BAQEFAAOCAQ8AMIIBCgKCAQEAwBbEQN8QzNw6rb+D/9j8a5nE8Uzl+SOoXvqy5Eq+ilaP+M+cf6L9qo51c8/kf6f4PrVnHezIXNyEJa6TIPtia+fMR8JmxL+ZXmSXD0Ya3Ybhs0VIUaVgKFvo0wuTNlQQE7Fumconvl4ARmUQy1i6mqlzPovFHNEBtIgb3p29SPTZw+2BmUb1AhE3nUQwAAm0OzAym0FFUeSIoxYsP8e5k9XkhK455aRmCRijyBcqX32tMZsuWJQoo9gxIz76zx1jEWXdDbpDMqW8CGaki8sA7GTJ+eth/2o9e5Zaf6EAAxBD2Fdv64Jn0Oh2A7XsvNCOmDjQMPfxhOmVZtaf1j6rswIDAQABo4IDrjCCA6owDAYDVR0TAQH/BAIwADAOBgNVHQ8BAf8EBAMCBeAwLAYDVR0lAQH/BCIwIAYIKwYBBQUHAwQGCCsGAQUFBwMCBgorBgEEAYI3FAICMB0GA1UdDgQWBBSbTbr611KPJkv/kuQY+BY4fgBnSDAfBgNVHSMEGDAWgBQDY3yfbVpypVORtNvskfsDX3x8nTCCAdgGA1UdIASCAc8wggHLMIIBxwYMKwYBBAGC2UoBAQEHMIIBtTAxBggrBgEFBQcCARYlaHR0cHM6Ly93d3cuZWZpcm1hLmNvbS5weS9yZXBvc2l0b3JpbzCBxgYIKwYBBQUHAgIwgbkagbZFc3RlIGVzIHVuIGNlcnRpZmljYWRvIFRpcG8gRjIgZGUgcGVyc29uYSBm7XNpY2EgY3V5YSBjbGF2ZSBwcml2YWRhIGVzdOEgYWxtYWNlbmFkYSBlbiB1biBt82R1bG8gZGUgaGFyZHdhcmUgeSBzb24gdXRpbGl6YWRhcyBwYXJhIGF1dGVudGljYXIgYSBzdSB0aXR1bGFyIHkgZ2VuZXJhciBmaXJtYXMgZGlnaXRhbGVzLjCBtgYIKwYBBQUHAgIwgakagaZUaGlzIGlzIGEgVHlwZSBGMiBjZXJ0aWZpY2F0ZSBvZiBwaHlzaWNhbCBwZXJzb24gd2hvc2UgcHJpdmF0ZSBrZXkgaXMgc3RvcmVkIGluIGEgaGFyZHdhcmUgbW9kdWxlIGFuZCB1c2VkIHRvIGF1dGhlbnRpY2F0ZSB0aGUgaG9sZGVyIGFuZCBnZW5lcmF0ZSBkaWdpdGFsIHNpZ25hdHVyZXMuMIGDBgNVHREEfDB6gRhQQUJMTy5ESS1JT1JJT0BQWS5FWS5DT02kXjBcMRYwFAYDVQQFEw1SVUM4MDAzMDIwOC03MUIwQAYDVQQKDDlFUk5TVCAmIFlPVU5HIFBBUkFHVUFZIC0gQVVESVRPUkVTIFkgQVNFU09SRVMgREUgTkVHT0NJT1MwdgYIKwYBBQUHAQEEajBoMCgGCCsGAQUFBzABhhxodHRwczovL3d3dy5lZmlybWEuY29tLnB5L3ZhMDwGCCsGAQUFBzAChjBodHRwczovL3d3dy5lZmlybWEuY29tLnB5L3JlcG9zaXRvcmlvL2VmaXJtYS5jcnQwQgYDVR0fBDswOTA3oDWgM4YxaHR0cHM6Ly93d3cuZWZpcm1hLmNvbS5weS9yZXBvc2l0b3Jpby9lZmlybWExLmNybDANBgkqhkiG9w0BAQsFAAOCAgEAVgFSF2IukuCeMMnSLVV5+IwhznvMH8KbidD77B1BD26d0nYJ25yruoGj5V3moSI5DAaEL7LaSjov/QP4Qb/61LisIJM9nsllJpM2IqTuoTyDG/+2dyWvyDtWaYzJD2Nj8eGXlWoLCNSw03NnvIVM2Cl+4kw8Pk7q9CCBhdgMsSlXi2ikbzQCZpjP6qyYCFo/s4EOVUgC4vxqrMKU8XYpLqYNheFNRpbk6WTMMSGlG4ZtYdCgyGg0NElxzdSXZKDDinOJbDaTAMtDy2YwGvC63eRy6BE+9aDk9V1kLuIa/Yp2UlHy/1+YyEBKFARuoEZs+Xer8TBlV/q9SQhmV91VIYc673zYskCG8sXPSt4vCDIeXB/IfiO1VvIrvwZCfql8v9zYa9hEtzo9+8YjqkCrfYplpm52q3s9/cfKtWL9kszNrckZZ6hmMm9/YrOyopkZ3vqw4dZjKLG64Y5kyAbiltHetTjwlQNU3Kl1zwbKwPb9PjpatnQOeyQvuGUZBrnFym6381jENehKMwCmD08gHAk9ZDhmzTSmsfYVAYdX7OVb9+sHIL+5+mR2NYFCoyLoeIMXSxfGz9dDxLg361kjnUvNhXQv5fm8chNKmaK8d3T/JY5yuFMIyOhOoRQp5htQJgya6D7MfojFe1IXLntHlRcCTgsi2S0FaHv0z+EYU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07"/>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45"/>
            <mdssi:RelationshipReference xmlns:mdssi="http://schemas.openxmlformats.org/package/2006/digital-signature" SourceId="rId16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5"/>
            <mdssi:RelationshipReference xmlns:mdssi="http://schemas.openxmlformats.org/package/2006/digital-signature" SourceId="rId151"/>
            <mdssi:RelationshipReference xmlns:mdssi="http://schemas.openxmlformats.org/package/2006/digital-signature" SourceId="rId15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17"/>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Transform>
          <Transform Algorithm="http://www.w3.org/TR/2001/REC-xml-c14n-20010315"/>
        </Transforms>
        <DigestMethod Algorithm="http://www.w3.org/2001/04/xmlenc#sha256"/>
        <DigestValue>IonXPLG38MTdhw1Z7q86ZqZMGyxlJTPl6Lk16dXC6B4=</DigestValue>
      </Reference>
      <Reference URI="/xl/calcChain.xml?ContentType=application/vnd.openxmlformats-officedocument.spreadsheetml.calcChain+xml">
        <DigestMethod Algorithm="http://www.w3.org/2001/04/xmlenc#sha256"/>
        <DigestValue>wqVM+6mTmylGmqGyeS8BrNd2MCnvGYDOW+Zi9/42ejI=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Ib7nv98BuHtgkM8/Pdhsfqo7EYOTzs8djBYqtlD179Q=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xP6N5EhIpUZwMFnfHuisvYSy8WQQzrDSIWgZJIzf2fg=</DigestValue>
      </Reference>
      <Reference URI="/xl/drawings/drawing13.xml?ContentType=application/vnd.openxmlformats-officedocument.drawing+xml">
        <DigestMethod Algorithm="http://www.w3.org/2001/04/xmlenc#sha256"/>
        <DigestValue>FSgVW1c3jruViqVh7kPfA1izg8o99DncmxixGRF5tcA=</DigestValue>
      </Reference>
      <Reference URI="/xl/drawings/drawing14.xml?ContentType=application/vnd.openxmlformats-officedocument.drawing+xml">
        <DigestMethod Algorithm="http://www.w3.org/2001/04/xmlenc#sha256"/>
        <DigestValue>kHf0isHfYuxpzAdtaeY/pArilWrhugMlwcRVdP/cqoM=</DigestValue>
      </Reference>
      <Reference URI="/xl/drawings/drawing15.xml?ContentType=application/vnd.openxmlformats-officedocument.drawing+xml">
        <DigestMethod Algorithm="http://www.w3.org/2001/04/xmlenc#sha256"/>
        <DigestValue>RJusHmxAm+FPs0xm17NnAlyXEunVv2ePuwfqOFTnB64=</DigestValue>
      </Reference>
      <Reference URI="/xl/drawings/drawing16.xml?ContentType=application/vnd.openxmlformats-officedocument.drawing+xml">
        <DigestMethod Algorithm="http://www.w3.org/2001/04/xmlenc#sha256"/>
        <DigestValue>4vkLXimhdNYNd+lIaFen26NaqvOe+O+FNdnuqVilMek=</DigestValue>
      </Reference>
      <Reference URI="/xl/drawings/drawing17.xml?ContentType=application/vnd.openxmlformats-officedocument.drawing+xml">
        <DigestMethod Algorithm="http://www.w3.org/2001/04/xmlenc#sha256"/>
        <DigestValue>8w4bD+NkRA3WjjnISQVWugiH32Zt0jfowTYt+ijyarY=</DigestValue>
      </Reference>
      <Reference URI="/xl/drawings/drawing18.xml?ContentType=application/vnd.openxmlformats-officedocument.drawing+xml">
        <DigestMethod Algorithm="http://www.w3.org/2001/04/xmlenc#sha256"/>
        <DigestValue>qjLZMe67ymEaG36EPiT1q32fvtPTIcds/skq/3uBvyY=</DigestValue>
      </Reference>
      <Reference URI="/xl/drawings/drawing19.xml?ContentType=application/vnd.openxmlformats-officedocument.drawing+xml">
        <DigestMethod Algorithm="http://www.w3.org/2001/04/xmlenc#sha256"/>
        <DigestValue>bEs9IpOt1wC36d2dX2AVfyyPlaNXyLtp5Nk/nhTwMVI=</DigestValue>
      </Reference>
      <Reference URI="/xl/drawings/drawing2.xml?ContentType=application/vnd.openxmlformats-officedocument.drawing+xml">
        <DigestMethod Algorithm="http://www.w3.org/2001/04/xmlenc#sha256"/>
        <DigestValue>HofVdvOzN66eiEi1VhwT2gcIQm/p4VNwGd4wRrjqwEM=</DigestValue>
      </Reference>
      <Reference URI="/xl/drawings/drawing20.xml?ContentType=application/vnd.openxmlformats-officedocument.drawing+xml">
        <DigestMethod Algorithm="http://www.w3.org/2001/04/xmlenc#sha256"/>
        <DigestValue>+r0mNZNiMZWB5/S74XYNnkshCrLF/jqosLQkY6hyShc=</DigestValue>
      </Reference>
      <Reference URI="/xl/drawings/drawing21.xml?ContentType=application/vnd.openxmlformats-officedocument.drawing+xml">
        <DigestMethod Algorithm="http://www.w3.org/2001/04/xmlenc#sha256"/>
        <DigestValue>v0P2EUvvD+cZC2BgGjq73IkqaLq1hdVE9xuJUQ2D4GY=</DigestValue>
      </Reference>
      <Reference URI="/xl/drawings/drawing22.xml?ContentType=application/vnd.openxmlformats-officedocument.drawing+xml">
        <DigestMethod Algorithm="http://www.w3.org/2001/04/xmlenc#sha256"/>
        <DigestValue>2s8NPPlsTtA0bHLTYg2eJgIwEKs+L51bQGuKyYWa5nA=</DigestValue>
      </Reference>
      <Reference URI="/xl/drawings/drawing23.xml?ContentType=application/vnd.openxmlformats-officedocument.drawing+xml">
        <DigestMethod Algorithm="http://www.w3.org/2001/04/xmlenc#sha256"/>
        <DigestValue>NHcAr8jfIFtPFYc8qPvKw31WQP3YNhFtr4ynOJ34jLA=</DigestValue>
      </Reference>
      <Reference URI="/xl/drawings/drawing24.xml?ContentType=application/vnd.openxmlformats-officedocument.drawing+xml">
        <DigestMethod Algorithm="http://www.w3.org/2001/04/xmlenc#sha256"/>
        <DigestValue>r73H5D4Wy8tJymCMJ3S9xfeKWxzQECLwPCNtghVW2zU=</DigestValue>
      </Reference>
      <Reference URI="/xl/drawings/drawing25.xml?ContentType=application/vnd.openxmlformats-officedocument.drawing+xml">
        <DigestMethod Algorithm="http://www.w3.org/2001/04/xmlenc#sha256"/>
        <DigestValue>/FUEeEYTg4Ql2mypVXZnX5HdpRHGPnXbJRwTtazMF58=</DigestValue>
      </Reference>
      <Reference URI="/xl/drawings/drawing26.xml?ContentType=application/vnd.openxmlformats-officedocument.drawing+xml">
        <DigestMethod Algorithm="http://www.w3.org/2001/04/xmlenc#sha256"/>
        <DigestValue>DG3HjEz5oEM69k8QI3toRi2pGw1fadlkGZjt5mVpnWQ=</DigestValue>
      </Reference>
      <Reference URI="/xl/drawings/drawing27.xml?ContentType=application/vnd.openxmlformats-officedocument.drawing+xml">
        <DigestMethod Algorithm="http://www.w3.org/2001/04/xmlenc#sha256"/>
        <DigestValue>kX2Yf0kPjb4yE2yq6/aED9mmGEJKaXJd0jw9DEj4Dm0=</DigestValue>
      </Reference>
      <Reference URI="/xl/drawings/drawing28.xml?ContentType=application/vnd.openxmlformats-officedocument.drawing+xml">
        <DigestMethod Algorithm="http://www.w3.org/2001/04/xmlenc#sha256"/>
        <DigestValue>SNAJaJkzIEZUykfWnQ1EJ8uw9MmfGzHoeb/xoMQDd4o=</DigestValue>
      </Reference>
      <Reference URI="/xl/drawings/drawing29.xml?ContentType=application/vnd.openxmlformats-officedocument.drawing+xml">
        <DigestMethod Algorithm="http://www.w3.org/2001/04/xmlenc#sha256"/>
        <DigestValue>Kq+N9hBHTbk2qT68MmW+tW742kgIkgPZkrBnlrzs2pc=</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Z6EuM+rmr0GVLQmubStK+2XtjHE9m1fuUrhhEuNOgNQ=</DigestValue>
      </Reference>
      <Reference URI="/xl/drawings/drawing31.xml?ContentType=application/vnd.openxmlformats-officedocument.drawing+xml">
        <DigestMethod Algorithm="http://www.w3.org/2001/04/xmlenc#sha256"/>
        <DigestValue>H7Qqlr4/A0ms5xTpPamx2CBCMPVB6Iapifa9lZEfnN8=</DigestValue>
      </Reference>
      <Reference URI="/xl/drawings/drawing32.xml?ContentType=application/vnd.openxmlformats-officedocument.drawing+xml">
        <DigestMethod Algorithm="http://www.w3.org/2001/04/xmlenc#sha256"/>
        <DigestValue>KgzM4N/XAST6zvoyM7uEQ5E3Vz9woj3P4waAaV4C6Pg=</DigestValue>
      </Reference>
      <Reference URI="/xl/drawings/drawing33.xml?ContentType=application/vnd.openxmlformats-officedocument.drawing+xml">
        <DigestMethod Algorithm="http://www.w3.org/2001/04/xmlenc#sha256"/>
        <DigestValue>Oc5Jbz3F4jiBHT/WPu0m2iXi8o05G5/ys0aCwiDLUso=</DigestValue>
      </Reference>
      <Reference URI="/xl/drawings/drawing34.xml?ContentType=application/vnd.openxmlformats-officedocument.drawing+xml">
        <DigestMethod Algorithm="http://www.w3.org/2001/04/xmlenc#sha256"/>
        <DigestValue>7B6o7dkbILveAkqBS3xuJtXnsp89vd2sXD9UToNiMoE=</DigestValue>
      </Reference>
      <Reference URI="/xl/drawings/drawing35.xml?ContentType=application/vnd.openxmlformats-officedocument.drawing+xml">
        <DigestMethod Algorithm="http://www.w3.org/2001/04/xmlenc#sha256"/>
        <DigestValue>uD+yqmR6b1krp34slqyjhNi11p8Vg0Tj04/drUUxBoE=</DigestValue>
      </Reference>
      <Reference URI="/xl/drawings/drawing4.xml?ContentType=application/vnd.openxmlformats-officedocument.drawing+xml">
        <DigestMethod Algorithm="http://www.w3.org/2001/04/xmlenc#sha256"/>
        <DigestValue>1L+iBmoWTQW6v7H9iEJT0mYr9lkk20J4cbnw0DMLTLw=</DigestValue>
      </Reference>
      <Reference URI="/xl/drawings/drawing5.xml?ContentType=application/vnd.openxmlformats-officedocument.drawing+xml">
        <DigestMethod Algorithm="http://www.w3.org/2001/04/xmlenc#sha256"/>
        <DigestValue>EDZzAsgLbNy+MdKPWTPCol5m1lDEFAB7W8Zpc4r3Ays=</DigestValue>
      </Reference>
      <Reference URI="/xl/drawings/drawing6.xml?ContentType=application/vnd.openxmlformats-officedocument.drawing+xml">
        <DigestMethod Algorithm="http://www.w3.org/2001/04/xmlenc#sha256"/>
        <DigestValue>xvzXfIPmSuWne+8+rA80ih68orlRd0l0PjZAxCaOJrY=</DigestValue>
      </Reference>
      <Reference URI="/xl/drawings/drawing7.xml?ContentType=application/vnd.openxmlformats-officedocument.drawing+xml">
        <DigestMethod Algorithm="http://www.w3.org/2001/04/xmlenc#sha256"/>
        <DigestValue>qWaZ+xgwGyFfpGa9nL92jZh7WqygkQ1RCYADa6VvQm8=</DigestValue>
      </Reference>
      <Reference URI="/xl/drawings/drawing8.xml?ContentType=application/vnd.openxmlformats-officedocument.drawing+xml">
        <DigestMethod Algorithm="http://www.w3.org/2001/04/xmlenc#sha256"/>
        <DigestValue>SWbKz4rHq/yxuCzj3c4CmhhprzvXHlVfaO215QxT3n8=</DigestValue>
      </Reference>
      <Reference URI="/xl/drawings/drawing9.xml?ContentType=application/vnd.openxmlformats-officedocument.drawing+xml">
        <DigestMethod Algorithm="http://www.w3.org/2001/04/xmlenc#sha256"/>
        <DigestValue>LVoDw9IBvF8KtyzRyhn/CxTC/k2FON8PBBC2QH2KWBQ=</DigestValue>
      </Reference>
      <Reference URI="/xl/drawings/vmlDrawing1.vml?ContentType=application/vnd.openxmlformats-officedocument.vmlDrawing">
        <DigestMethod Algorithm="http://www.w3.org/2001/04/xmlenc#sha256"/>
        <DigestValue>O7URqwjcdknlY/WTcjppTzrxGz045OP4c3uYyYWZed8=</DigestValue>
      </Reference>
      <Reference URI="/xl/drawings/vmlDrawing2.vml?ContentType=application/vnd.openxmlformats-officedocument.vmlDrawing">
        <DigestMethod Algorithm="http://www.w3.org/2001/04/xmlenc#sha256"/>
        <DigestValue>N2wAovriRZz728E2yofqkqU+oyIO8S0kvj7mqTMt/Is=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MMOIdyTfIJxAKB3loDrBN8x+yN+721oAhKi8qmPzh1I=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Iu0kf6sxrcbHxn5ULWA2h0pYX2o+dwYmixg23jE+odQ=</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FpuJXBCC6D3zGS5QRn6ooNZkZolK8iCTD+JUFWOWDXs=</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q/QTD2zBTEdrUCYdbmMpsPCLLbkxsxTjk0utLcmXskk=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RQncGWUbE4TZzvsd692/NOVNOjtu+YCkwsU/oPcTOa8=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a4DxLfojZFZENcgEbgBB6V79MZGEmGDv2PyPiQ6oFzk=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JQbSkj7pZZ812jxKnM/ktxiaslZY4L1HnnvuYJ4DJCA=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5JNiQ6JRIDMTGZOHXcYymJ1PzFBCnWu/tFA1IBMuwWk=</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DwJa4ZLPiVOKCO2AZh5W39J0pmbXqdK+hTTHcywfRYs=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QGrWTLoX5GvDyt3yUj/jvKy+CVgKn/o58imeqxOURh0=</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vXBvKfPoztfqqa7EZ88H04oHtsVz7wHt7D42HcL8MN0=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ECIjvmyOrVVeGBX/XHApdOVk8LXZr/VQ5BL2nFqLhGs=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9SRetPO9itLihLbexXNoHRxECJeSbUhkMXcvwEodTlg=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u33CJEKmVSAb0A7c6xBQR5mmSc0MoawvcIVwpexAgpI=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WtmaCdncI2hefW3/1l0a4gAl/P47bfsu9S7nrPR5png=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mB6rohhc4ED2ESDb5e1e0x5wH1UM2taxN/FQ6IbsYwA=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Rjw45eVt4p3mMY/U137OTnVQpkiU8CzX17HEg/5K71M=</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v67uBxdIFr4piCzg/Ui2Mm2sq+EEgIB090G0LLAx9jo=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6URuZSS5DkwV+Elvs48mMDWbS0X5l2Q3bDyMLivY4gw=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+mgaWRNYPauschqt6lYgPlJ5Omnx6eGmJAJCvbTWL4M=</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gcsGsbkdUfYcv3GeFFBdkh7oHMUASK97VpFkeEPoSxM=</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L8L+0rx90TA7xmKSkPiSYP9ywCh3dFplDsIdittqMu0=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pejNNQFBuCtK6BJXbNZXlDlJFJKEDjz2pTzCXK1h7Pc=</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SWHKAVO2wQSB4VKud8Vjrh8J9qhCg0EXQ/+k0/bNR/o=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Qf2T/teq8pQ6RqQTMxMZxny5hAJ1XPYJu1+Qq3KFKcw=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fPI4vPQekgKBjecX8KRjb8NPfleaRRU+L5n0NYKAwYo=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dHZUC+sa59dLxNuLojdRIobdIoLWZj5fCL17yBtqeYM=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z6CAbKj1BdLgufbLELRRDoh+bnbfoDJROb1gxiNj9mc=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HzJQdlGZUlXBwPZRH1ToyYUmkJy3LU4kBpVC+jNIon4=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DFHyO/DvhSfO48cjw3OZtJe9WtvWi5kThX7lk7SWTw4=</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w37TObY74LV0FrCELGqgMsyvhqMi36mNdbIDxqEhfZ8=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VJ2B/c7j108Rk0ftWD3Fg4V/tUYqK+V8I0NHARDElUc=</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h49Tksd+JJAK/pagLcN089y1PD9/Fa5oYGOXu2YjG44=</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MvsizUYOA8vxLvKaQfGr78x+lLOX+a3exWlc5/U3uuU=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vIz5W0rNS4zaKG/V5St+IeE49Cr8mUXOh5TmynQcC6Y=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DoCX3Rzhahf3Ei6yoSXzy2e9uzxU+aSvdasqhtNKW9c=</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nKUfGvRZ357nnKojRqB85gnyNBASDJnPEgiAvvQqkDc=</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externalLink1.xml?ContentType=application/vnd.openxmlformats-officedocument.spreadsheetml.externalLink+xml">
        <DigestMethod Algorithm="http://www.w3.org/2001/04/xmlenc#sha256"/>
        <DigestValue>JVowp0/xSEowbDaAlwSX1fhPvqM8mn/f90qYNWKCMsg=</DigestValue>
      </Reference>
      <Reference URI="/xl/externalLinks/externalLink10.xml?ContentType=application/vnd.openxmlformats-officedocument.spreadsheetml.externalLink+xml">
        <DigestMethod Algorithm="http://www.w3.org/2001/04/xmlenc#sha256"/>
        <DigestValue>uOlDBiWRVBWMxE5gdkRq5swy/JECb1xV3l0bc1FyBDU=</DigestValue>
      </Reference>
      <Reference URI="/xl/externalLinks/externalLink100.xml?ContentType=application/vnd.openxmlformats-officedocument.spreadsheetml.externalLink+xml">
        <DigestMethod Algorithm="http://www.w3.org/2001/04/xmlenc#sha256"/>
        <DigestValue>lvzl+GM2o7eCQJRhw7/QWWB/xRhSzgCKhCze5RYhe5A=</DigestValue>
      </Reference>
      <Reference URI="/xl/externalLinks/externalLink101.xml?ContentType=application/vnd.openxmlformats-officedocument.spreadsheetml.externalLink+xml">
        <DigestMethod Algorithm="http://www.w3.org/2001/04/xmlenc#sha256"/>
        <DigestValue>CS7HkjBwzKGOZtE5qkPQ3adQjmMQ0/y500dku0bXZJU=</DigestValue>
      </Reference>
      <Reference URI="/xl/externalLinks/externalLink102.xml?ContentType=application/vnd.openxmlformats-officedocument.spreadsheetml.externalLink+xml">
        <DigestMethod Algorithm="http://www.w3.org/2001/04/xmlenc#sha256"/>
        <DigestValue>JCfJ7PW1maO/oyy9rsYHIgJxvnM+VYfTxR5k3rt778Q=</DigestValue>
      </Reference>
      <Reference URI="/xl/externalLinks/externalLink103.xml?ContentType=application/vnd.openxmlformats-officedocument.spreadsheetml.externalLink+xml">
        <DigestMethod Algorithm="http://www.w3.org/2001/04/xmlenc#sha256"/>
        <DigestValue>NNzYOGq6qjh9tBVWDr2x22IADzKMVhf/PKUFVqWg3Ug=</DigestValue>
      </Reference>
      <Reference URI="/xl/externalLinks/externalLink104.xml?ContentType=application/vnd.openxmlformats-officedocument.spreadsheetml.externalLink+xml">
        <DigestMethod Algorithm="http://www.w3.org/2001/04/xmlenc#sha256"/>
        <DigestValue>Ylb6TIfk+LbUFN+DROw1vvFbvLGyGTd0YRurR3koFwU=</DigestValue>
      </Reference>
      <Reference URI="/xl/externalLinks/externalLink105.xml?ContentType=application/vnd.openxmlformats-officedocument.spreadsheetml.externalLink+xml">
        <DigestMethod Algorithm="http://www.w3.org/2001/04/xmlenc#sha256"/>
        <DigestValue>01CJpji+BzILwhAOenbu1xadPLb9Go78k8n22u8tPUs=</DigestValue>
      </Reference>
      <Reference URI="/xl/externalLinks/externalLink106.xml?ContentType=application/vnd.openxmlformats-officedocument.spreadsheetml.externalLink+xml">
        <DigestMethod Algorithm="http://www.w3.org/2001/04/xmlenc#sha256"/>
        <DigestValue>pO2ssFUYFgTmDDxQpPOn4GOjQGJ+gGAKsqqCxUqwJUs=</DigestValue>
      </Reference>
      <Reference URI="/xl/externalLinks/externalLink11.xml?ContentType=application/vnd.openxmlformats-officedocument.spreadsheetml.externalLink+xml">
        <DigestMethod Algorithm="http://www.w3.org/2001/04/xmlenc#sha256"/>
        <DigestValue>qljvZTmNIhNOnYg71yGRYAvUTQVEMgzI9sqv2EOVfx8=</DigestValue>
      </Reference>
      <Reference URI="/xl/externalLinks/externalLink12.xml?ContentType=application/vnd.openxmlformats-officedocument.spreadsheetml.externalLink+xml">
        <DigestMethod Algorithm="http://www.w3.org/2001/04/xmlenc#sha256"/>
        <DigestValue>qljvZTmNIhNOnYg71yGRYAvUTQVEMgzI9sqv2EOVfx8=</DigestValue>
      </Reference>
      <Reference URI="/xl/externalLinks/externalLink13.xml?ContentType=application/vnd.openxmlformats-officedocument.spreadsheetml.externalLink+xml">
        <DigestMethod Algorithm="http://www.w3.org/2001/04/xmlenc#sha256"/>
        <DigestValue>UyBtrqR912UhqZVhFBULOhzxvUvcklZAxRAMLaThO+M=</DigestValue>
      </Reference>
      <Reference URI="/xl/externalLinks/externalLink14.xml?ContentType=application/vnd.openxmlformats-officedocument.spreadsheetml.externalLink+xml">
        <DigestMethod Algorithm="http://www.w3.org/2001/04/xmlenc#sha256"/>
        <DigestValue>7cSLI4AT7lWTx2nqtyGieqi3V/NOH1aM2GktvKU+HiU=</DigestValue>
      </Reference>
      <Reference URI="/xl/externalLinks/externalLink15.xml?ContentType=application/vnd.openxmlformats-officedocument.spreadsheetml.externalLink+xml">
        <DigestMethod Algorithm="http://www.w3.org/2001/04/xmlenc#sha256"/>
        <DigestValue>C5reQjjxQ57JqJLEBLhfnvdI2VdlSoqn7qB/K0KMC/0=</DigestValue>
      </Reference>
      <Reference URI="/xl/externalLinks/externalLink16.xml?ContentType=application/vnd.openxmlformats-officedocument.spreadsheetml.externalLink+xml">
        <DigestMethod Algorithm="http://www.w3.org/2001/04/xmlenc#sha256"/>
        <DigestValue>ynlLsw6ea/Y+2qgUSrarQaeMgYdtvbrA9chQk+o1j+A=</DigestValue>
      </Reference>
      <Reference URI="/xl/externalLinks/externalLink17.xml?ContentType=application/vnd.openxmlformats-officedocument.spreadsheetml.externalLink+xml">
        <DigestMethod Algorithm="http://www.w3.org/2001/04/xmlenc#sha256"/>
        <DigestValue>ogq63QuX8uvqkzeZ6cM04FlI+ZCp+AWbHpErarWPUH8=</DigestValue>
      </Reference>
      <Reference URI="/xl/externalLinks/externalLink18.xml?ContentType=application/vnd.openxmlformats-officedocument.spreadsheetml.externalLink+xml">
        <DigestMethod Algorithm="http://www.w3.org/2001/04/xmlenc#sha256"/>
        <DigestValue>Q4l/uLAeUH8pojgT+9JpTuUVM5reELnBtQWk2lvbqao=</DigestValue>
      </Reference>
      <Reference URI="/xl/externalLinks/externalLink19.xml?ContentType=application/vnd.openxmlformats-officedocument.spreadsheetml.externalLink+xml">
        <DigestMethod Algorithm="http://www.w3.org/2001/04/xmlenc#sha256"/>
        <DigestValue>J/nON8BttyEyMVSukKL9akwyUtx2Zm+Qq1SeC/ZQRFI=</DigestValue>
      </Reference>
      <Reference URI="/xl/externalLinks/externalLink2.xml?ContentType=application/vnd.openxmlformats-officedocument.spreadsheetml.externalLink+xml">
        <DigestMethod Algorithm="http://www.w3.org/2001/04/xmlenc#sha256"/>
        <DigestValue>uGESA5mY4MmFpc+bejokkSIrNEye6/0BaLXXLP0GP2o=</DigestValue>
      </Reference>
      <Reference URI="/xl/externalLinks/externalLink20.xml?ContentType=application/vnd.openxmlformats-officedocument.spreadsheetml.externalLink+xml">
        <DigestMethod Algorithm="http://www.w3.org/2001/04/xmlenc#sha256"/>
        <DigestValue>JwElvWjnN8Spw4q9wI1J7eaP9fjFBc8plrwWiy8Wg+E=</DigestValue>
      </Reference>
      <Reference URI="/xl/externalLinks/externalLink21.xml?ContentType=application/vnd.openxmlformats-officedocument.spreadsheetml.externalLink+xml">
        <DigestMethod Algorithm="http://www.w3.org/2001/04/xmlenc#sha256"/>
        <DigestValue>JwElvWjnN8Spw4q9wI1J7eaP9fjFBc8plrwWiy8Wg+E=</DigestValue>
      </Reference>
      <Reference URI="/xl/externalLinks/externalLink22.xml?ContentType=application/vnd.openxmlformats-officedocument.spreadsheetml.externalLink+xml">
        <DigestMethod Algorithm="http://www.w3.org/2001/04/xmlenc#sha256"/>
        <DigestValue>QVvFWoGUOQuR8HIQPZfnhz3jAQvmGhq/9LyZzxyqgi0=</DigestValue>
      </Reference>
      <Reference URI="/xl/externalLinks/externalLink23.xml?ContentType=application/vnd.openxmlformats-officedocument.spreadsheetml.externalLink+xml">
        <DigestMethod Algorithm="http://www.w3.org/2001/04/xmlenc#sha256"/>
        <DigestValue>Cek4geT8Z3VbG8Xa2L6lOucWhLrXoSUoyeUQ5alW7g0=</DigestValue>
      </Reference>
      <Reference URI="/xl/externalLinks/externalLink24.xml?ContentType=application/vnd.openxmlformats-officedocument.spreadsheetml.externalLink+xml">
        <DigestMethod Algorithm="http://www.w3.org/2001/04/xmlenc#sha256"/>
        <DigestValue>Cek4geT8Z3VbG8Xa2L6lOucWhLrXoSUoyeUQ5alW7g0=</DigestValue>
      </Reference>
      <Reference URI="/xl/externalLinks/externalLink25.xml?ContentType=application/vnd.openxmlformats-officedocument.spreadsheetml.externalLink+xml">
        <DigestMethod Algorithm="http://www.w3.org/2001/04/xmlenc#sha256"/>
        <DigestValue>W+ZRKfUuc0qIX05YZ/N+bq4/zku5CjmnYDhVNE8XHCw=</DigestValue>
      </Reference>
      <Reference URI="/xl/externalLinks/externalLink26.xml?ContentType=application/vnd.openxmlformats-officedocument.spreadsheetml.externalLink+xml">
        <DigestMethod Algorithm="http://www.w3.org/2001/04/xmlenc#sha256"/>
        <DigestValue>W+ZRKfUuc0qIX05YZ/N+bq4/zku5CjmnYDhVNE8XHCw=</DigestValue>
      </Reference>
      <Reference URI="/xl/externalLinks/externalLink27.xml?ContentType=application/vnd.openxmlformats-officedocument.spreadsheetml.externalLink+xml">
        <DigestMethod Algorithm="http://www.w3.org/2001/04/xmlenc#sha256"/>
        <DigestValue>Rd2+9/1Aus3qtfVSr2Fv062Uc/AyFEPEb8AGu8EQgzg=</DigestValue>
      </Reference>
      <Reference URI="/xl/externalLinks/externalLink28.xml?ContentType=application/vnd.openxmlformats-officedocument.spreadsheetml.externalLink+xml">
        <DigestMethod Algorithm="http://www.w3.org/2001/04/xmlenc#sha256"/>
        <DigestValue>Rd2+9/1Aus3qtfVSr2Fv062Uc/AyFEPEb8AGu8EQgzg=</DigestValue>
      </Reference>
      <Reference URI="/xl/externalLinks/externalLink29.xml?ContentType=application/vnd.openxmlformats-officedocument.spreadsheetml.externalLink+xml">
        <DigestMethod Algorithm="http://www.w3.org/2001/04/xmlenc#sha256"/>
        <DigestValue>zR5T39On955Uj/iJW22eyn3IoKY3wZzV89bDYzQkhiE=</DigestValue>
      </Reference>
      <Reference URI="/xl/externalLinks/externalLink3.xml?ContentType=application/vnd.openxmlformats-officedocument.spreadsheetml.externalLink+xml">
        <DigestMethod Algorithm="http://www.w3.org/2001/04/xmlenc#sha256"/>
        <DigestValue>b2HcH77cOL43Hbubd6DMwm7B6xiI1KYFaH0Jmu/tXGA=</DigestValue>
      </Reference>
      <Reference URI="/xl/externalLinks/externalLink30.xml?ContentType=application/vnd.openxmlformats-officedocument.spreadsheetml.externalLink+xml">
        <DigestMethod Algorithm="http://www.w3.org/2001/04/xmlenc#sha256"/>
        <DigestValue>zR5T39On955Uj/iJW22eyn3IoKY3wZzV89bDYzQkhiE=</DigestValue>
      </Reference>
      <Reference URI="/xl/externalLinks/externalLink31.xml?ContentType=application/vnd.openxmlformats-officedocument.spreadsheetml.externalLink+xml">
        <DigestMethod Algorithm="http://www.w3.org/2001/04/xmlenc#sha256"/>
        <DigestValue>DJsNp5OdIHtTAA+4Z0IHZjdtJMkmzgvMxBHGMu1k9Ig=</DigestValue>
      </Reference>
      <Reference URI="/xl/externalLinks/externalLink32.xml?ContentType=application/vnd.openxmlformats-officedocument.spreadsheetml.externalLink+xml">
        <DigestMethod Algorithm="http://www.w3.org/2001/04/xmlenc#sha256"/>
        <DigestValue>u578HNli+hXljp93UDkxbk0cJ/6ZXFRRPC3Nwc0nfHM=</DigestValue>
      </Reference>
      <Reference URI="/xl/externalLinks/externalLink33.xml?ContentType=application/vnd.openxmlformats-officedocument.spreadsheetml.externalLink+xml">
        <DigestMethod Algorithm="http://www.w3.org/2001/04/xmlenc#sha256"/>
        <DigestValue>kSnU4cPce1cmMGarrVfwAZ9Q+Lbf+qG4Ll01AS5QARI=</DigestValue>
      </Reference>
      <Reference URI="/xl/externalLinks/externalLink34.xml?ContentType=application/vnd.openxmlformats-officedocument.spreadsheetml.externalLink+xml">
        <DigestMethod Algorithm="http://www.w3.org/2001/04/xmlenc#sha256"/>
        <DigestValue>U6zxdm9GrCzAWur7pheJF37xnWYrsWwjVtnWXKo27L0=</DigestValue>
      </Reference>
      <Reference URI="/xl/externalLinks/externalLink35.xml?ContentType=application/vnd.openxmlformats-officedocument.spreadsheetml.externalLink+xml">
        <DigestMethod Algorithm="http://www.w3.org/2001/04/xmlenc#sha256"/>
        <DigestValue>U6zxdm9GrCzAWur7pheJF37xnWYrsWwjVtnWXKo27L0=</DigestValue>
      </Reference>
      <Reference URI="/xl/externalLinks/externalLink36.xml?ContentType=application/vnd.openxmlformats-officedocument.spreadsheetml.externalLink+xml">
        <DigestMethod Algorithm="http://www.w3.org/2001/04/xmlenc#sha256"/>
        <DigestValue>HGIbk6crpaQTEuHUHlzgd6ymesGDoX7cVkZW8zCvuBw=</DigestValue>
      </Reference>
      <Reference URI="/xl/externalLinks/externalLink37.xml?ContentType=application/vnd.openxmlformats-officedocument.spreadsheetml.externalLink+xml">
        <DigestMethod Algorithm="http://www.w3.org/2001/04/xmlenc#sha256"/>
        <DigestValue>xDNNIYuMG4Fc3ed/1Wxur1itp7AIMPrG2H3oEJGMjgc=</DigestValue>
      </Reference>
      <Reference URI="/xl/externalLinks/externalLink38.xml?ContentType=application/vnd.openxmlformats-officedocument.spreadsheetml.externalLink+xml">
        <DigestMethod Algorithm="http://www.w3.org/2001/04/xmlenc#sha256"/>
        <DigestValue>RI/J6l6iAdGLXR65Wa5Gx9cGDS+EOJF9BqOko8ElMUU=</DigestValue>
      </Reference>
      <Reference URI="/xl/externalLinks/externalLink39.xml?ContentType=application/vnd.openxmlformats-officedocument.spreadsheetml.externalLink+xml">
        <DigestMethod Algorithm="http://www.w3.org/2001/04/xmlenc#sha256"/>
        <DigestValue>/AwUpUwgtIs3JHEevegTNiAixpTuf+kDCRLh3gdXiJQ=</DigestValue>
      </Reference>
      <Reference URI="/xl/externalLinks/externalLink4.xml?ContentType=application/vnd.openxmlformats-officedocument.spreadsheetml.externalLink+xml">
        <DigestMethod Algorithm="http://www.w3.org/2001/04/xmlenc#sha256"/>
        <DigestValue>9tnW9Dshg/SVXlnOIeXw/jgnBfydN92ZE4U5nJ9scTc=</DigestValue>
      </Reference>
      <Reference URI="/xl/externalLinks/externalLink40.xml?ContentType=application/vnd.openxmlformats-officedocument.spreadsheetml.externalLink+xml">
        <DigestMethod Algorithm="http://www.w3.org/2001/04/xmlenc#sha256"/>
        <DigestValue>VKAO25pYDwfePJZ2nuO6Tt0APpM75TxiOR07swJBrPM=</DigestValue>
      </Reference>
      <Reference URI="/xl/externalLinks/externalLink41.xml?ContentType=application/vnd.openxmlformats-officedocument.spreadsheetml.externalLink+xml">
        <DigestMethod Algorithm="http://www.w3.org/2001/04/xmlenc#sha256"/>
        <DigestValue>/gBP/aOBo4VaOG/TAOZZo4PtSiSQyMC5qZCBSX3+ZVs=</DigestValue>
      </Reference>
      <Reference URI="/xl/externalLinks/externalLink42.xml?ContentType=application/vnd.openxmlformats-officedocument.spreadsheetml.externalLink+xml">
        <DigestMethod Algorithm="http://www.w3.org/2001/04/xmlenc#sha256"/>
        <DigestValue>/gBP/aOBo4VaOG/TAOZZo4PtSiSQyMC5qZCBSX3+ZVs=</DigestValue>
      </Reference>
      <Reference URI="/xl/externalLinks/externalLink43.xml?ContentType=application/vnd.openxmlformats-officedocument.spreadsheetml.externalLink+xml">
        <DigestMethod Algorithm="http://www.w3.org/2001/04/xmlenc#sha256"/>
        <DigestValue>ZZmG/uOcXtW5iYgL2BEL4zhPPGTgtpLfDWcwKk99/2o=</DigestValue>
      </Reference>
      <Reference URI="/xl/externalLinks/externalLink44.xml?ContentType=application/vnd.openxmlformats-officedocument.spreadsheetml.externalLink+xml">
        <DigestMethod Algorithm="http://www.w3.org/2001/04/xmlenc#sha256"/>
        <DigestValue>EzABkNSKV06tYdJGCzqxeDs67wq5PDaIn7OEIM9WdM8=</DigestValue>
      </Reference>
      <Reference URI="/xl/externalLinks/externalLink45.xml?ContentType=application/vnd.openxmlformats-officedocument.spreadsheetml.externalLink+xml">
        <DigestMethod Algorithm="http://www.w3.org/2001/04/xmlenc#sha256"/>
        <DigestValue>EzABkNSKV06tYdJGCzqxeDs67wq5PDaIn7OEIM9WdM8=</DigestValue>
      </Reference>
      <Reference URI="/xl/externalLinks/externalLink46.xml?ContentType=application/vnd.openxmlformats-officedocument.spreadsheetml.externalLink+xml">
        <DigestMethod Algorithm="http://www.w3.org/2001/04/xmlenc#sha256"/>
        <DigestValue>QgHTKfqTXog8N/6FmA1GiY+DFYp1FSFWW5PdH6ntNTg=</DigestValue>
      </Reference>
      <Reference URI="/xl/externalLinks/externalLink47.xml?ContentType=application/vnd.openxmlformats-officedocument.spreadsheetml.externalLink+xml">
        <DigestMethod Algorithm="http://www.w3.org/2001/04/xmlenc#sha256"/>
        <DigestValue>tpr0ZVNMVtQc9+edxthyf1hCTXCBj1ykFgPYW+p2R8I=</DigestValue>
      </Reference>
      <Reference URI="/xl/externalLinks/externalLink48.xml?ContentType=application/vnd.openxmlformats-officedocument.spreadsheetml.externalLink+xml">
        <DigestMethod Algorithm="http://www.w3.org/2001/04/xmlenc#sha256"/>
        <DigestValue>tpr0ZVNMVtQc9+edxthyf1hCTXCBj1ykFgPYW+p2R8I=</DigestValue>
      </Reference>
      <Reference URI="/xl/externalLinks/externalLink49.xml?ContentType=application/vnd.openxmlformats-officedocument.spreadsheetml.externalLink+xml">
        <DigestMethod Algorithm="http://www.w3.org/2001/04/xmlenc#sha256"/>
        <DigestValue>gurzw5tD6qDzfSw1cggvifoL97Ab4AAzgDY+XiDdANc=</DigestValue>
      </Reference>
      <Reference URI="/xl/externalLinks/externalLink5.xml?ContentType=application/vnd.openxmlformats-officedocument.spreadsheetml.externalLink+xml">
        <DigestMethod Algorithm="http://www.w3.org/2001/04/xmlenc#sha256"/>
        <DigestValue>2iBDMrIbKPVgZX4vkLt2zL6cEwgjyurHFecV7KV04q0=</DigestValue>
      </Reference>
      <Reference URI="/xl/externalLinks/externalLink50.xml?ContentType=application/vnd.openxmlformats-officedocument.spreadsheetml.externalLink+xml">
        <DigestMethod Algorithm="http://www.w3.org/2001/04/xmlenc#sha256"/>
        <DigestValue>gurzw5tD6qDzfSw1cggvifoL97Ab4AAzgDY+XiDdANc=</DigestValue>
      </Reference>
      <Reference URI="/xl/externalLinks/externalLink51.xml?ContentType=application/vnd.openxmlformats-officedocument.spreadsheetml.externalLink+xml">
        <DigestMethod Algorithm="http://www.w3.org/2001/04/xmlenc#sha256"/>
        <DigestValue>IGmBss1B5hnEua8aAS4rET95zIy/EO0h/81jz2LuMdc=</DigestValue>
      </Reference>
      <Reference URI="/xl/externalLinks/externalLink52.xml?ContentType=application/vnd.openxmlformats-officedocument.spreadsheetml.externalLink+xml">
        <DigestMethod Algorithm="http://www.w3.org/2001/04/xmlenc#sha256"/>
        <DigestValue>eemXltKHMBNLR8fBaG+yl7yT7TR4dgOguvjI59db8eY=</DigestValue>
      </Reference>
      <Reference URI="/xl/externalLinks/externalLink53.xml?ContentType=application/vnd.openxmlformats-officedocument.spreadsheetml.externalLink+xml">
        <DigestMethod Algorithm="http://www.w3.org/2001/04/xmlenc#sha256"/>
        <DigestValue>2+ATthJzi2K/MPdaa2GHdAtTbmh1kKsBFGlmu4Zo33Q=</DigestValue>
      </Reference>
      <Reference URI="/xl/externalLinks/externalLink54.xml?ContentType=application/vnd.openxmlformats-officedocument.spreadsheetml.externalLink+xml">
        <DigestMethod Algorithm="http://www.w3.org/2001/04/xmlenc#sha256"/>
        <DigestValue>2+ATthJzi2K/MPdaa2GHdAtTbmh1kKsBFGlmu4Zo33Q=</DigestValue>
      </Reference>
      <Reference URI="/xl/externalLinks/externalLink55.xml?ContentType=application/vnd.openxmlformats-officedocument.spreadsheetml.externalLink+xml">
        <DigestMethod Algorithm="http://www.w3.org/2001/04/xmlenc#sha256"/>
        <DigestValue>3y7VjSP6kmnOS4bYufGf1myWjs+Ml8/BON6yjIACJck=</DigestValue>
      </Reference>
      <Reference URI="/xl/externalLinks/externalLink56.xml?ContentType=application/vnd.openxmlformats-officedocument.spreadsheetml.externalLink+xml">
        <DigestMethod Algorithm="http://www.w3.org/2001/04/xmlenc#sha256"/>
        <DigestValue>3y7VjSP6kmnOS4bYufGf1myWjs+Ml8/BON6yjIACJck=</DigestValue>
      </Reference>
      <Reference URI="/xl/externalLinks/externalLink57.xml?ContentType=application/vnd.openxmlformats-officedocument.spreadsheetml.externalLink+xml">
        <DigestMethod Algorithm="http://www.w3.org/2001/04/xmlenc#sha256"/>
        <DigestValue>Fh+pnvgysohijfiFdfMi/QG8OoYr409Ikfx37ufJe8g=</DigestValue>
      </Reference>
      <Reference URI="/xl/externalLinks/externalLink58.xml?ContentType=application/vnd.openxmlformats-officedocument.spreadsheetml.externalLink+xml">
        <DigestMethod Algorithm="http://www.w3.org/2001/04/xmlenc#sha256"/>
        <DigestValue>Fh+pnvgysohijfiFdfMi/QG8OoYr409Ikfx37ufJe8g=</DigestValue>
      </Reference>
      <Reference URI="/xl/externalLinks/externalLink59.xml?ContentType=application/vnd.openxmlformats-officedocument.spreadsheetml.externalLink+xml">
        <DigestMethod Algorithm="http://www.w3.org/2001/04/xmlenc#sha256"/>
        <DigestValue>qiU0VLilz2qGnLJObcIFqB0X/EVYWk1nRsdkl/GY8ck=</DigestValue>
      </Reference>
      <Reference URI="/xl/externalLinks/externalLink6.xml?ContentType=application/vnd.openxmlformats-officedocument.spreadsheetml.externalLink+xml">
        <DigestMethod Algorithm="http://www.w3.org/2001/04/xmlenc#sha256"/>
        <DigestValue>o/oMhh9Mo8mv9TaLaUOEx9TKI3pHjRifoR+EtKOVfck=</DigestValue>
      </Reference>
      <Reference URI="/xl/externalLinks/externalLink60.xml?ContentType=application/vnd.openxmlformats-officedocument.spreadsheetml.externalLink+xml">
        <DigestMethod Algorithm="http://www.w3.org/2001/04/xmlenc#sha256"/>
        <DigestValue>X2feMXWb1nxScOMwjW8/QwTw1cgCrcnLgG12NJ5j3aw=</DigestValue>
      </Reference>
      <Reference URI="/xl/externalLinks/externalLink61.xml?ContentType=application/vnd.openxmlformats-officedocument.spreadsheetml.externalLink+xml">
        <DigestMethod Algorithm="http://www.w3.org/2001/04/xmlenc#sha256"/>
        <DigestValue>X2feMXWb1nxScOMwjW8/QwTw1cgCrcnLgG12NJ5j3aw=</DigestValue>
      </Reference>
      <Reference URI="/xl/externalLinks/externalLink62.xml?ContentType=application/vnd.openxmlformats-officedocument.spreadsheetml.externalLink+xml">
        <DigestMethod Algorithm="http://www.w3.org/2001/04/xmlenc#sha256"/>
        <DigestValue>C2lHjfsOBTI9uBp3gmdbvIwZ6p6Zbjv3/8kF+dViUfw=</DigestValue>
      </Reference>
      <Reference URI="/xl/externalLinks/externalLink63.xml?ContentType=application/vnd.openxmlformats-officedocument.spreadsheetml.externalLink+xml">
        <DigestMethod Algorithm="http://www.w3.org/2001/04/xmlenc#sha256"/>
        <DigestValue>tObQ7t+wf7N+UzVs/rdPrBClrWd80VmDqp4scHXgAlw=</DigestValue>
      </Reference>
      <Reference URI="/xl/externalLinks/externalLink64.xml?ContentType=application/vnd.openxmlformats-officedocument.spreadsheetml.externalLink+xml">
        <DigestMethod Algorithm="http://www.w3.org/2001/04/xmlenc#sha256"/>
        <DigestValue>tObQ7t+wf7N+UzVs/rdPrBClrWd80VmDqp4scHXgAlw=</DigestValue>
      </Reference>
      <Reference URI="/xl/externalLinks/externalLink65.xml?ContentType=application/vnd.openxmlformats-officedocument.spreadsheetml.externalLink+xml">
        <DigestMethod Algorithm="http://www.w3.org/2001/04/xmlenc#sha256"/>
        <DigestValue>W3UkcNjkn0HaU9NWaOibN6WHG+Lsl9hb/OcZhqw1yjE=</DigestValue>
      </Reference>
      <Reference URI="/xl/externalLinks/externalLink66.xml?ContentType=application/vnd.openxmlformats-officedocument.spreadsheetml.externalLink+xml">
        <DigestMethod Algorithm="http://www.w3.org/2001/04/xmlenc#sha256"/>
        <DigestValue>W3UkcNjkn0HaU9NWaOibN6WHG+Lsl9hb/OcZhqw1yjE=</DigestValue>
      </Reference>
      <Reference URI="/xl/externalLinks/externalLink67.xml?ContentType=application/vnd.openxmlformats-officedocument.spreadsheetml.externalLink+xml">
        <DigestMethod Algorithm="http://www.w3.org/2001/04/xmlenc#sha256"/>
        <DigestValue>UEeBQWsfScLSlJRM6fMJ6Xygosg9mF1jkF14Et/SHsI=</DigestValue>
      </Reference>
      <Reference URI="/xl/externalLinks/externalLink68.xml?ContentType=application/vnd.openxmlformats-officedocument.spreadsheetml.externalLink+xml">
        <DigestMethod Algorithm="http://www.w3.org/2001/04/xmlenc#sha256"/>
        <DigestValue>UEeBQWsfScLSlJRM6fMJ6Xygosg9mF1jkF14Et/SHsI=</DigestValue>
      </Reference>
      <Reference URI="/xl/externalLinks/externalLink69.xml?ContentType=application/vnd.openxmlformats-officedocument.spreadsheetml.externalLink+xml">
        <DigestMethod Algorithm="http://www.w3.org/2001/04/xmlenc#sha256"/>
        <DigestValue>sQHIVw4KzRDyAPmnNGB2yOIuV62yR0iRSmBikL2b+QY=</DigestValue>
      </Reference>
      <Reference URI="/xl/externalLinks/externalLink7.xml?ContentType=application/vnd.openxmlformats-officedocument.spreadsheetml.externalLink+xml">
        <DigestMethod Algorithm="http://www.w3.org/2001/04/xmlenc#sha256"/>
        <DigestValue>JrNzCOuFz8dV5gTFBPHN0O1vnfR8r8TjV3j+3rIYNL0=</DigestValue>
      </Reference>
      <Reference URI="/xl/externalLinks/externalLink70.xml?ContentType=application/vnd.openxmlformats-officedocument.spreadsheetml.externalLink+xml">
        <DigestMethod Algorithm="http://www.w3.org/2001/04/xmlenc#sha256"/>
        <DigestValue>sQHIVw4KzRDyAPmnNGB2yOIuV62yR0iRSmBikL2b+QY=</DigestValue>
      </Reference>
      <Reference URI="/xl/externalLinks/externalLink71.xml?ContentType=application/vnd.openxmlformats-officedocument.spreadsheetml.externalLink+xml">
        <DigestMethod Algorithm="http://www.w3.org/2001/04/xmlenc#sha256"/>
        <DigestValue>rUETPPp9OE1oMXHXeurHYoSySaqXcKuW8xdQYpETNNE=</DigestValue>
      </Reference>
      <Reference URI="/xl/externalLinks/externalLink72.xml?ContentType=application/vnd.openxmlformats-officedocument.spreadsheetml.externalLink+xml">
        <DigestMethod Algorithm="http://www.w3.org/2001/04/xmlenc#sha256"/>
        <DigestValue>rUETPPp9OE1oMXHXeurHYoSySaqXcKuW8xdQYpETNNE=</DigestValue>
      </Reference>
      <Reference URI="/xl/externalLinks/externalLink73.xml?ContentType=application/vnd.openxmlformats-officedocument.spreadsheetml.externalLink+xml">
        <DigestMethod Algorithm="http://www.w3.org/2001/04/xmlenc#sha256"/>
        <DigestValue>D4JqUcLpoDh5OwZVwfMyPgVwB1PiP6U9H3oOttK9RpQ=</DigestValue>
      </Reference>
      <Reference URI="/xl/externalLinks/externalLink74.xml?ContentType=application/vnd.openxmlformats-officedocument.spreadsheetml.externalLink+xml">
        <DigestMethod Algorithm="http://www.w3.org/2001/04/xmlenc#sha256"/>
        <DigestValue>D4JqUcLpoDh5OwZVwfMyPgVwB1PiP6U9H3oOttK9RpQ=</DigestValue>
      </Reference>
      <Reference URI="/xl/externalLinks/externalLink75.xml?ContentType=application/vnd.openxmlformats-officedocument.spreadsheetml.externalLink+xml">
        <DigestMethod Algorithm="http://www.w3.org/2001/04/xmlenc#sha256"/>
        <DigestValue>CgVfYaAljuvqKBYimkPJmeboXOtBazCBNh+QqgYbRro=</DigestValue>
      </Reference>
      <Reference URI="/xl/externalLinks/externalLink76.xml?ContentType=application/vnd.openxmlformats-officedocument.spreadsheetml.externalLink+xml">
        <DigestMethod Algorithm="http://www.w3.org/2001/04/xmlenc#sha256"/>
        <DigestValue>CgVfYaAljuvqKBYimkPJmeboXOtBazCBNh+QqgYbRro=</DigestValue>
      </Reference>
      <Reference URI="/xl/externalLinks/externalLink77.xml?ContentType=application/vnd.openxmlformats-officedocument.spreadsheetml.externalLink+xml">
        <DigestMethod Algorithm="http://www.w3.org/2001/04/xmlenc#sha256"/>
        <DigestValue>x3mk7GVDOCZBMEuYPqKIhMErusGJMjTCtFtS6KcGON0=</DigestValue>
      </Reference>
      <Reference URI="/xl/externalLinks/externalLink78.xml?ContentType=application/vnd.openxmlformats-officedocument.spreadsheetml.externalLink+xml">
        <DigestMethod Algorithm="http://www.w3.org/2001/04/xmlenc#sha256"/>
        <DigestValue>x3mk7GVDOCZBMEuYPqKIhMErusGJMjTCtFtS6KcGON0=</DigestValue>
      </Reference>
      <Reference URI="/xl/externalLinks/externalLink79.xml?ContentType=application/vnd.openxmlformats-officedocument.spreadsheetml.externalLink+xml">
        <DigestMethod Algorithm="http://www.w3.org/2001/04/xmlenc#sha256"/>
        <DigestValue>LO1xCq9gIkkcNjHXNtRFUqVTueG0ckuNlRoNLSmUY0w=</DigestValue>
      </Reference>
      <Reference URI="/xl/externalLinks/externalLink8.xml?ContentType=application/vnd.openxmlformats-officedocument.spreadsheetml.externalLink+xml">
        <DigestMethod Algorithm="http://www.w3.org/2001/04/xmlenc#sha256"/>
        <DigestValue>JrNzCOuFz8dV5gTFBPHN0O1vnfR8r8TjV3j+3rIYNL0=</DigestValue>
      </Reference>
      <Reference URI="/xl/externalLinks/externalLink80.xml?ContentType=application/vnd.openxmlformats-officedocument.spreadsheetml.externalLink+xml">
        <DigestMethod Algorithm="http://www.w3.org/2001/04/xmlenc#sha256"/>
        <DigestValue>LO1xCq9gIkkcNjHXNtRFUqVTueG0ckuNlRoNLSmUY0w=</DigestValue>
      </Reference>
      <Reference URI="/xl/externalLinks/externalLink81.xml?ContentType=application/vnd.openxmlformats-officedocument.spreadsheetml.externalLink+xml">
        <DigestMethod Algorithm="http://www.w3.org/2001/04/xmlenc#sha256"/>
        <DigestValue>2YAQNdj3rrOcJHrdo/otpuJ0DA1uXg/+SeXyXEn1G/E=</DigestValue>
      </Reference>
      <Reference URI="/xl/externalLinks/externalLink82.xml?ContentType=application/vnd.openxmlformats-officedocument.spreadsheetml.externalLink+xml">
        <DigestMethod Algorithm="http://www.w3.org/2001/04/xmlenc#sha256"/>
        <DigestValue>54Cse9lJbORnrcaq2Sh0fSFd/4PcBskqNO2K+/gbgNs=</DigestValue>
      </Reference>
      <Reference URI="/xl/externalLinks/externalLink83.xml?ContentType=application/vnd.openxmlformats-officedocument.spreadsheetml.externalLink+xml">
        <DigestMethod Algorithm="http://www.w3.org/2001/04/xmlenc#sha256"/>
        <DigestValue>ETRMNYvSIpgkVYVkUQXRt7tUppWHa3q/jh6Kl1xoJRs=</DigestValue>
      </Reference>
      <Reference URI="/xl/externalLinks/externalLink84.xml?ContentType=application/vnd.openxmlformats-officedocument.spreadsheetml.externalLink+xml">
        <DigestMethod Algorithm="http://www.w3.org/2001/04/xmlenc#sha256"/>
        <DigestValue>XhSGd9mqiCVS8dN7Xc441Rf9HPO5vyupfxDgRYKl1gg=</DigestValue>
      </Reference>
      <Reference URI="/xl/externalLinks/externalLink85.xml?ContentType=application/vnd.openxmlformats-officedocument.spreadsheetml.externalLink+xml">
        <DigestMethod Algorithm="http://www.w3.org/2001/04/xmlenc#sha256"/>
        <DigestValue>DDaKDQykSM7qdoiBOMrGPhsrdwOkoFjOLy4X8o5xCzo=</DigestValue>
      </Reference>
      <Reference URI="/xl/externalLinks/externalLink86.xml?ContentType=application/vnd.openxmlformats-officedocument.spreadsheetml.externalLink+xml">
        <DigestMethod Algorithm="http://www.w3.org/2001/04/xmlenc#sha256"/>
        <DigestValue>GH8v1YSlvLSqDJ6vxqAPdVDHgBiD2gYr+dMVYjDfPNY=</DigestValue>
      </Reference>
      <Reference URI="/xl/externalLinks/externalLink87.xml?ContentType=application/vnd.openxmlformats-officedocument.spreadsheetml.externalLink+xml">
        <DigestMethod Algorithm="http://www.w3.org/2001/04/xmlenc#sha256"/>
        <DigestValue>GH8v1YSlvLSqDJ6vxqAPdVDHgBiD2gYr+dMVYjDfPNY=</DigestValue>
      </Reference>
      <Reference URI="/xl/externalLinks/externalLink88.xml?ContentType=application/vnd.openxmlformats-officedocument.spreadsheetml.externalLink+xml">
        <DigestMethod Algorithm="http://www.w3.org/2001/04/xmlenc#sha256"/>
        <DigestValue>l/5SNE9kaPbPaJfsWXq7Rb9tFfVS3BSN5jEIpak3Sns=</DigestValue>
      </Reference>
      <Reference URI="/xl/externalLinks/externalLink89.xml?ContentType=application/vnd.openxmlformats-officedocument.spreadsheetml.externalLink+xml">
        <DigestMethod Algorithm="http://www.w3.org/2001/04/xmlenc#sha256"/>
        <DigestValue>Q/43RoUFvYelHEbZCTwAtSkszrTiNgteBBTVPVbYNyQ=</DigestValue>
      </Reference>
      <Reference URI="/xl/externalLinks/externalLink9.xml?ContentType=application/vnd.openxmlformats-officedocument.spreadsheetml.externalLink+xml">
        <DigestMethod Algorithm="http://www.w3.org/2001/04/xmlenc#sha256"/>
        <DigestValue>uOlDBiWRVBWMxE5gdkRq5swy/JECb1xV3l0bc1FyBDU=</DigestValue>
      </Reference>
      <Reference URI="/xl/externalLinks/externalLink90.xml?ContentType=application/vnd.openxmlformats-officedocument.spreadsheetml.externalLink+xml">
        <DigestMethod Algorithm="http://www.w3.org/2001/04/xmlenc#sha256"/>
        <DigestValue>Dzf72XApxJ4lNvaaZ/Ezxt0nS20hAOIRfZqO+aRkk74=</DigestValue>
      </Reference>
      <Reference URI="/xl/externalLinks/externalLink91.xml?ContentType=application/vnd.openxmlformats-officedocument.spreadsheetml.externalLink+xml">
        <DigestMethod Algorithm="http://www.w3.org/2001/04/xmlenc#sha256"/>
        <DigestValue>ZKLX1YqYcfmTwLYlgO1rZ0R4Jpn/qmjmTxts/DvsSB4=</DigestValue>
      </Reference>
      <Reference URI="/xl/externalLinks/externalLink92.xml?ContentType=application/vnd.openxmlformats-officedocument.spreadsheetml.externalLink+xml">
        <DigestMethod Algorithm="http://www.w3.org/2001/04/xmlenc#sha256"/>
        <DigestValue>ZKLX1YqYcfmTwLYlgO1rZ0R4Jpn/qmjmTxts/DvsSB4=</DigestValue>
      </Reference>
      <Reference URI="/xl/externalLinks/externalLink93.xml?ContentType=application/vnd.openxmlformats-officedocument.spreadsheetml.externalLink+xml">
        <DigestMethod Algorithm="http://www.w3.org/2001/04/xmlenc#sha256"/>
        <DigestValue>nd3TMYM/juby3f9tjUfJdll03LNrojFgxWRKGY+XV44=</DigestValue>
      </Reference>
      <Reference URI="/xl/externalLinks/externalLink94.xml?ContentType=application/vnd.openxmlformats-officedocument.spreadsheetml.externalLink+xml">
        <DigestMethod Algorithm="http://www.w3.org/2001/04/xmlenc#sha256"/>
        <DigestValue>nd3TMYM/juby3f9tjUfJdll03LNrojFgxWRKGY+XV44=</DigestValue>
      </Reference>
      <Reference URI="/xl/externalLinks/externalLink95.xml?ContentType=application/vnd.openxmlformats-officedocument.spreadsheetml.externalLink+xml">
        <DigestMethod Algorithm="http://www.w3.org/2001/04/xmlenc#sha256"/>
        <DigestValue>nd3TMYM/juby3f9tjUfJdll03LNrojFgxWRKGY+XV44=</DigestValue>
      </Reference>
      <Reference URI="/xl/externalLinks/externalLink96.xml?ContentType=application/vnd.openxmlformats-officedocument.spreadsheetml.externalLink+xml">
        <DigestMethod Algorithm="http://www.w3.org/2001/04/xmlenc#sha256"/>
        <DigestValue>D2WUTw3l6Yq04Ft7qmzTAXi5Ap2pe1AVnwO0YDFPnXU=</DigestValue>
      </Reference>
      <Reference URI="/xl/externalLinks/externalLink97.xml?ContentType=application/vnd.openxmlformats-officedocument.spreadsheetml.externalLink+xml">
        <DigestMethod Algorithm="http://www.w3.org/2001/04/xmlenc#sha256"/>
        <DigestValue>BuEQ+qwOxPyM9GcroLC3TWxOgcemogFIkYD0qWmhB8A=</DigestValue>
      </Reference>
      <Reference URI="/xl/externalLinks/externalLink98.xml?ContentType=application/vnd.openxmlformats-officedocument.spreadsheetml.externalLink+xml">
        <DigestMethod Algorithm="http://www.w3.org/2001/04/xmlenc#sha256"/>
        <DigestValue>BuEQ+qwOxPyM9GcroLC3TWxOgcemogFIkYD0qWmhB8A=</DigestValue>
      </Reference>
      <Reference URI="/xl/externalLinks/externalLink99.xml?ContentType=application/vnd.openxmlformats-officedocument.spreadsheetml.externalLink+xml">
        <DigestMethod Algorithm="http://www.w3.org/2001/04/xmlenc#sha256"/>
        <DigestValue>wrH8ytVwdr0AwTYf99iq2kzYlCw9dRQwRjYIQuYCyvw=</DigestValue>
      </Reference>
      <Reference URI="/xl/media/image1.jpeg?ContentType=image/jpeg">
        <DigestMethod Algorithm="http://www.w3.org/2001/04/xmlenc#sha256"/>
        <DigestValue>aa/dbYaNqZZaqja//Pxdp/x8h8GP/mVwbKG7NpwU1HI=</DigestValue>
      </Reference>
      <Reference URI="/xl/media/image2.png?ContentType=image/png">
        <DigestMethod Algorithm="http://www.w3.org/2001/04/xmlenc#sha256"/>
        <DigestValue>CEdEYI3wu63Pd0B//gitOAyrGOWXHoTvZF+IlkEO+aI=</DigestValue>
      </Reference>
      <Reference URI="/xl/media/image3.jpeg?ContentType=image/jpeg">
        <DigestMethod Algorithm="http://www.w3.org/2001/04/xmlenc#sha256"/>
        <DigestValue>Iz6DrG+PqlAuFBdnZEPNvKtqpFKubF/DJvMZC+f07YA=</DigestValue>
      </Reference>
      <Reference URI="/xl/media/image4.jpeg?ContentType=image/jpeg">
        <DigestMethod Algorithm="http://www.w3.org/2001/04/xmlenc#sha256"/>
        <DigestValue>+XPFyVZzh/SHM+amKX3CLumO0+52OiJI/i8MTqkOVY4=</DigestValue>
      </Reference>
      <Reference URI="/xl/media/image5.emf?ContentType=image/x-emf">
        <DigestMethod Algorithm="http://www.w3.org/2001/04/xmlenc#sha256"/>
        <DigestValue>w2AsSrYE6zxr6qi1C493hD1qcIhuNOz6//7SlZEJUZg=</DigestValue>
      </Reference>
      <Reference URI="/xl/media/image6.emf?ContentType=image/x-emf">
        <DigestMethod Algorithm="http://www.w3.org/2001/04/xmlenc#sha256"/>
        <DigestValue>xfPk51UW93bqXnaCq+fsBjFxsUKlD5q8GcALQJgW2pw=</DigestValue>
      </Reference>
      <Reference URI="/xl/media/image7.emf?ContentType=image/x-emf">
        <DigestMethod Algorithm="http://www.w3.org/2001/04/xmlenc#sha256"/>
        <DigestValue>h2kYBU8BcWgxWCnSwrI5X4x40eanVdvhsqDfzZDeIZk=</DigestValue>
      </Reference>
      <Reference URI="/xl/media/image8.emf?ContentType=image/x-emf">
        <DigestMethod Algorithm="http://www.w3.org/2001/04/xmlenc#sha256"/>
        <DigestValue>BqsbSbeDN5yo10XCC1rRTck4FJy/luhxsuMViCpQ/HE=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P9CrYOI1Zg+sgd39D+x0ZMOJ685MrNyMjItFe5PNcXw=</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hQ5UrcWb/Ygo8wNcdrCJWPg9TlN8Q0BdgwJYy2jFBLw=</DigestValue>
      </Reference>
      <Reference URI="/xl/printerSettings/printerSettings11.bin?ContentType=application/vnd.openxmlformats-officedocument.spreadsheetml.printerSettings">
        <DigestMethod Algorithm="http://www.w3.org/2001/04/xmlenc#sha256"/>
        <DigestValue>hqnMLvZ6XBY2fH1KhK00vJXWuxlSZRWkoKrdKDrIF2Q=</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hqnMLvZ6XBY2fH1KhK00vJXWuxlSZRWkoKrdKDrIF2Q=</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s6l80irlBTW+uFk7nR5c7WcaDa2jSh3MPBgl0IjaDO0=</DigestValue>
      </Reference>
      <Reference URI="/xl/printerSettings/printerSettings17.bin?ContentType=application/vnd.openxmlformats-officedocument.spreadsheetml.printerSettings">
        <DigestMethod Algorithm="http://www.w3.org/2001/04/xmlenc#sha256"/>
        <DigestValue>zJ1qIFf5kEiNzBVyegxMc2tWCFnJyR3sFK7SrhKdQAw=</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zJ1qIFf5kEiNzBVyegxMc2tWCFnJyR3sFK7SrhKdQAw=</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hqnMLvZ6XBY2fH1KhK00vJXWuxlSZRWkoKrdKDrIF2Q=</DigestValue>
      </Reference>
      <Reference URI="/xl/printerSettings/printerSettings21.bin?ContentType=application/vnd.openxmlformats-officedocument.spreadsheetml.printerSettings">
        <DigestMethod Algorithm="http://www.w3.org/2001/04/xmlenc#sha256"/>
        <DigestValue>hqnMLvZ6XBY2fH1KhK00vJXWuxlSZRWkoKrdKDrIF2Q=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s6l80irlBTW+uFk7nR5c7WcaDa2jSh3MPBgl0IjaDO0=</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T5TeynEhPRBZtfc8FH0qX8dt4y61F7pqGxzVYvScM6o=</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GyyR84UYFfbFvVrs+ip9vPggIMAXC0nxkmeUVNsGxCc=</DigestValue>
      </Reference>
      <Reference URI="/xl/printerSettings/printerSettings29.bin?ContentType=application/vnd.openxmlformats-officedocument.spreadsheetml.printerSettings">
        <DigestMethod Algorithm="http://www.w3.org/2001/04/xmlenc#sha256"/>
        <DigestValue>hqnMLvZ6XBY2fH1KhK00vJXWuxlSZRWkoKrdKDrIF2Q=</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hqnMLvZ6XBY2fH1KhK00vJXWuxlSZRWkoKrdKDrIF2Q=</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LRuyDCEHeLdeIGZrsYrMrPLJ8JLNYYHe4DD37qrsr9I=</DigestValue>
      </Reference>
      <Reference URI="/xl/printerSettings/printerSettings33.bin?ContentType=application/vnd.openxmlformats-officedocument.spreadsheetml.printerSettings">
        <DigestMethod Algorithm="http://www.w3.org/2001/04/xmlenc#sha256"/>
        <DigestValue>PU9UkDXmmEPyf+S+JviBnySNLqejhOgsN7zDPVcj8Ss=</DigestValue>
      </Reference>
      <Reference URI="/xl/printerSettings/printerSettings34.bin?ContentType=application/vnd.openxmlformats-officedocument.spreadsheetml.printerSettings">
        <DigestMethod Algorithm="http://www.w3.org/2001/04/xmlenc#sha256"/>
        <DigestValue>LRuyDCEHeLdeIGZrsYrMrPLJ8JLNYYHe4DD37qrsr9I=</DigestValue>
      </Reference>
      <Reference URI="/xl/printerSettings/printerSettings35.bin?ContentType=application/vnd.openxmlformats-officedocument.spreadsheetml.printerSettings">
        <DigestMethod Algorithm="http://www.w3.org/2001/04/xmlenc#sha256"/>
        <DigestValue>WP8WIsg8tkujmCyQdiZiklfqCOi15vDBFUP5al4EYNY=</DigestValue>
      </Reference>
      <Reference URI="/xl/printerSettings/printerSettings36.bin?ContentType=application/vnd.openxmlformats-officedocument.spreadsheetml.printerSettings">
        <DigestMethod Algorithm="http://www.w3.org/2001/04/xmlenc#sha256"/>
        <DigestValue>WP8WIsg8tkujmCyQdiZiklfqCOi15vDBFUP5al4EYNY=</DigestValue>
      </Reference>
      <Reference URI="/xl/printerSettings/printerSettings37.bin?ContentType=application/vnd.openxmlformats-officedocument.spreadsheetml.printerSettings">
        <DigestMethod Algorithm="http://www.w3.org/2001/04/xmlenc#sha256"/>
        <DigestValue>s6l80irlBTW+uFk7nR5c7WcaDa2jSh3MPBgl0IjaDO0=</DigestValue>
      </Reference>
      <Reference URI="/xl/printerSettings/printerSettings38.bin?ContentType=application/vnd.openxmlformats-officedocument.spreadsheetml.printerSettings">
        <DigestMethod Algorithm="http://www.w3.org/2001/04/xmlenc#sha256"/>
        <DigestValue>C5gFygcWh2F9QhHgEzSWoBBH46XxntemMvA/H4xPeHY=</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WP8WIsg8tkujmCyQdiZiklfqCOi15vDBFUP5al4EYNY=</DigestValue>
      </Reference>
      <Reference URI="/xl/printerSettings/printerSettings41.bin?ContentType=application/vnd.openxmlformats-officedocument.spreadsheetml.printerSettings">
        <DigestMethod Algorithm="http://www.w3.org/2001/04/xmlenc#sha256"/>
        <DigestValue>s6l80irlBTW+uFk7nR5c7WcaDa2jSh3MPBgl0IjaDO0=</DigestValue>
      </Reference>
      <Reference URI="/xl/printerSettings/printerSettings42.bin?ContentType=application/vnd.openxmlformats-officedocument.spreadsheetml.printerSettings">
        <DigestMethod Algorithm="http://www.w3.org/2001/04/xmlenc#sha256"/>
        <DigestValue>Dq9mrEN6SRiQpF75K1wMRMAn1lfOr4r1MwUR3HEIzb0=</DigestValue>
      </Reference>
      <Reference URI="/xl/printerSettings/printerSettings5.bin?ContentType=application/vnd.openxmlformats-officedocument.spreadsheetml.printerSettings">
        <DigestMethod Algorithm="http://www.w3.org/2001/04/xmlenc#sha256"/>
        <DigestValue>cPCOHK5oxtoO1eB522wg8W+wiERsGYKqmaSpE9a8F9o=</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Dq9mrEN6SRiQpF75K1wMRMAn1lfOr4r1MwUR3HEIzb0=</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t1Drg9ZGz1PfqL3U2dLJLWR6CmWjFRhd87QMaVGr4u4=</DigestValue>
      </Reference>
      <Reference URI="/xl/sharedStrings.xml?ContentType=application/vnd.openxmlformats-officedocument.spreadsheetml.sharedStrings+xml">
        <DigestMethod Algorithm="http://www.w3.org/2001/04/xmlenc#sha256"/>
        <DigestValue>WO4PM8VpVGKSDask5ZRx/XegKy+DmMhK0lkVqYBDt6Q=</DigestValue>
      </Reference>
      <Reference URI="/xl/styles.xml?ContentType=application/vnd.openxmlformats-officedocument.spreadsheetml.styles+xml">
        <DigestMethod Algorithm="http://www.w3.org/2001/04/xmlenc#sha256"/>
        <DigestValue>S1tj58xvGztH0R+yVWNQW6R49c9qFLkJFMmSUm4XcOA=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ishsZkdpK6Kk9k2EP5e5kkBRJGV2PTXRsMgryF0KfY8=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Tli28rN8igOjzPasqezpYxpfwxhNMdfjzhfnghEdtVc=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+Q5COjVjFFouiiFoqqOwATo3PtPuYhdpOGcxGxXxOMo=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xSF670h/B/bcNv1EfoF1ZfVkWgld55opswuhTmV6LFU=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JYPTz+FpudNsdNu0/6+eK/HKKegjUujvwa8FazDs9ZM=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mj6Bb64kuTdbpCBR6PhBt27ebWWH+BWSR/u5njyvdkE=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zm6gf5Hwu62JRbWpGxiQYmkOi5L+IAQVdIAvRAmMvXo=</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IG85NuEItSYsbywnqtY8Ox8unjWy6RqvOHnRRhCWh00=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kbfXyvunAPNwcVedqEaEsvznlSruAJq4sxip716U6lY=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v+EugXidFtF6R/n/0tjQhR43gH+oxhWPt7si18jxnE8=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ncz0RUsOFy2dlVrMmBj1J//DnjTowsFCOSxn2Q+0E2k=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10+L+QrFWAmf8+/kZn44HxluCsqPYMQiA6vMRzQjYjg=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gqounMMj+L57SWp2BDM4NvZNAj/vT7n7HTXPxTB9ev4=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Gt/RdZYO0oIskodg2HsZX5UfHBg0va6M8Xw46sC2xo8=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H2HANxQBbmoL/O+i56MFnJEgixPp1FViLYZBcVQnIkk=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20w93Ib3Euy9LLphQDz930yjkXZmPxt+Zm/LTswunic=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Q+WwOAJKgs0BuTEP41idZI9BfkKFGpGayeVgbj2OBYE=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pRH/ihLZ9zKB14tAupRPvgXfeaOhKsMGt8BS66TwJ0Q=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DzQ4Xav9dcKjf2Bku3EHoiUaJ2PPnw6eMnE3FfKEenQ=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Lml+QFBDArz6BCJTUgLrBE4Ix0BfxXkW18+dqo/Z0/4=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aJNtcbuaAbGbB4asJB1FIFE+xz/uPBFAIVeoYIBEMrw=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VHGLLNA2Xq+hiIvBgFQf6ugWIRZZjZIbnZQmuPDSnnQ=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oHTVXrLVL/sgLaDnJGH6Ii6X0sGVuFKjSgDw7rMfHXo=</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hJQ6rPdC/cRYcr02fqVff1hius3fiDGazLU9BOUymDI=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dJW2w9AxP3F4R8a/t4/n5ez5roCrut3S9W38o4NGseE=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2Zmddc8okUu60VbZpNY55ZYBrjRzx+lV6s9PJj3DdM4=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wzC6YSsjug8ID9ZpUGl0QAsbTf2MbyPuYrjnCwSGfMU=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YkK2/fC7G/dyCPvmGOuqqf+fAMOarRwkpqMSj43Z2Xs=</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3a18ZrdrCyaPJcWUXSrrA3tyX69khwoHt5ChAFGmr9E=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b728VTS/33yR2U4Y9b9HLP8AsNN4hPQOjwvjZlTM6pk=</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2hnq3aE6wwwnKLR7666zoaUf6kny46hBQaX+8kyY+Ik=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ZQxB85DvUkaa0KpgwiSp/4cQpJkLzTOCCBgE23MxNWU=</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w1G0GHkBrX1WvSrtivEhgiV+ijL+QMiAFggcbWlUeN0=</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XSzgTcJfVpStqDWRb7E8oNsuygjjbDcYPE1UZOpOMJA=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QcWtqvgpigrUFxqJj7vLUQRhdb0wl42VTyyJsP0A1tw=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sheet1.xml?ContentType=application/vnd.openxmlformats-officedocument.spreadsheetml.worksheet+xml">
        <DigestMethod Algorithm="http://www.w3.org/2001/04/xmlenc#sha256"/>
        <DigestValue>zD9PovKq76f9+MVeDO38Jtqfo/k5HaoONk2SGM+3fmc=</DigestValue>
      </Reference>
      <Reference URI="/xl/worksheets/sheet10.xml?ContentType=application/vnd.openxmlformats-officedocument.spreadsheetml.worksheet+xml">
        <DigestMethod Algorithm="http://www.w3.org/2001/04/xmlenc#sha256"/>
        <DigestValue>Iw4420Zqm0X68kQ/n5eFce1kFft9NrgOKlqhx/WrYTE=</DigestValue>
      </Reference>
      <Reference URI="/xl/worksheets/sheet11.xml?ContentType=application/vnd.openxmlformats-officedocument.spreadsheetml.worksheet+xml">
        <DigestMethod Algorithm="http://www.w3.org/2001/04/xmlenc#sha256"/>
        <DigestValue>3O5+qBb+n1aCCBuQ6IyvDHcp06z8ToGHe+FKWUE/O0w=</DigestValue>
      </Reference>
      <Reference URI="/xl/worksheets/sheet12.xml?ContentType=application/vnd.openxmlformats-officedocument.spreadsheetml.worksheet+xml">
        <DigestMethod Algorithm="http://www.w3.org/2001/04/xmlenc#sha256"/>
        <DigestValue>uMYaBcye31KUm9UnzrhRmGJnOAKcbwGof4EedPorC1o=</DigestValue>
      </Reference>
      <Reference URI="/xl/worksheets/sheet13.xml?ContentType=application/vnd.openxmlformats-officedocument.spreadsheetml.worksheet+xml">
        <DigestMethod Algorithm="http://www.w3.org/2001/04/xmlenc#sha256"/>
        <DigestValue>ag99uSQ89Cjlol/Tpkxjq2wdHrT49qOJzQriX3PtwkU=</DigestValue>
      </Reference>
      <Reference URI="/xl/worksheets/sheet14.xml?ContentType=application/vnd.openxmlformats-officedocument.spreadsheetml.worksheet+xml">
        <DigestMethod Algorithm="http://www.w3.org/2001/04/xmlenc#sha256"/>
        <DigestValue>p0QRWie2VUZzedmnqxhz+1N7SOtt5t8+8p3Lj1XssmI=</DigestValue>
      </Reference>
      <Reference URI="/xl/worksheets/sheet15.xml?ContentType=application/vnd.openxmlformats-officedocument.spreadsheetml.worksheet+xml">
        <DigestMethod Algorithm="http://www.w3.org/2001/04/xmlenc#sha256"/>
        <DigestValue>X9u0Xopk5P5qCQb9O71wlnrdY1kNxFv6t7WQsy0bAdU=</DigestValue>
      </Reference>
      <Reference URI="/xl/worksheets/sheet16.xml?ContentType=application/vnd.openxmlformats-officedocument.spreadsheetml.worksheet+xml">
        <DigestMethod Algorithm="http://www.w3.org/2001/04/xmlenc#sha256"/>
        <DigestValue>bL+NdN9h27ZHhFhO/+7MiAgOS7zhsZdaNT4MnzMet1A=</DigestValue>
      </Reference>
      <Reference URI="/xl/worksheets/sheet17.xml?ContentType=application/vnd.openxmlformats-officedocument.spreadsheetml.worksheet+xml">
        <DigestMethod Algorithm="http://www.w3.org/2001/04/xmlenc#sha256"/>
        <DigestValue>cyZtYaQav26ZLdrlpRkAl+ZeoE0xSJ00qS3x+MopNq8=</DigestValue>
      </Reference>
      <Reference URI="/xl/worksheets/sheet18.xml?ContentType=application/vnd.openxmlformats-officedocument.spreadsheetml.worksheet+xml">
        <DigestMethod Algorithm="http://www.w3.org/2001/04/xmlenc#sha256"/>
        <DigestValue>pPQOmf8frKTwNzaj3tYO7AbEwYAc2roiusJfxTZ4NrQ=</DigestValue>
      </Reference>
      <Reference URI="/xl/worksheets/sheet19.xml?ContentType=application/vnd.openxmlformats-officedocument.spreadsheetml.worksheet+xml">
        <DigestMethod Algorithm="http://www.w3.org/2001/04/xmlenc#sha256"/>
        <DigestValue>4mfYtgHyjgXpx3Dw5kBQIDpG/js9WCh31hV8kcRa4i0=</DigestValue>
      </Reference>
      <Reference URI="/xl/worksheets/sheet2.xml?ContentType=application/vnd.openxmlformats-officedocument.spreadsheetml.worksheet+xml">
        <DigestMethod Algorithm="http://www.w3.org/2001/04/xmlenc#sha256"/>
        <DigestValue>p52+DzGFt6MT3+5GQshbeWKVTURmSdvISTF44lqesxA=</DigestValue>
      </Reference>
      <Reference URI="/xl/worksheets/sheet20.xml?ContentType=application/vnd.openxmlformats-officedocument.spreadsheetml.worksheet+xml">
        <DigestMethod Algorithm="http://www.w3.org/2001/04/xmlenc#sha256"/>
        <DigestValue>6+kptEpKaZ6kDtZo5KTalKCT5Le5L+gcX+xW8gewHzM=</DigestValue>
      </Reference>
      <Reference URI="/xl/worksheets/sheet21.xml?ContentType=application/vnd.openxmlformats-officedocument.spreadsheetml.worksheet+xml">
        <DigestMethod Algorithm="http://www.w3.org/2001/04/xmlenc#sha256"/>
        <DigestValue>b1JtHLoZX4RhLBxs0q85woJmnnveEmrJ0/SgG3gI5mo=</DigestValue>
      </Reference>
      <Reference URI="/xl/worksheets/sheet22.xml?ContentType=application/vnd.openxmlformats-officedocument.spreadsheetml.worksheet+xml">
        <DigestMethod Algorithm="http://www.w3.org/2001/04/xmlenc#sha256"/>
        <DigestValue>Hd8lssvlDEyhQY9JDYJ1l3c0fcvlQAgVDJq6U8FeuRc=</DigestValue>
      </Reference>
      <Reference URI="/xl/worksheets/sheet23.xml?ContentType=application/vnd.openxmlformats-officedocument.spreadsheetml.worksheet+xml">
        <DigestMethod Algorithm="http://www.w3.org/2001/04/xmlenc#sha256"/>
        <DigestValue>pDz/YwzQedzLuoFqA93Rccc4fI6a0gOHfwDbx+wCaLA=</DigestValue>
      </Reference>
      <Reference URI="/xl/worksheets/sheet24.xml?ContentType=application/vnd.openxmlformats-officedocument.spreadsheetml.worksheet+xml">
        <DigestMethod Algorithm="http://www.w3.org/2001/04/xmlenc#sha256"/>
        <DigestValue>ewulbL+36GZ7EttEDKQkDWHeQ3w2eKNSiOU7B4GE5xg=</DigestValue>
      </Reference>
      <Reference URI="/xl/worksheets/sheet25.xml?ContentType=application/vnd.openxmlformats-officedocument.spreadsheetml.worksheet+xml">
        <DigestMethod Algorithm="http://www.w3.org/2001/04/xmlenc#sha256"/>
        <DigestValue>Wpm3LknWVcxAM25BBSfQYzB1ZrHUg9mjoNI4E5gt1c0=</DigestValue>
      </Reference>
      <Reference URI="/xl/worksheets/sheet26.xml?ContentType=application/vnd.openxmlformats-officedocument.spreadsheetml.worksheet+xml">
        <DigestMethod Algorithm="http://www.w3.org/2001/04/xmlenc#sha256"/>
        <DigestValue>3NO/f3w9JaHVPBylM4sdo8f0IzkpTeQSr8GDgiJp8D4=</DigestValue>
      </Reference>
      <Reference URI="/xl/worksheets/sheet27.xml?ContentType=application/vnd.openxmlformats-officedocument.spreadsheetml.worksheet+xml">
        <DigestMethod Algorithm="http://www.w3.org/2001/04/xmlenc#sha256"/>
        <DigestValue>N27qQWA3gG49PG8JWjqSuY7cZVTRhISoc3P3fdsvcc8=</DigestValue>
      </Reference>
      <Reference URI="/xl/worksheets/sheet28.xml?ContentType=application/vnd.openxmlformats-officedocument.spreadsheetml.worksheet+xml">
        <DigestMethod Algorithm="http://www.w3.org/2001/04/xmlenc#sha256"/>
        <DigestValue>IauV0wCpC69JyLlduZp2mzPlAcf/OXv/AvbDGTKynNM=</DigestValue>
      </Reference>
      <Reference URI="/xl/worksheets/sheet29.xml?ContentType=application/vnd.openxmlformats-officedocument.spreadsheetml.worksheet+xml">
        <DigestMethod Algorithm="http://www.w3.org/2001/04/xmlenc#sha256"/>
        <DigestValue>87TZ0SrUMCcz+i8SnONWCo66kP1HIix8qMxd5GPOVlg=</DigestValue>
      </Reference>
      <Reference URI="/xl/worksheets/sheet3.xml?ContentType=application/vnd.openxmlformats-officedocument.spreadsheetml.worksheet+xml">
        <DigestMethod Algorithm="http://www.w3.org/2001/04/xmlenc#sha256"/>
        <DigestValue>854MEOUGIxejNXXqoaU4bMbeyuXXRZfutchxSXwVavs=</DigestValue>
      </Reference>
      <Reference URI="/xl/worksheets/sheet30.xml?ContentType=application/vnd.openxmlformats-officedocument.spreadsheetml.worksheet+xml">
        <DigestMethod Algorithm="http://www.w3.org/2001/04/xmlenc#sha256"/>
        <DigestValue>L55EzK2XZibIwk0GgjmcQ7rj4GTCqEVLOzDWrgwZ1hM=</DigestValue>
      </Reference>
      <Reference URI="/xl/worksheets/sheet31.xml?ContentType=application/vnd.openxmlformats-officedocument.spreadsheetml.worksheet+xml">
        <DigestMethod Algorithm="http://www.w3.org/2001/04/xmlenc#sha256"/>
        <DigestValue>/YkiuYvsEorW7s81vzawjnoROYNro+80eWtsoDJoLIY=</DigestValue>
      </Reference>
      <Reference URI="/xl/worksheets/sheet32.xml?ContentType=application/vnd.openxmlformats-officedocument.spreadsheetml.worksheet+xml">
        <DigestMethod Algorithm="http://www.w3.org/2001/04/xmlenc#sha256"/>
        <DigestValue>Fye3XD9UZ1d600D7KHn5gAsAo2uhrfWf4c9HcLjYJaE=</DigestValue>
      </Reference>
      <Reference URI="/xl/worksheets/sheet33.xml?ContentType=application/vnd.openxmlformats-officedocument.spreadsheetml.worksheet+xml">
        <DigestMethod Algorithm="http://www.w3.org/2001/04/xmlenc#sha256"/>
        <DigestValue>k5T9YIaiBOmNHI6PB8DopiDnCMQjfYDG9U9oqwN9CwI=</DigestValue>
      </Reference>
      <Reference URI="/xl/worksheets/sheet34.xml?ContentType=application/vnd.openxmlformats-officedocument.spreadsheetml.worksheet+xml">
        <DigestMethod Algorithm="http://www.w3.org/2001/04/xmlenc#sha256"/>
        <DigestValue>f4ZZ8m+IGlar45EtwsSdyXhy5aHZgBrGL+XWl25z2dk=</DigestValue>
      </Reference>
      <Reference URI="/xl/worksheets/sheet35.xml?ContentType=application/vnd.openxmlformats-officedocument.spreadsheetml.worksheet+xml">
        <DigestMethod Algorithm="http://www.w3.org/2001/04/xmlenc#sha256"/>
        <DigestValue>1HonnhTxTFlAleDcFTswLD6L7XQh/TOdQR5F5vleWZ0=</DigestValue>
      </Reference>
      <Reference URI="/xl/worksheets/sheet36.xml?ContentType=application/vnd.openxmlformats-officedocument.spreadsheetml.worksheet+xml">
        <DigestMethod Algorithm="http://www.w3.org/2001/04/xmlenc#sha256"/>
        <DigestValue>MpE9+7NOZAy0+fqUFbqTGEgAkv5/wzZljWbcLnF589U=</DigestValue>
      </Reference>
      <Reference URI="/xl/worksheets/sheet37.xml?ContentType=application/vnd.openxmlformats-officedocument.spreadsheetml.worksheet+xml">
        <DigestMethod Algorithm="http://www.w3.org/2001/04/xmlenc#sha256"/>
        <DigestValue>GnkSeSaSIqYSkTAuEFhqOq/ulZqyT05ffEhLt2sVz1s=</DigestValue>
      </Reference>
      <Reference URI="/xl/worksheets/sheet38.xml?ContentType=application/vnd.openxmlformats-officedocument.spreadsheetml.worksheet+xml">
        <DigestMethod Algorithm="http://www.w3.org/2001/04/xmlenc#sha256"/>
        <DigestValue>SMF6DgRoXpoyfZidVNZ8kfRcp3130oek0sn0MIhmpe0=</DigestValue>
      </Reference>
      <Reference URI="/xl/worksheets/sheet39.xml?ContentType=application/vnd.openxmlformats-officedocument.spreadsheetml.worksheet+xml">
        <DigestMethod Algorithm="http://www.w3.org/2001/04/xmlenc#sha256"/>
        <DigestValue>MQwNKUD42s94uaHIn7ucI8ITKsE9BCe8tLS7Dl1kGb4=</DigestValue>
      </Reference>
      <Reference URI="/xl/worksheets/sheet4.xml?ContentType=application/vnd.openxmlformats-officedocument.spreadsheetml.worksheet+xml">
        <DigestMethod Algorithm="http://www.w3.org/2001/04/xmlenc#sha256"/>
        <DigestValue>HxONRsRAC00EgSGXeNNV2GVTkb+16jq8TJmX7DAC0EY=</DigestValue>
      </Reference>
      <Reference URI="/xl/worksheets/sheet40.xml?ContentType=application/vnd.openxmlformats-officedocument.spreadsheetml.worksheet+xml">
        <DigestMethod Algorithm="http://www.w3.org/2001/04/xmlenc#sha256"/>
        <DigestValue>XjN27mIp7MAf9bMhC/IBvl1zw+hor80WjYKJbPVEHv8=</DigestValue>
      </Reference>
      <Reference URI="/xl/worksheets/sheet41.xml?ContentType=application/vnd.openxmlformats-officedocument.spreadsheetml.worksheet+xml">
        <DigestMethod Algorithm="http://www.w3.org/2001/04/xmlenc#sha256"/>
        <DigestValue>vFIIICqh2zBQoT4kt/Tt7Ow2tEqdbLLhJzuf5Qj6hqE=</DigestValue>
      </Reference>
      <Reference URI="/xl/worksheets/sheet42.xml?ContentType=application/vnd.openxmlformats-officedocument.spreadsheetml.worksheet+xml">
        <DigestMethod Algorithm="http://www.w3.org/2001/04/xmlenc#sha256"/>
        <DigestValue>zqM9pyLVY142ZCickleCMqqf77ApTbhdAeEfrrYpKFM=</DigestValue>
      </Reference>
      <Reference URI="/xl/worksheets/sheet43.xml?ContentType=application/vnd.openxmlformats-officedocument.spreadsheetml.worksheet+xml">
        <DigestMethod Algorithm="http://www.w3.org/2001/04/xmlenc#sha256"/>
        <DigestValue>C93smZEXlNxkVTpqdbW+ZYw6+6LQCoVBXTT+4MI9y7s=</DigestValue>
      </Reference>
      <Reference URI="/xl/worksheets/sheet44.xml?ContentType=application/vnd.openxmlformats-officedocument.spreadsheetml.worksheet+xml">
        <DigestMethod Algorithm="http://www.w3.org/2001/04/xmlenc#sha256"/>
        <DigestValue>lH6jGbnhsywLpcw6M1Te5q7Py5pRsCfzmGYE/EYE7SU=</DigestValue>
      </Reference>
      <Reference URI="/xl/worksheets/sheet45.xml?ContentType=application/vnd.openxmlformats-officedocument.spreadsheetml.worksheet+xml">
        <DigestMethod Algorithm="http://www.w3.org/2001/04/xmlenc#sha256"/>
        <DigestValue>wdu6VCELh5fDHy45Op9ewDDsliK3LTdYuC54aXFMnHo=</DigestValue>
      </Reference>
      <Reference URI="/xl/worksheets/sheet46.xml?ContentType=application/vnd.openxmlformats-officedocument.spreadsheetml.worksheet+xml">
        <DigestMethod Algorithm="http://www.w3.org/2001/04/xmlenc#sha256"/>
        <DigestValue>VPr/zJXwHrGopmhM1tWTVLJ5RSDtE9cYn2yjQAp0zqo=</DigestValue>
      </Reference>
      <Reference URI="/xl/worksheets/sheet47.xml?ContentType=application/vnd.openxmlformats-officedocument.spreadsheetml.worksheet+xml">
        <DigestMethod Algorithm="http://www.w3.org/2001/04/xmlenc#sha256"/>
        <DigestValue>uhrQHFJLnGWwseQBBpxdW//w9mYGpzyVWaVe1xIA8c8=</DigestValue>
      </Reference>
      <Reference URI="/xl/worksheets/sheet48.xml?ContentType=application/vnd.openxmlformats-officedocument.spreadsheetml.worksheet+xml">
        <DigestMethod Algorithm="http://www.w3.org/2001/04/xmlenc#sha256"/>
        <DigestValue>AwNQgzFJwFy0AxPgnNCZ7CTHjo3EWURdx6OSV54DkbM=</DigestValue>
      </Reference>
      <Reference URI="/xl/worksheets/sheet49.xml?ContentType=application/vnd.openxmlformats-officedocument.spreadsheetml.worksheet+xml">
        <DigestMethod Algorithm="http://www.w3.org/2001/04/xmlenc#sha256"/>
        <DigestValue>EuVyGdDFeIXTYQq3W930R6fmQSRAR9/okP7M4E+btWQ=</DigestValue>
      </Reference>
      <Reference URI="/xl/worksheets/sheet5.xml?ContentType=application/vnd.openxmlformats-officedocument.spreadsheetml.worksheet+xml">
        <DigestMethod Algorithm="http://www.w3.org/2001/04/xmlenc#sha256"/>
        <DigestValue>60XVhVVY55JZatRM8QhFJBctKJFYOvxQpUYXJg8SFqY=</DigestValue>
      </Reference>
      <Reference URI="/xl/worksheets/sheet50.xml?ContentType=application/vnd.openxmlformats-officedocument.spreadsheetml.worksheet+xml">
        <DigestMethod Algorithm="http://www.w3.org/2001/04/xmlenc#sha256"/>
        <DigestValue>hz6JbnSEW57hO22xsJ9QPlRhAZswC5+FBNg2sSHKYU8=</DigestValue>
      </Reference>
      <Reference URI="/xl/worksheets/sheet6.xml?ContentType=application/vnd.openxmlformats-officedocument.spreadsheetml.worksheet+xml">
        <DigestMethod Algorithm="http://www.w3.org/2001/04/xmlenc#sha256"/>
        <DigestValue>5+N3QjbcdS5AxWhPtfCxGZefFGcRswrcyj+/AAsXo5Y=</DigestValue>
      </Reference>
      <Reference URI="/xl/worksheets/sheet7.xml?ContentType=application/vnd.openxmlformats-officedocument.spreadsheetml.worksheet+xml">
        <DigestMethod Algorithm="http://www.w3.org/2001/04/xmlenc#sha256"/>
        <DigestValue>JJOJQGsoS7+P5T2waTdF6ZvOJB0zLXKsHLctrBVP5SA=</DigestValue>
      </Reference>
      <Reference URI="/xl/worksheets/sheet8.xml?ContentType=application/vnd.openxmlformats-officedocument.spreadsheetml.worksheet+xml">
        <DigestMethod Algorithm="http://www.w3.org/2001/04/xmlenc#sha256"/>
        <DigestValue>9hTPCEoeDBH7VSfSz46OWYp5LkZDlNzBPasvefNx9m0=</DigestValue>
      </Reference>
      <Reference URI="/xl/worksheets/sheet9.xml?ContentType=application/vnd.openxmlformats-officedocument.spreadsheetml.worksheet+xml">
        <DigestMethod Algorithm="http://www.w3.org/2001/04/xmlenc#sha256"/>
        <DigestValue>WuwGNIg6Kh0YfvfiTk2yGCjQO0NBllTAmkJeUzXLzrU=</DigestValue>
      </Reference>
    </Manifest>
    <SignatureProperties>
      <SignatureProperty Id="idSignatureTime" Target="#idPackageSignature">
        <mdssi:SignatureTime xmlns:mdssi="http://schemas.openxmlformats.org/package/2006/digital-signature">
          <mdssi:Format>YYYY-MM-DDThh:mm:ssTZD</mdssi:Format>
          <mdssi:Value>2021-05-03T14:56:10Z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 efectos de su identificación con nuestro informe de fecha 3 de mayo de 2021</SignatureComments>
          <WindowsVersion>10.0</WindowsVersion>
          <OfficeVersion>16.0.12527/19</OfficeVersion>
          <ApplicationVersion>16.0.12527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2021-05-03T14:56:10Z</xd:SigningTime>
          <xd:SigningCertificate>
            <xd:Cert>
              <xd:CertDigest>
                <DigestMethod Algorithm="http://www.w3.org/2001/04/xmlenc#sha256"/>
                <DigestValue>AUvi27MlY7sfWF47PSiPnW6eUkDOC3qwa0mXEAhng7o=</DigestValue>
              </xd:CertDigest>
              <xd:IssuerSerial>
                <X509IssuerName>CN=CA-VIT S.A., O=VIT S.A., C=PY, SERIALNUMBER=RUC 80080099-0</X509IssuerName>
                <X509SerialNumber>38387709373815070437772656741576557341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/shAz88fB1G1Op1ZcqFVF4CM6Btyjn3H/oopHKcqXsc=</DigestValue>
    </Reference>
    <Reference Type="http://www.w3.org/2000/09/xmldsig#Object" URI="#idOfficeObject">
      <DigestMethod Algorithm="http://www.w3.org/2001/04/xmlenc#sha256"/>
      <DigestValue>5J2cFutCikwrjKe6BTvWrApLfuIWgVNg54sYBAKKvSw=</DigestValue>
    </Reference>
    <Reference Type="http://uri.etsi.org/01903#SignedProperties" URI="#idSignedProperties">
      <Transforms>
        <Transform Algorithm="http://www.w3.org/TR/2001/REC-xml-c14n-20010315"/>
      </Transforms>
      <DigestMethod Algorithm="http://www.w3.org/2001/04/xmlenc#sha256"/>
      <DigestValue>CtnW/OG6sM24edhKxADlLGpt1oSUoy7r75mq34Td5E8=</DigestValue>
    </Reference>
    <Reference Type="http://www.w3.org/2000/09/xmldsig#Object" URI="#idValidSigLnImg">
      <DigestMethod Algorithm="http://www.w3.org/2001/04/xmlenc#sha256"/>
      <DigestValue>UuUHNRyPAl6lDVis/z37hwlONecPP3S+kPnNJ3dtMGE=</DigestValue>
    </Reference>
    <Reference Type="http://www.w3.org/2000/09/xmldsig#Object" URI="#idInvalidSigLnImg">
      <DigestMethod Algorithm="http://www.w3.org/2001/04/xmlenc#sha256"/>
      <DigestValue>lv+yKy9f6ZWXlE7RmVcm/XAcPRDLuWTETTp94O0kHtI=</DigestValue>
    </Reference>
  </SignedInfo>
  <SignatureValue>Ocm0d1caTjtAgdtK5Jh7deTxVl9Hw/LRNCiKbWR4AysWhC9h9uDvfEG5SLpytGkPtL8Zh7gAx1dQ
rcxytgRfVsy3ZBZ1pWZi+22fy9cd151b9INJUT6PnrdtQ7N6Upqxk/ipGs0Nnmei2DcVH0399bTj
+XRWU285uYDz5e5la4Rth/6QVsOdjKx2eL3VNhR9gN/Z3rnIBkDmBXGQ2QDxM0e1cPkkFk1iJXtr
YBo3eB+FSNckFjGZ4y766xMFfi+Xqx/1ExBa+EvGnkCAdR/w/ApE1UI7R/ivLXblmVwRAzlLq/lG
thRsPLJcDv18MRnM8TZ3lWeA53QizSYUuLs5vQ==</SignatureValue>
  <KeyInfo>
    <X509Data>
      <X509Certificate>MIIIHTCCBgWgAwIBAgIQHOE0Mqfj89Bd/NOA629DHTANBgkqhkiG9w0BAQsFADBPMRcwFQYDVQQFEw5SVUMgODAwODAwOTktMDELMAkGA1UEBhMCUFkxETAPBgNVBAoMCFZJVCBTLkEuMRQwEgYDVQQDEwtDQS1WSVQgUy5BLjAeFw0xOTEyMjAxMzU4MjRaFw0yMTEyMjAxMzU4MjRaMIGTMRMwEQYDVQQqDApQQUJMTyBKT1NFMREwDwYDVQQEDAhESSBJT1JJTzESMBAGA1UEBRMJQ0kxODQ2NjM0MRwwGgYDVQQDDBNQQUJMTyBKT1NFIERJIElPUklPMREwDwYDVQQLDAhGSVJNQSBGMjEXMBUGA1UECgwOUEVSU09OQSBGSVNJQ0ExCzAJBgNVBAYTAlBZMIIBIjANBgkqhkiG9w0BAQEFAAOCAQ8AMIIBCgKCAQEAwBbEQN8QzNw6rb+D/9j8a5nE8Uzl+SOoXvqy5Eq+ilaP+M+cf6L9qo51c8/kf6f4PrVnHezIXNyEJa6TIPtia+fMR8JmxL+ZXmSXD0Ya3Ybhs0VIUaVgKFvo0wuTNlQQE7Fumconvl4ARmUQy1i6mqlzPovFHNEBtIgb3p29SPTZw+2BmUb1AhE3nUQwAAm0OzAym0FFUeSIoxYsP8e5k9XkhK455aRmCRijyBcqX32tMZsuWJQoo9gxIz76zx1jEWXdDbpDMqW8CGaki8sA7GTJ+eth/2o9e5Zaf6EAAxBD2Fdv64Jn0Oh2A7XsvNCOmDjQMPfxhOmVZtaf1j6rswIDAQABo4IDrjCCA6owDAYDVR0TAQH/BAIwADAOBgNVHQ8BAf8EBAMCBeAwLAYDVR0lAQH/BCIwIAYIKwYBBQUHAwQGCCsGAQUFBwMCBgorBgEEAYI3FAICMB0GA1UdDgQWBBSbTbr611KPJkv/kuQY+BY4fgBnSDAfBgNVHSMEGDAWgBQDY3yfbVpypVORtNvskfsDX3x8nTCCAdgGA1UdIASCAc8wggHLMIIBxwYMKwYBBAGC2UoBAQEHMIIBtTAxBggrBgEFBQcCARYlaHR0cHM6Ly93d3cuZWZpcm1hLmNvbS5weS9yZXBvc2l0b3JpbzCBxgYIKwYBBQUHAgIwgbkagbZFc3RlIGVzIHVuIGNlcnRpZmljYWRvIFRpcG8gRjIgZGUgcGVyc29uYSBm7XNpY2EgY3V5YSBjbGF2ZSBwcml2YWRhIGVzdOEgYWxtYWNlbmFkYSBlbiB1biBt82R1bG8gZGUgaGFyZHdhcmUgeSBzb24gdXRpbGl6YWRhcyBwYXJhIGF1dGVudGljYXIgYSBzdSB0aXR1bGFyIHkgZ2VuZXJhciBmaXJtYXMgZGlnaXRhbGVzLjCBtgYIKwYBBQUHAgIwgakagaZUaGlzIGlzIGEgVHlwZSBGMiBjZXJ0aWZpY2F0ZSBvZiBwaHlzaWNhbCBwZXJzb24gd2hvc2UgcHJpdmF0ZSBrZXkgaXMgc3RvcmVkIGluIGEgaGFyZHdhcmUgbW9kdWxlIGFuZCB1c2VkIHRvIGF1dGhlbnRpY2F0ZSB0aGUgaG9sZGVyIGFuZCBnZW5lcmF0ZSBkaWdpdGFsIHNpZ25hdHVyZXMuMIGDBgNVHREEfDB6gRhQQUJMTy5ESS1JT1JJT0BQWS5FWS5DT02kXjBcMRYwFAYDVQQFEw1SVUM4MDAzMDIwOC03MUIwQAYDVQQKDDlFUk5TVCAmIFlPVU5HIFBBUkFHVUFZIC0gQVVESVRPUkVTIFkgQVNFU09SRVMgREUgTkVHT0NJT1MwdgYIKwYBBQUHAQEEajBoMCgGCCsGAQUFBzABhhxodHRwczovL3d3dy5lZmlybWEuY29tLnB5L3ZhMDwGCCsGAQUFBzAChjBodHRwczovL3d3dy5lZmlybWEuY29tLnB5L3JlcG9zaXRvcmlvL2VmaXJtYS5jcnQwQgYDVR0fBDswOTA3oDWgM4YxaHR0cHM6Ly93d3cuZWZpcm1hLmNvbS5weS9yZXBvc2l0b3Jpby9lZmlybWExLmNybDANBgkqhkiG9w0BAQsFAAOCAgEAVgFSF2IukuCeMMnSLVV5+IwhznvMH8KbidD77B1BD26d0nYJ25yruoGj5V3moSI5DAaEL7LaSjov/QP4Qb/61LisIJM9nsllJpM2IqTuoTyDG/+2dyWvyDtWaYzJD2Nj8eGXlWoLCNSw03NnvIVM2Cl+4kw8Pk7q9CCBhdgMsSlXi2ikbzQCZpjP6qyYCFo/s4EOVUgC4vxqrMKU8XYpLqYNheFNRpbk6WTMMSGlG4ZtYdCgyGg0NElxzdSXZKDDinOJbDaTAMtDy2YwGvC63eRy6BE+9aDk9V1kLuIa/Yp2UlHy/1+YyEBKFARuoEZs+Xer8TBlV/q9SQhmV91VIYc673zYskCG8sXPSt4vCDIeXB/IfiO1VvIrvwZCfql8v9zYa9hEtzo9+8YjqkCrfYplpm52q3s9/cfKtWL9kszNrckZZ6hmMm9/YrOyopkZ3vqw4dZjKLG64Y5kyAbiltHetTjwlQNU3Kl1zwbKwPb9PjpatnQOeyQvuGUZBrnFym6381jENehKMwCmD08gHAk9ZDhmzTSmsfYVAYdX7OVb9+sHIL+5+mR2NYFCoyLoeIMXSxfGz9dDxLg361kjnUvNhXQv5fm8chNKmaK8d3T/JY5yuFMIyOhOoRQp5htQJgya6D7MfojFe1IXLntHlRcCTgsi2S0FaHv0z+EYU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07"/>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45"/>
            <mdssi:RelationshipReference xmlns:mdssi="http://schemas.openxmlformats.org/package/2006/digital-signature" SourceId="rId16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5"/>
            <mdssi:RelationshipReference xmlns:mdssi="http://schemas.openxmlformats.org/package/2006/digital-signature" SourceId="rId151"/>
            <mdssi:RelationshipReference xmlns:mdssi="http://schemas.openxmlformats.org/package/2006/digital-signature" SourceId="rId15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141"/>
            <mdssi:RelationshipReference xmlns:mdssi="http://schemas.openxmlformats.org/package/2006/digital-signature" SourceId="rId14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17"/>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47"/>
            <mdssi:RelationshipReference xmlns:mdssi="http://schemas.openxmlformats.org/package/2006/digital-signature" SourceId="rId68"/>
          </Transform>
          <Transform Algorithm="http://www.w3.org/TR/2001/REC-xml-c14n-20010315"/>
        </Transforms>
        <DigestMethod Algorithm="http://www.w3.org/2001/04/xmlenc#sha256"/>
        <DigestValue>IonXPLG38MTdhw1Z7q86ZqZMGyxlJTPl6Lk16dXC6B4=</DigestValue>
      </Reference>
      <Reference URI="/xl/calcChain.xml?ContentType=application/vnd.openxmlformats-officedocument.spreadsheetml.calcChain+xml">
        <DigestMethod Algorithm="http://www.w3.org/2001/04/xmlenc#sha256"/>
        <DigestValue>wqVM+6mTmylGmqGyeS8BrNd2MCnvGYDOW+Zi9/42ejI=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Ib7nv98BuHtgkM8/Pdhsfqo7EYOTzs8djBYqtlD179Q=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xP6N5EhIpUZwMFnfHuisvYSy8WQQzrDSIWgZJIzf2fg=</DigestValue>
      </Reference>
      <Reference URI="/xl/drawings/drawing13.xml?ContentType=application/vnd.openxmlformats-officedocument.drawing+xml">
        <DigestMethod Algorithm="http://www.w3.org/2001/04/xmlenc#sha256"/>
        <DigestValue>FSgVW1c3jruViqVh7kPfA1izg8o99DncmxixGRF5tcA=</DigestValue>
      </Reference>
      <Reference URI="/xl/drawings/drawing14.xml?ContentType=application/vnd.openxmlformats-officedocument.drawing+xml">
        <DigestMethod Algorithm="http://www.w3.org/2001/04/xmlenc#sha256"/>
        <DigestValue>kHf0isHfYuxpzAdtaeY/pArilWrhugMlwcRVdP/cqoM=</DigestValue>
      </Reference>
      <Reference URI="/xl/drawings/drawing15.xml?ContentType=application/vnd.openxmlformats-officedocument.drawing+xml">
        <DigestMethod Algorithm="http://www.w3.org/2001/04/xmlenc#sha256"/>
        <DigestValue>RJusHmxAm+FPs0xm17NnAlyXEunVv2ePuwfqOFTnB64=</DigestValue>
      </Reference>
      <Reference URI="/xl/drawings/drawing16.xml?ContentType=application/vnd.openxmlformats-officedocument.drawing+xml">
        <DigestMethod Algorithm="http://www.w3.org/2001/04/xmlenc#sha256"/>
        <DigestValue>4vkLXimhdNYNd+lIaFen26NaqvOe+O+FNdnuqVilMek=</DigestValue>
      </Reference>
      <Reference URI="/xl/drawings/drawing17.xml?ContentType=application/vnd.openxmlformats-officedocument.drawing+xml">
        <DigestMethod Algorithm="http://www.w3.org/2001/04/xmlenc#sha256"/>
        <DigestValue>8w4bD+NkRA3WjjnISQVWugiH32Zt0jfowTYt+ijyarY=</DigestValue>
      </Reference>
      <Reference URI="/xl/drawings/drawing18.xml?ContentType=application/vnd.openxmlformats-officedocument.drawing+xml">
        <DigestMethod Algorithm="http://www.w3.org/2001/04/xmlenc#sha256"/>
        <DigestValue>qjLZMe67ymEaG36EPiT1q32fvtPTIcds/skq/3uBvyY=</DigestValue>
      </Reference>
      <Reference URI="/xl/drawings/drawing19.xml?ContentType=application/vnd.openxmlformats-officedocument.drawing+xml">
        <DigestMethod Algorithm="http://www.w3.org/2001/04/xmlenc#sha256"/>
        <DigestValue>bEs9IpOt1wC36d2dX2AVfyyPlaNXyLtp5Nk/nhTwMVI=</DigestValue>
      </Reference>
      <Reference URI="/xl/drawings/drawing2.xml?ContentType=application/vnd.openxmlformats-officedocument.drawing+xml">
        <DigestMethod Algorithm="http://www.w3.org/2001/04/xmlenc#sha256"/>
        <DigestValue>HofVdvOzN66eiEi1VhwT2gcIQm/p4VNwGd4wRrjqwEM=</DigestValue>
      </Reference>
      <Reference URI="/xl/drawings/drawing20.xml?ContentType=application/vnd.openxmlformats-officedocument.drawing+xml">
        <DigestMethod Algorithm="http://www.w3.org/2001/04/xmlenc#sha256"/>
        <DigestValue>+r0mNZNiMZWB5/S74XYNnkshCrLF/jqosLQkY6hyShc=</DigestValue>
      </Reference>
      <Reference URI="/xl/drawings/drawing21.xml?ContentType=application/vnd.openxmlformats-officedocument.drawing+xml">
        <DigestMethod Algorithm="http://www.w3.org/2001/04/xmlenc#sha256"/>
        <DigestValue>v0P2EUvvD+cZC2BgGjq73IkqaLq1hdVE9xuJUQ2D4GY=</DigestValue>
      </Reference>
      <Reference URI="/xl/drawings/drawing22.xml?ContentType=application/vnd.openxmlformats-officedocument.drawing+xml">
        <DigestMethod Algorithm="http://www.w3.org/2001/04/xmlenc#sha256"/>
        <DigestValue>2s8NPPlsTtA0bHLTYg2eJgIwEKs+L51bQGuKyYWa5nA=</DigestValue>
      </Reference>
      <Reference URI="/xl/drawings/drawing23.xml?ContentType=application/vnd.openxmlformats-officedocument.drawing+xml">
        <DigestMethod Algorithm="http://www.w3.org/2001/04/xmlenc#sha256"/>
        <DigestValue>NHcAr8jfIFtPFYc8qPvKw31WQP3YNhFtr4ynOJ34jLA=</DigestValue>
      </Reference>
      <Reference URI="/xl/drawings/drawing24.xml?ContentType=application/vnd.openxmlformats-officedocument.drawing+xml">
        <DigestMethod Algorithm="http://www.w3.org/2001/04/xmlenc#sha256"/>
        <DigestValue>r73H5D4Wy8tJymCMJ3S9xfeKWxzQECLwPCNtghVW2zU=</DigestValue>
      </Reference>
      <Reference URI="/xl/drawings/drawing25.xml?ContentType=application/vnd.openxmlformats-officedocument.drawing+xml">
        <DigestMethod Algorithm="http://www.w3.org/2001/04/xmlenc#sha256"/>
        <DigestValue>/FUEeEYTg4Ql2mypVXZnX5HdpRHGPnXbJRwTtazMF58=</DigestValue>
      </Reference>
      <Reference URI="/xl/drawings/drawing26.xml?ContentType=application/vnd.openxmlformats-officedocument.drawing+xml">
        <DigestMethod Algorithm="http://www.w3.org/2001/04/xmlenc#sha256"/>
        <DigestValue>DG3HjEz5oEM69k8QI3toRi2pGw1fadlkGZjt5mVpnWQ=</DigestValue>
      </Reference>
      <Reference URI="/xl/drawings/drawing27.xml?ContentType=application/vnd.openxmlformats-officedocument.drawing+xml">
        <DigestMethod Algorithm="http://www.w3.org/2001/04/xmlenc#sha256"/>
        <DigestValue>kX2Yf0kPjb4yE2yq6/aED9mmGEJKaXJd0jw9DEj4Dm0=</DigestValue>
      </Reference>
      <Reference URI="/xl/drawings/drawing28.xml?ContentType=application/vnd.openxmlformats-officedocument.drawing+xml">
        <DigestMethod Algorithm="http://www.w3.org/2001/04/xmlenc#sha256"/>
        <DigestValue>SNAJaJkzIEZUykfWnQ1EJ8uw9MmfGzHoeb/xoMQDd4o=</DigestValue>
      </Reference>
      <Reference URI="/xl/drawings/drawing29.xml?ContentType=application/vnd.openxmlformats-officedocument.drawing+xml">
        <DigestMethod Algorithm="http://www.w3.org/2001/04/xmlenc#sha256"/>
        <DigestValue>Kq+N9hBHTbk2qT68MmW+tW742kgIkgPZkrBnlrzs2pc=</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Z6EuM+rmr0GVLQmubStK+2XtjHE9m1fuUrhhEuNOgNQ=</DigestValue>
      </Reference>
      <Reference URI="/xl/drawings/drawing31.xml?ContentType=application/vnd.openxmlformats-officedocument.drawing+xml">
        <DigestMethod Algorithm="http://www.w3.org/2001/04/xmlenc#sha256"/>
        <DigestValue>H7Qqlr4/A0ms5xTpPamx2CBCMPVB6Iapifa9lZEfnN8=</DigestValue>
      </Reference>
      <Reference URI="/xl/drawings/drawing32.xml?ContentType=application/vnd.openxmlformats-officedocument.drawing+xml">
        <DigestMethod Algorithm="http://www.w3.org/2001/04/xmlenc#sha256"/>
        <DigestValue>KgzM4N/XAST6zvoyM7uEQ5E3Vz9woj3P4waAaV4C6Pg=</DigestValue>
      </Reference>
      <Reference URI="/xl/drawings/drawing33.xml?ContentType=application/vnd.openxmlformats-officedocument.drawing+xml">
        <DigestMethod Algorithm="http://www.w3.org/2001/04/xmlenc#sha256"/>
        <DigestValue>Oc5Jbz3F4jiBHT/WPu0m2iXi8o05G5/ys0aCwiDLUso=</DigestValue>
      </Reference>
      <Reference URI="/xl/drawings/drawing34.xml?ContentType=application/vnd.openxmlformats-officedocument.drawing+xml">
        <DigestMethod Algorithm="http://www.w3.org/2001/04/xmlenc#sha256"/>
        <DigestValue>7B6o7dkbILveAkqBS3xuJtXnsp89vd2sXD9UToNiMoE=</DigestValue>
      </Reference>
      <Reference URI="/xl/drawings/drawing35.xml?ContentType=application/vnd.openxmlformats-officedocument.drawing+xml">
        <DigestMethod Algorithm="http://www.w3.org/2001/04/xmlenc#sha256"/>
        <DigestValue>uD+yqmR6b1krp34slqyjhNi11p8Vg0Tj04/drUUxBoE=</DigestValue>
      </Reference>
      <Reference URI="/xl/drawings/drawing4.xml?ContentType=application/vnd.openxmlformats-officedocument.drawing+xml">
        <DigestMethod Algorithm="http://www.w3.org/2001/04/xmlenc#sha256"/>
        <DigestValue>1L+iBmoWTQW6v7H9iEJT0mYr9lkk20J4cbnw0DMLTLw=</DigestValue>
      </Reference>
      <Reference URI="/xl/drawings/drawing5.xml?ContentType=application/vnd.openxmlformats-officedocument.drawing+xml">
        <DigestMethod Algorithm="http://www.w3.org/2001/04/xmlenc#sha256"/>
        <DigestValue>EDZzAsgLbNy+MdKPWTPCol5m1lDEFAB7W8Zpc4r3Ays=</DigestValue>
      </Reference>
      <Reference URI="/xl/drawings/drawing6.xml?ContentType=application/vnd.openxmlformats-officedocument.drawing+xml">
        <DigestMethod Algorithm="http://www.w3.org/2001/04/xmlenc#sha256"/>
        <DigestValue>xvzXfIPmSuWne+8+rA80ih68orlRd0l0PjZAxCaOJrY=</DigestValue>
      </Reference>
      <Reference URI="/xl/drawings/drawing7.xml?ContentType=application/vnd.openxmlformats-officedocument.drawing+xml">
        <DigestMethod Algorithm="http://www.w3.org/2001/04/xmlenc#sha256"/>
        <DigestValue>qWaZ+xgwGyFfpGa9nL92jZh7WqygkQ1RCYADa6VvQm8=</DigestValue>
      </Reference>
      <Reference URI="/xl/drawings/drawing8.xml?ContentType=application/vnd.openxmlformats-officedocument.drawing+xml">
        <DigestMethod Algorithm="http://www.w3.org/2001/04/xmlenc#sha256"/>
        <DigestValue>SWbKz4rHq/yxuCzj3c4CmhhprzvXHlVfaO215QxT3n8=</DigestValue>
      </Reference>
      <Reference URI="/xl/drawings/drawing9.xml?ContentType=application/vnd.openxmlformats-officedocument.drawing+xml">
        <DigestMethod Algorithm="http://www.w3.org/2001/04/xmlenc#sha256"/>
        <DigestValue>LVoDw9IBvF8KtyzRyhn/CxTC/k2FON8PBBC2QH2KWBQ=</DigestValue>
      </Reference>
      <Reference URI="/xl/drawings/vmlDrawing1.vml?ContentType=application/vnd.openxmlformats-officedocument.vmlDrawing">
        <DigestMethod Algorithm="http://www.w3.org/2001/04/xmlenc#sha256"/>
        <DigestValue>O7URqwjcdknlY/WTcjppTzrxGz045OP4c3uYyYWZed8=</DigestValue>
      </Reference>
      <Reference URI="/xl/drawings/vmlDrawing2.vml?ContentType=application/vnd.openxmlformats-officedocument.vmlDrawing">
        <DigestMethod Algorithm="http://www.w3.org/2001/04/xmlenc#sha256"/>
        <DigestValue>N2wAovriRZz728E2yofqkqU+oyIO8S0kvj7mqTMt/Is=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4KG1s666I8XGt8kISgjpbdswWB1Ea9WqslWa6PHhFIw=</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MMOIdyTfIJxAKB3loDrBN8x+yN+721oAhKi8qmPzh1I=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Iu0kf6sxrcbHxn5ULWA2h0pYX2o+dwYmixg23jE+odQ=</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FpuJXBCC6D3zGS5QRn6ooNZkZolK8iCTD+JUFWOWDXs=</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q/QTD2zBTEdrUCYdbmMpsPCLLbkxsxTjk0utLcmXskk=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RQncGWUbE4TZzvsd692/NOVNOjtu+YCkwsU/oPcTOa8=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a4DxLfojZFZENcgEbgBB6V79MZGEmGDv2PyPiQ6oFzk=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JQbSkj7pZZ812jxKnM/ktxiaslZY4L1HnnvuYJ4DJCA=</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5JNiQ6JRIDMTGZOHXcYymJ1PzFBCnWu/tFA1IBMuwWk=</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DwJa4ZLPiVOKCO2AZh5W39J0pmbXqdK+hTTHcywfRYs=</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QGrWTLoX5GvDyt3yUj/jvKy+CVgKn/o58imeqxOURh0=</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vXBvKfPoztfqqa7EZ88H04oHtsVz7wHt7D42HcL8MN0=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ECIjvmyOrVVeGBX/XHApdOVk8LXZr/VQ5BL2nFqLhGs=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9SRetPO9itLihLbexXNoHRxECJeSbUhkMXcvwEodTlg=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zI9nNIZg7Q4Xwd0e3EhROdSxNrU5RerFOJSzi2RRbRg=</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u33CJEKmVSAb0A7c6xBQR5mmSc0MoawvcIVwpexAgpI=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WtmaCdncI2hefW3/1l0a4gAl/P47bfsu9S7nrPR5png=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mB6rohhc4ED2ESDb5e1e0x5wH1UM2taxN/FQ6IbsYwA=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Rjw45eVt4p3mMY/U137OTnVQpkiU8CzX17HEg/5K71M=</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v67uBxdIFr4piCzg/Ui2Mm2sq+EEgIB090G0LLAx9jo=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6URuZSS5DkwV+Elvs48mMDWbS0X5l2Q3bDyMLivY4gw=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+mgaWRNYPauschqt6lYgPlJ5Omnx6eGmJAJCvbTWL4M=</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gcsGsbkdUfYcv3GeFFBdkh7oHMUASK97VpFkeEPoSxM=</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L8L+0rx90TA7xmKSkPiSYP9ywCh3dFplDsIdittqMu0=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pejNNQFBuCtK6BJXbNZXlDlJFJKEDjz2pTzCXK1h7Pc=</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SWHKAVO2wQSB4VKud8Vjrh8J9qhCg0EXQ/+k0/bNR/o=</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Qf2T/teq8pQ6RqQTMxMZxny5hAJ1XPYJu1+Qq3KFKcw=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fPI4vPQekgKBjecX8KRjb8NPfleaRRU+L5n0NYKAwYo=</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dHZUC+sa59dLxNuLojdRIobdIoLWZj5fCL17yBtqeYM=</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z6CAbKj1BdLgufbLELRRDoh+bnbfoDJROb1gxiNj9mc=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HzJQdlGZUlXBwPZRH1ToyYUmkJy3LU4kBpVC+jNIon4=</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DFHyO/DvhSfO48cjw3OZtJe9WtvWi5kThX7lk7SWTw4=</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w37TObY74LV0FrCELGqgMsyvhqMi36mNdbIDxqEhfZ8=</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VJ2B/c7j108Rk0ftWD3Fg4V/tUYqK+V8I0NHARDElUc=</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h49Tksd+JJAK/pagLcN089y1PD9/Fa5oYGOXu2YjG44=</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MvsizUYOA8vxLvKaQfGr78x+lLOX+a3exWlc5/U3uuU=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vIz5W0rNS4zaKG/V5St+IeE49Cr8mUXOh5TmynQcC6Y=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DoCX3Rzhahf3Ei6yoSXzy2e9uzxU+aSvdasqhtNKW9c=</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nKUfGvRZ357nnKojRqB85gnyNBASDJnPEgiAvvQqkDc=</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externalLink1.xml?ContentType=application/vnd.openxmlformats-officedocument.spreadsheetml.externalLink+xml">
        <DigestMethod Algorithm="http://www.w3.org/2001/04/xmlenc#sha256"/>
        <DigestValue>JVowp0/xSEowbDaAlwSX1fhPvqM8mn/f90qYNWKCMsg=</DigestValue>
      </Reference>
      <Reference URI="/xl/externalLinks/externalLink10.xml?ContentType=application/vnd.openxmlformats-officedocument.spreadsheetml.externalLink+xml">
        <DigestMethod Algorithm="http://www.w3.org/2001/04/xmlenc#sha256"/>
        <DigestValue>uOlDBiWRVBWMxE5gdkRq5swy/JECb1xV3l0bc1FyBDU=</DigestValue>
      </Reference>
      <Reference URI="/xl/externalLinks/externalLink100.xml?ContentType=application/vnd.openxmlformats-officedocument.spreadsheetml.externalLink+xml">
        <DigestMethod Algorithm="http://www.w3.org/2001/04/xmlenc#sha256"/>
        <DigestValue>lvzl+GM2o7eCQJRhw7/QWWB/xRhSzgCKhCze5RYhe5A=</DigestValue>
      </Reference>
      <Reference URI="/xl/externalLinks/externalLink101.xml?ContentType=application/vnd.openxmlformats-officedocument.spreadsheetml.externalLink+xml">
        <DigestMethod Algorithm="http://www.w3.org/2001/04/xmlenc#sha256"/>
        <DigestValue>CS7HkjBwzKGOZtE5qkPQ3adQjmMQ0/y500dku0bXZJU=</DigestValue>
      </Reference>
      <Reference URI="/xl/externalLinks/externalLink102.xml?ContentType=application/vnd.openxmlformats-officedocument.spreadsheetml.externalLink+xml">
        <DigestMethod Algorithm="http://www.w3.org/2001/04/xmlenc#sha256"/>
        <DigestValue>JCfJ7PW1maO/oyy9rsYHIgJxvnM+VYfTxR5k3rt778Q=</DigestValue>
      </Reference>
      <Reference URI="/xl/externalLinks/externalLink103.xml?ContentType=application/vnd.openxmlformats-officedocument.spreadsheetml.externalLink+xml">
        <DigestMethod Algorithm="http://www.w3.org/2001/04/xmlenc#sha256"/>
        <DigestValue>NNzYOGq6qjh9tBVWDr2x22IADzKMVhf/PKUFVqWg3Ug=</DigestValue>
      </Reference>
      <Reference URI="/xl/externalLinks/externalLink104.xml?ContentType=application/vnd.openxmlformats-officedocument.spreadsheetml.externalLink+xml">
        <DigestMethod Algorithm="http://www.w3.org/2001/04/xmlenc#sha256"/>
        <DigestValue>Ylb6TIfk+LbUFN+DROw1vvFbvLGyGTd0YRurR3koFwU=</DigestValue>
      </Reference>
      <Reference URI="/xl/externalLinks/externalLink105.xml?ContentType=application/vnd.openxmlformats-officedocument.spreadsheetml.externalLink+xml">
        <DigestMethod Algorithm="http://www.w3.org/2001/04/xmlenc#sha256"/>
        <DigestValue>01CJpji+BzILwhAOenbu1xadPLb9Go78k8n22u8tPUs=</DigestValue>
      </Reference>
      <Reference URI="/xl/externalLinks/externalLink106.xml?ContentType=application/vnd.openxmlformats-officedocument.spreadsheetml.externalLink+xml">
        <DigestMethod Algorithm="http://www.w3.org/2001/04/xmlenc#sha256"/>
        <DigestValue>pO2ssFUYFgTmDDxQpPOn4GOjQGJ+gGAKsqqCxUqwJUs=</DigestValue>
      </Reference>
      <Reference URI="/xl/externalLinks/externalLink11.xml?ContentType=application/vnd.openxmlformats-officedocument.spreadsheetml.externalLink+xml">
        <DigestMethod Algorithm="http://www.w3.org/2001/04/xmlenc#sha256"/>
        <DigestValue>qljvZTmNIhNOnYg71yGRYAvUTQVEMgzI9sqv2EOVfx8=</DigestValue>
      </Reference>
      <Reference URI="/xl/externalLinks/externalLink12.xml?ContentType=application/vnd.openxmlformats-officedocument.spreadsheetml.externalLink+xml">
        <DigestMethod Algorithm="http://www.w3.org/2001/04/xmlenc#sha256"/>
        <DigestValue>qljvZTmNIhNOnYg71yGRYAvUTQVEMgzI9sqv2EOVfx8=</DigestValue>
      </Reference>
      <Reference URI="/xl/externalLinks/externalLink13.xml?ContentType=application/vnd.openxmlformats-officedocument.spreadsheetml.externalLink+xml">
        <DigestMethod Algorithm="http://www.w3.org/2001/04/xmlenc#sha256"/>
        <DigestValue>UyBtrqR912UhqZVhFBULOhzxvUvcklZAxRAMLaThO+M=</DigestValue>
      </Reference>
      <Reference URI="/xl/externalLinks/externalLink14.xml?ContentType=application/vnd.openxmlformats-officedocument.spreadsheetml.externalLink+xml">
        <DigestMethod Algorithm="http://www.w3.org/2001/04/xmlenc#sha256"/>
        <DigestValue>7cSLI4AT7lWTx2nqtyGieqi3V/NOH1aM2GktvKU+HiU=</DigestValue>
      </Reference>
      <Reference URI="/xl/externalLinks/externalLink15.xml?ContentType=application/vnd.openxmlformats-officedocument.spreadsheetml.externalLink+xml">
        <DigestMethod Algorithm="http://www.w3.org/2001/04/xmlenc#sha256"/>
        <DigestValue>C5reQjjxQ57JqJLEBLhfnvdI2VdlSoqn7qB/K0KMC/0=</DigestValue>
      </Reference>
      <Reference URI="/xl/externalLinks/externalLink16.xml?ContentType=application/vnd.openxmlformats-officedocument.spreadsheetml.externalLink+xml">
        <DigestMethod Algorithm="http://www.w3.org/2001/04/xmlenc#sha256"/>
        <DigestValue>ynlLsw6ea/Y+2qgUSrarQaeMgYdtvbrA9chQk+o1j+A=</DigestValue>
      </Reference>
      <Reference URI="/xl/externalLinks/externalLink17.xml?ContentType=application/vnd.openxmlformats-officedocument.spreadsheetml.externalLink+xml">
        <DigestMethod Algorithm="http://www.w3.org/2001/04/xmlenc#sha256"/>
        <DigestValue>ogq63QuX8uvqkzeZ6cM04FlI+ZCp+AWbHpErarWPUH8=</DigestValue>
      </Reference>
      <Reference URI="/xl/externalLinks/externalLink18.xml?ContentType=application/vnd.openxmlformats-officedocument.spreadsheetml.externalLink+xml">
        <DigestMethod Algorithm="http://www.w3.org/2001/04/xmlenc#sha256"/>
        <DigestValue>Q4l/uLAeUH8pojgT+9JpTuUVM5reELnBtQWk2lvbqao=</DigestValue>
      </Reference>
      <Reference URI="/xl/externalLinks/externalLink19.xml?ContentType=application/vnd.openxmlformats-officedocument.spreadsheetml.externalLink+xml">
        <DigestMethod Algorithm="http://www.w3.org/2001/04/xmlenc#sha256"/>
        <DigestValue>J/nON8BttyEyMVSukKL9akwyUtx2Zm+Qq1SeC/ZQRFI=</DigestValue>
      </Reference>
      <Reference URI="/xl/externalLinks/externalLink2.xml?ContentType=application/vnd.openxmlformats-officedocument.spreadsheetml.externalLink+xml">
        <DigestMethod Algorithm="http://www.w3.org/2001/04/xmlenc#sha256"/>
        <DigestValue>uGESA5mY4MmFpc+bejokkSIrNEye6/0BaLXXLP0GP2o=</DigestValue>
      </Reference>
      <Reference URI="/xl/externalLinks/externalLink20.xml?ContentType=application/vnd.openxmlformats-officedocument.spreadsheetml.externalLink+xml">
        <DigestMethod Algorithm="http://www.w3.org/2001/04/xmlenc#sha256"/>
        <DigestValue>JwElvWjnN8Spw4q9wI1J7eaP9fjFBc8plrwWiy8Wg+E=</DigestValue>
      </Reference>
      <Reference URI="/xl/externalLinks/externalLink21.xml?ContentType=application/vnd.openxmlformats-officedocument.spreadsheetml.externalLink+xml">
        <DigestMethod Algorithm="http://www.w3.org/2001/04/xmlenc#sha256"/>
        <DigestValue>JwElvWjnN8Spw4q9wI1J7eaP9fjFBc8plrwWiy8Wg+E=</DigestValue>
      </Reference>
      <Reference URI="/xl/externalLinks/externalLink22.xml?ContentType=application/vnd.openxmlformats-officedocument.spreadsheetml.externalLink+xml">
        <DigestMethod Algorithm="http://www.w3.org/2001/04/xmlenc#sha256"/>
        <DigestValue>QVvFWoGUOQuR8HIQPZfnhz3jAQvmGhq/9LyZzxyqgi0=</DigestValue>
      </Reference>
      <Reference URI="/xl/externalLinks/externalLink23.xml?ContentType=application/vnd.openxmlformats-officedocument.spreadsheetml.externalLink+xml">
        <DigestMethod Algorithm="http://www.w3.org/2001/04/xmlenc#sha256"/>
        <DigestValue>Cek4geT8Z3VbG8Xa2L6lOucWhLrXoSUoyeUQ5alW7g0=</DigestValue>
      </Reference>
      <Reference URI="/xl/externalLinks/externalLink24.xml?ContentType=application/vnd.openxmlformats-officedocument.spreadsheetml.externalLink+xml">
        <DigestMethod Algorithm="http://www.w3.org/2001/04/xmlenc#sha256"/>
        <DigestValue>Cek4geT8Z3VbG8Xa2L6lOucWhLrXoSUoyeUQ5alW7g0=</DigestValue>
      </Reference>
      <Reference URI="/xl/externalLinks/externalLink25.xml?ContentType=application/vnd.openxmlformats-officedocument.spreadsheetml.externalLink+xml">
        <DigestMethod Algorithm="http://www.w3.org/2001/04/xmlenc#sha256"/>
        <DigestValue>W+ZRKfUuc0qIX05YZ/N+bq4/zku5CjmnYDhVNE8XHCw=</DigestValue>
      </Reference>
      <Reference URI="/xl/externalLinks/externalLink26.xml?ContentType=application/vnd.openxmlformats-officedocument.spreadsheetml.externalLink+xml">
        <DigestMethod Algorithm="http://www.w3.org/2001/04/xmlenc#sha256"/>
        <DigestValue>W+ZRKfUuc0qIX05YZ/N+bq4/zku5CjmnYDhVNE8XHCw=</DigestValue>
      </Reference>
      <Reference URI="/xl/externalLinks/externalLink27.xml?ContentType=application/vnd.openxmlformats-officedocument.spreadsheetml.externalLink+xml">
        <DigestMethod Algorithm="http://www.w3.org/2001/04/xmlenc#sha256"/>
        <DigestValue>Rd2+9/1Aus3qtfVSr2Fv062Uc/AyFEPEb8AGu8EQgzg=</DigestValue>
      </Reference>
      <Reference URI="/xl/externalLinks/externalLink28.xml?ContentType=application/vnd.openxmlformats-officedocument.spreadsheetml.externalLink+xml">
        <DigestMethod Algorithm="http://www.w3.org/2001/04/xmlenc#sha256"/>
        <DigestValue>Rd2+9/1Aus3qtfVSr2Fv062Uc/AyFEPEb8AGu8EQgzg=</DigestValue>
      </Reference>
      <Reference URI="/xl/externalLinks/externalLink29.xml?ContentType=application/vnd.openxmlformats-officedocument.spreadsheetml.externalLink+xml">
        <DigestMethod Algorithm="http://www.w3.org/2001/04/xmlenc#sha256"/>
        <DigestValue>zR5T39On955Uj/iJW22eyn3IoKY3wZzV89bDYzQkhiE=</DigestValue>
      </Reference>
      <Reference URI="/xl/externalLinks/externalLink3.xml?ContentType=application/vnd.openxmlformats-officedocument.spreadsheetml.externalLink+xml">
        <DigestMethod Algorithm="http://www.w3.org/2001/04/xmlenc#sha256"/>
        <DigestValue>b2HcH77cOL43Hbubd6DMwm7B6xiI1KYFaH0Jmu/tXGA=</DigestValue>
      </Reference>
      <Reference URI="/xl/externalLinks/externalLink30.xml?ContentType=application/vnd.openxmlformats-officedocument.spreadsheetml.externalLink+xml">
        <DigestMethod Algorithm="http://www.w3.org/2001/04/xmlenc#sha256"/>
        <DigestValue>zR5T39On955Uj/iJW22eyn3IoKY3wZzV89bDYzQkhiE=</DigestValue>
      </Reference>
      <Reference URI="/xl/externalLinks/externalLink31.xml?ContentType=application/vnd.openxmlformats-officedocument.spreadsheetml.externalLink+xml">
        <DigestMethod Algorithm="http://www.w3.org/2001/04/xmlenc#sha256"/>
        <DigestValue>DJsNp5OdIHtTAA+4Z0IHZjdtJMkmzgvMxBHGMu1k9Ig=</DigestValue>
      </Reference>
      <Reference URI="/xl/externalLinks/externalLink32.xml?ContentType=application/vnd.openxmlformats-officedocument.spreadsheetml.externalLink+xml">
        <DigestMethod Algorithm="http://www.w3.org/2001/04/xmlenc#sha256"/>
        <DigestValue>u578HNli+hXljp93UDkxbk0cJ/6ZXFRRPC3Nwc0nfHM=</DigestValue>
      </Reference>
      <Reference URI="/xl/externalLinks/externalLink33.xml?ContentType=application/vnd.openxmlformats-officedocument.spreadsheetml.externalLink+xml">
        <DigestMethod Algorithm="http://www.w3.org/2001/04/xmlenc#sha256"/>
        <DigestValue>kSnU4cPce1cmMGarrVfwAZ9Q+Lbf+qG4Ll01AS5QARI=</DigestValue>
      </Reference>
      <Reference URI="/xl/externalLinks/externalLink34.xml?ContentType=application/vnd.openxmlformats-officedocument.spreadsheetml.externalLink+xml">
        <DigestMethod Algorithm="http://www.w3.org/2001/04/xmlenc#sha256"/>
        <DigestValue>U6zxdm9GrCzAWur7pheJF37xnWYrsWwjVtnWXKo27L0=</DigestValue>
      </Reference>
      <Reference URI="/xl/externalLinks/externalLink35.xml?ContentType=application/vnd.openxmlformats-officedocument.spreadsheetml.externalLink+xml">
        <DigestMethod Algorithm="http://www.w3.org/2001/04/xmlenc#sha256"/>
        <DigestValue>U6zxdm9GrCzAWur7pheJF37xnWYrsWwjVtnWXKo27L0=</DigestValue>
      </Reference>
      <Reference URI="/xl/externalLinks/externalLink36.xml?ContentType=application/vnd.openxmlformats-officedocument.spreadsheetml.externalLink+xml">
        <DigestMethod Algorithm="http://www.w3.org/2001/04/xmlenc#sha256"/>
        <DigestValue>HGIbk6crpaQTEuHUHlzgd6ymesGDoX7cVkZW8zCvuBw=</DigestValue>
      </Reference>
      <Reference URI="/xl/externalLinks/externalLink37.xml?ContentType=application/vnd.openxmlformats-officedocument.spreadsheetml.externalLink+xml">
        <DigestMethod Algorithm="http://www.w3.org/2001/04/xmlenc#sha256"/>
        <DigestValue>xDNNIYuMG4Fc3ed/1Wxur1itp7AIMPrG2H3oEJGMjgc=</DigestValue>
      </Reference>
      <Reference URI="/xl/externalLinks/externalLink38.xml?ContentType=application/vnd.openxmlformats-officedocument.spreadsheetml.externalLink+xml">
        <DigestMethod Algorithm="http://www.w3.org/2001/04/xmlenc#sha256"/>
        <DigestValue>RI/J6l6iAdGLXR65Wa5Gx9cGDS+EOJF9BqOko8ElMUU=</DigestValue>
      </Reference>
      <Reference URI="/xl/externalLinks/externalLink39.xml?ContentType=application/vnd.openxmlformats-officedocument.spreadsheetml.externalLink+xml">
        <DigestMethod Algorithm="http://www.w3.org/2001/04/xmlenc#sha256"/>
        <DigestValue>/AwUpUwgtIs3JHEevegTNiAixpTuf+kDCRLh3gdXiJQ=</DigestValue>
      </Reference>
      <Reference URI="/xl/externalLinks/externalLink4.xml?ContentType=application/vnd.openxmlformats-officedocument.spreadsheetml.externalLink+xml">
        <DigestMethod Algorithm="http://www.w3.org/2001/04/xmlenc#sha256"/>
        <DigestValue>9tnW9Dshg/SVXlnOIeXw/jgnBfydN92ZE4U5nJ9scTc=</DigestValue>
      </Reference>
      <Reference URI="/xl/externalLinks/externalLink40.xml?ContentType=application/vnd.openxmlformats-officedocument.spreadsheetml.externalLink+xml">
        <DigestMethod Algorithm="http://www.w3.org/2001/04/xmlenc#sha256"/>
        <DigestValue>VKAO25pYDwfePJZ2nuO6Tt0APpM75TxiOR07swJBrPM=</DigestValue>
      </Reference>
      <Reference URI="/xl/externalLinks/externalLink41.xml?ContentType=application/vnd.openxmlformats-officedocument.spreadsheetml.externalLink+xml">
        <DigestMethod Algorithm="http://www.w3.org/2001/04/xmlenc#sha256"/>
        <DigestValue>/gBP/aOBo4VaOG/TAOZZo4PtSiSQyMC5qZCBSX3+ZVs=</DigestValue>
      </Reference>
      <Reference URI="/xl/externalLinks/externalLink42.xml?ContentType=application/vnd.openxmlformats-officedocument.spreadsheetml.externalLink+xml">
        <DigestMethod Algorithm="http://www.w3.org/2001/04/xmlenc#sha256"/>
        <DigestValue>/gBP/aOBo4VaOG/TAOZZo4PtSiSQyMC5qZCBSX3+ZVs=</DigestValue>
      </Reference>
      <Reference URI="/xl/externalLinks/externalLink43.xml?ContentType=application/vnd.openxmlformats-officedocument.spreadsheetml.externalLink+xml">
        <DigestMethod Algorithm="http://www.w3.org/2001/04/xmlenc#sha256"/>
        <DigestValue>ZZmG/uOcXtW5iYgL2BEL4zhPPGTgtpLfDWcwKk99/2o=</DigestValue>
      </Reference>
      <Reference URI="/xl/externalLinks/externalLink44.xml?ContentType=application/vnd.openxmlformats-officedocument.spreadsheetml.externalLink+xml">
        <DigestMethod Algorithm="http://www.w3.org/2001/04/xmlenc#sha256"/>
        <DigestValue>EzABkNSKV06tYdJGCzqxeDs67wq5PDaIn7OEIM9WdM8=</DigestValue>
      </Reference>
      <Reference URI="/xl/externalLinks/externalLink45.xml?ContentType=application/vnd.openxmlformats-officedocument.spreadsheetml.externalLink+xml">
        <DigestMethod Algorithm="http://www.w3.org/2001/04/xmlenc#sha256"/>
        <DigestValue>EzABkNSKV06tYdJGCzqxeDs67wq5PDaIn7OEIM9WdM8=</DigestValue>
      </Reference>
      <Reference URI="/xl/externalLinks/externalLink46.xml?ContentType=application/vnd.openxmlformats-officedocument.spreadsheetml.externalLink+xml">
        <DigestMethod Algorithm="http://www.w3.org/2001/04/xmlenc#sha256"/>
        <DigestValue>QgHTKfqTXog8N/6FmA1GiY+DFYp1FSFWW5PdH6ntNTg=</DigestValue>
      </Reference>
      <Reference URI="/xl/externalLinks/externalLink47.xml?ContentType=application/vnd.openxmlformats-officedocument.spreadsheetml.externalLink+xml">
        <DigestMethod Algorithm="http://www.w3.org/2001/04/xmlenc#sha256"/>
        <DigestValue>tpr0ZVNMVtQc9+edxthyf1hCTXCBj1ykFgPYW+p2R8I=</DigestValue>
      </Reference>
      <Reference URI="/xl/externalLinks/externalLink48.xml?ContentType=application/vnd.openxmlformats-officedocument.spreadsheetml.externalLink+xml">
        <DigestMethod Algorithm="http://www.w3.org/2001/04/xmlenc#sha256"/>
        <DigestValue>tpr0ZVNMVtQc9+edxthyf1hCTXCBj1ykFgPYW+p2R8I=</DigestValue>
      </Reference>
      <Reference URI="/xl/externalLinks/externalLink49.xml?ContentType=application/vnd.openxmlformats-officedocument.spreadsheetml.externalLink+xml">
        <DigestMethod Algorithm="http://www.w3.org/2001/04/xmlenc#sha256"/>
        <DigestValue>gurzw5tD6qDzfSw1cggvifoL97Ab4AAzgDY+XiDdANc=</DigestValue>
      </Reference>
      <Reference URI="/xl/externalLinks/externalLink5.xml?ContentType=application/vnd.openxmlformats-officedocument.spreadsheetml.externalLink+xml">
        <DigestMethod Algorithm="http://www.w3.org/2001/04/xmlenc#sha256"/>
        <DigestValue>2iBDMrIbKPVgZX4vkLt2zL6cEwgjyurHFecV7KV04q0=</DigestValue>
      </Reference>
      <Reference URI="/xl/externalLinks/externalLink50.xml?ContentType=application/vnd.openxmlformats-officedocument.spreadsheetml.externalLink+xml">
        <DigestMethod Algorithm="http://www.w3.org/2001/04/xmlenc#sha256"/>
        <DigestValue>gurzw5tD6qDzfSw1cggvifoL97Ab4AAzgDY+XiDdANc=</DigestValue>
      </Reference>
      <Reference URI="/xl/externalLinks/externalLink51.xml?ContentType=application/vnd.openxmlformats-officedocument.spreadsheetml.externalLink+xml">
        <DigestMethod Algorithm="http://www.w3.org/2001/04/xmlenc#sha256"/>
        <DigestValue>IGmBss1B5hnEua8aAS4rET95zIy/EO0h/81jz2LuMdc=</DigestValue>
      </Reference>
      <Reference URI="/xl/externalLinks/externalLink52.xml?ContentType=application/vnd.openxmlformats-officedocument.spreadsheetml.externalLink+xml">
        <DigestMethod Algorithm="http://www.w3.org/2001/04/xmlenc#sha256"/>
        <DigestValue>eemXltKHMBNLR8fBaG+yl7yT7TR4dgOguvjI59db8eY=</DigestValue>
      </Reference>
      <Reference URI="/xl/externalLinks/externalLink53.xml?ContentType=application/vnd.openxmlformats-officedocument.spreadsheetml.externalLink+xml">
        <DigestMethod Algorithm="http://www.w3.org/2001/04/xmlenc#sha256"/>
        <DigestValue>2+ATthJzi2K/MPdaa2GHdAtTbmh1kKsBFGlmu4Zo33Q=</DigestValue>
      </Reference>
      <Reference URI="/xl/externalLinks/externalLink54.xml?ContentType=application/vnd.openxmlformats-officedocument.spreadsheetml.externalLink+xml">
        <DigestMethod Algorithm="http://www.w3.org/2001/04/xmlenc#sha256"/>
        <DigestValue>2+ATthJzi2K/MPdaa2GHdAtTbmh1kKsBFGlmu4Zo33Q=</DigestValue>
      </Reference>
      <Reference URI="/xl/externalLinks/externalLink55.xml?ContentType=application/vnd.openxmlformats-officedocument.spreadsheetml.externalLink+xml">
        <DigestMethod Algorithm="http://www.w3.org/2001/04/xmlenc#sha256"/>
        <DigestValue>3y7VjSP6kmnOS4bYufGf1myWjs+Ml8/BON6yjIACJck=</DigestValue>
      </Reference>
      <Reference URI="/xl/externalLinks/externalLink56.xml?ContentType=application/vnd.openxmlformats-officedocument.spreadsheetml.externalLink+xml">
        <DigestMethod Algorithm="http://www.w3.org/2001/04/xmlenc#sha256"/>
        <DigestValue>3y7VjSP6kmnOS4bYufGf1myWjs+Ml8/BON6yjIACJck=</DigestValue>
      </Reference>
      <Reference URI="/xl/externalLinks/externalLink57.xml?ContentType=application/vnd.openxmlformats-officedocument.spreadsheetml.externalLink+xml">
        <DigestMethod Algorithm="http://www.w3.org/2001/04/xmlenc#sha256"/>
        <DigestValue>Fh+pnvgysohijfiFdfMi/QG8OoYr409Ikfx37ufJe8g=</DigestValue>
      </Reference>
      <Reference URI="/xl/externalLinks/externalLink58.xml?ContentType=application/vnd.openxmlformats-officedocument.spreadsheetml.externalLink+xml">
        <DigestMethod Algorithm="http://www.w3.org/2001/04/xmlenc#sha256"/>
        <DigestValue>Fh+pnvgysohijfiFdfMi/QG8OoYr409Ikfx37ufJe8g=</DigestValue>
      </Reference>
      <Reference URI="/xl/externalLinks/externalLink59.xml?ContentType=application/vnd.openxmlformats-officedocument.spreadsheetml.externalLink+xml">
        <DigestMethod Algorithm="http://www.w3.org/2001/04/xmlenc#sha256"/>
        <DigestValue>qiU0VLilz2qGnLJObcIFqB0X/EVYWk1nRsdkl/GY8ck=</DigestValue>
      </Reference>
      <Reference URI="/xl/externalLinks/externalLink6.xml?ContentType=application/vnd.openxmlformats-officedocument.spreadsheetml.externalLink+xml">
        <DigestMethod Algorithm="http://www.w3.org/2001/04/xmlenc#sha256"/>
        <DigestValue>o/oMhh9Mo8mv9TaLaUOEx9TKI3pHjRifoR+EtKOVfck=</DigestValue>
      </Reference>
      <Reference URI="/xl/externalLinks/externalLink60.xml?ContentType=application/vnd.openxmlformats-officedocument.spreadsheetml.externalLink+xml">
        <DigestMethod Algorithm="http://www.w3.org/2001/04/xmlenc#sha256"/>
        <DigestValue>X2feMXWb1nxScOMwjW8/QwTw1cgCrcnLgG12NJ5j3aw=</DigestValue>
      </Reference>
      <Reference URI="/xl/externalLinks/externalLink61.xml?ContentType=application/vnd.openxmlformats-officedocument.spreadsheetml.externalLink+xml">
        <DigestMethod Algorithm="http://www.w3.org/2001/04/xmlenc#sha256"/>
        <DigestValue>X2feMXWb1nxScOMwjW8/QwTw1cgCrcnLgG12NJ5j3aw=</DigestValue>
      </Reference>
      <Reference URI="/xl/externalLinks/externalLink62.xml?ContentType=application/vnd.openxmlformats-officedocument.spreadsheetml.externalLink+xml">
        <DigestMethod Algorithm="http://www.w3.org/2001/04/xmlenc#sha256"/>
        <DigestValue>C2lHjfsOBTI9uBp3gmdbvIwZ6p6Zbjv3/8kF+dViUfw=</DigestValue>
      </Reference>
      <Reference URI="/xl/externalLinks/externalLink63.xml?ContentType=application/vnd.openxmlformats-officedocument.spreadsheetml.externalLink+xml">
        <DigestMethod Algorithm="http://www.w3.org/2001/04/xmlenc#sha256"/>
        <DigestValue>tObQ7t+wf7N+UzVs/rdPrBClrWd80VmDqp4scHXgAlw=</DigestValue>
      </Reference>
      <Reference URI="/xl/externalLinks/externalLink64.xml?ContentType=application/vnd.openxmlformats-officedocument.spreadsheetml.externalLink+xml">
        <DigestMethod Algorithm="http://www.w3.org/2001/04/xmlenc#sha256"/>
        <DigestValue>tObQ7t+wf7N+UzVs/rdPrBClrWd80VmDqp4scHXgAlw=</DigestValue>
      </Reference>
      <Reference URI="/xl/externalLinks/externalLink65.xml?ContentType=application/vnd.openxmlformats-officedocument.spreadsheetml.externalLink+xml">
        <DigestMethod Algorithm="http://www.w3.org/2001/04/xmlenc#sha256"/>
        <DigestValue>W3UkcNjkn0HaU9NWaOibN6WHG+Lsl9hb/OcZhqw1yjE=</DigestValue>
      </Reference>
      <Reference URI="/xl/externalLinks/externalLink66.xml?ContentType=application/vnd.openxmlformats-officedocument.spreadsheetml.externalLink+xml">
        <DigestMethod Algorithm="http://www.w3.org/2001/04/xmlenc#sha256"/>
        <DigestValue>W3UkcNjkn0HaU9NWaOibN6WHG+Lsl9hb/OcZhqw1yjE=</DigestValue>
      </Reference>
      <Reference URI="/xl/externalLinks/externalLink67.xml?ContentType=application/vnd.openxmlformats-officedocument.spreadsheetml.externalLink+xml">
        <DigestMethod Algorithm="http://www.w3.org/2001/04/xmlenc#sha256"/>
        <DigestValue>UEeBQWsfScLSlJRM6fMJ6Xygosg9mF1jkF14Et/SHsI=</DigestValue>
      </Reference>
      <Reference URI="/xl/externalLinks/externalLink68.xml?ContentType=application/vnd.openxmlformats-officedocument.spreadsheetml.externalLink+xml">
        <DigestMethod Algorithm="http://www.w3.org/2001/04/xmlenc#sha256"/>
        <DigestValue>UEeBQWsfScLSlJRM6fMJ6Xygosg9mF1jkF14Et/SHsI=</DigestValue>
      </Reference>
      <Reference URI="/xl/externalLinks/externalLink69.xml?ContentType=application/vnd.openxmlformats-officedocument.spreadsheetml.externalLink+xml">
        <DigestMethod Algorithm="http://www.w3.org/2001/04/xmlenc#sha256"/>
        <DigestValue>sQHIVw4KzRDyAPmnNGB2yOIuV62yR0iRSmBikL2b+QY=</DigestValue>
      </Reference>
      <Reference URI="/xl/externalLinks/externalLink7.xml?ContentType=application/vnd.openxmlformats-officedocument.spreadsheetml.externalLink+xml">
        <DigestMethod Algorithm="http://www.w3.org/2001/04/xmlenc#sha256"/>
        <DigestValue>JrNzCOuFz8dV5gTFBPHN0O1vnfR8r8TjV3j+3rIYNL0=</DigestValue>
      </Reference>
      <Reference URI="/xl/externalLinks/externalLink70.xml?ContentType=application/vnd.openxmlformats-officedocument.spreadsheetml.externalLink+xml">
        <DigestMethod Algorithm="http://www.w3.org/2001/04/xmlenc#sha256"/>
        <DigestValue>sQHIVw4KzRDyAPmnNGB2yOIuV62yR0iRSmBikL2b+QY=</DigestValue>
      </Reference>
      <Reference URI="/xl/externalLinks/externalLink71.xml?ContentType=application/vnd.openxmlformats-officedocument.spreadsheetml.externalLink+xml">
        <DigestMethod Algorithm="http://www.w3.org/2001/04/xmlenc#sha256"/>
        <DigestValue>rUETPPp9OE1oMXHXeurHYoSySaqXcKuW8xdQYpETNNE=</DigestValue>
      </Reference>
      <Reference URI="/xl/externalLinks/externalLink72.xml?ContentType=application/vnd.openxmlformats-officedocument.spreadsheetml.externalLink+xml">
        <DigestMethod Algorithm="http://www.w3.org/2001/04/xmlenc#sha256"/>
        <DigestValue>rUETPPp9OE1oMXHXeurHYoSySaqXcKuW8xdQYpETNNE=</DigestValue>
      </Reference>
      <Reference URI="/xl/externalLinks/externalLink73.xml?ContentType=application/vnd.openxmlformats-officedocument.spreadsheetml.externalLink+xml">
        <DigestMethod Algorithm="http://www.w3.org/2001/04/xmlenc#sha256"/>
        <DigestValue>D4JqUcLpoDh5OwZVwfMyPgVwB1PiP6U9H3oOttK9RpQ=</DigestValue>
      </Reference>
      <Reference URI="/xl/externalLinks/externalLink74.xml?ContentType=application/vnd.openxmlformats-officedocument.spreadsheetml.externalLink+xml">
        <DigestMethod Algorithm="http://www.w3.org/2001/04/xmlenc#sha256"/>
        <DigestValue>D4JqUcLpoDh5OwZVwfMyPgVwB1PiP6U9H3oOttK9RpQ=</DigestValue>
      </Reference>
      <Reference URI="/xl/externalLinks/externalLink75.xml?ContentType=application/vnd.openxmlformats-officedocument.spreadsheetml.externalLink+xml">
        <DigestMethod Algorithm="http://www.w3.org/2001/04/xmlenc#sha256"/>
        <DigestValue>CgVfYaAljuvqKBYimkPJmeboXOtBazCBNh+QqgYbRro=</DigestValue>
      </Reference>
      <Reference URI="/xl/externalLinks/externalLink76.xml?ContentType=application/vnd.openxmlformats-officedocument.spreadsheetml.externalLink+xml">
        <DigestMethod Algorithm="http://www.w3.org/2001/04/xmlenc#sha256"/>
        <DigestValue>CgVfYaAljuvqKBYimkPJmeboXOtBazCBNh+QqgYbRro=</DigestValue>
      </Reference>
      <Reference URI="/xl/externalLinks/externalLink77.xml?ContentType=application/vnd.openxmlformats-officedocument.spreadsheetml.externalLink+xml">
        <DigestMethod Algorithm="http://www.w3.org/2001/04/xmlenc#sha256"/>
        <DigestValue>x3mk7GVDOCZBMEuYPqKIhMErusGJMjTCtFtS6KcGON0=</DigestValue>
      </Reference>
      <Reference URI="/xl/externalLinks/externalLink78.xml?ContentType=application/vnd.openxmlformats-officedocument.spreadsheetml.externalLink+xml">
        <DigestMethod Algorithm="http://www.w3.org/2001/04/xmlenc#sha256"/>
        <DigestValue>x3mk7GVDOCZBMEuYPqKIhMErusGJMjTCtFtS6KcGON0=</DigestValue>
      </Reference>
      <Reference URI="/xl/externalLinks/externalLink79.xml?ContentType=application/vnd.openxmlformats-officedocument.spreadsheetml.externalLink+xml">
        <DigestMethod Algorithm="http://www.w3.org/2001/04/xmlenc#sha256"/>
        <DigestValue>LO1xCq9gIkkcNjHXNtRFUqVTueG0ckuNlRoNLSmUY0w=</DigestValue>
      </Reference>
      <Reference URI="/xl/externalLinks/externalLink8.xml?ContentType=application/vnd.openxmlformats-officedocument.spreadsheetml.externalLink+xml">
        <DigestMethod Algorithm="http://www.w3.org/2001/04/xmlenc#sha256"/>
        <DigestValue>JrNzCOuFz8dV5gTFBPHN0O1vnfR8r8TjV3j+3rIYNL0=</DigestValue>
      </Reference>
      <Reference URI="/xl/externalLinks/externalLink80.xml?ContentType=application/vnd.openxmlformats-officedocument.spreadsheetml.externalLink+xml">
        <DigestMethod Algorithm="http://www.w3.org/2001/04/xmlenc#sha256"/>
        <DigestValue>LO1xCq9gIkkcNjHXNtRFUqVTueG0ckuNlRoNLSmUY0w=</DigestValue>
      </Reference>
      <Reference URI="/xl/externalLinks/externalLink81.xml?ContentType=application/vnd.openxmlformats-officedocument.spreadsheetml.externalLink+xml">
        <DigestMethod Algorithm="http://www.w3.org/2001/04/xmlenc#sha256"/>
        <DigestValue>2YAQNdj3rrOcJHrdo/otpuJ0DA1uXg/+SeXyXEn1G/E=</DigestValue>
      </Reference>
      <Reference URI="/xl/externalLinks/externalLink82.xml?ContentType=application/vnd.openxmlformats-officedocument.spreadsheetml.externalLink+xml">
        <DigestMethod Algorithm="http://www.w3.org/2001/04/xmlenc#sha256"/>
        <DigestValue>54Cse9lJbORnrcaq2Sh0fSFd/4PcBskqNO2K+/gbgNs=</DigestValue>
      </Reference>
      <Reference URI="/xl/externalLinks/externalLink83.xml?ContentType=application/vnd.openxmlformats-officedocument.spreadsheetml.externalLink+xml">
        <DigestMethod Algorithm="http://www.w3.org/2001/04/xmlenc#sha256"/>
        <DigestValue>ETRMNYvSIpgkVYVkUQXRt7tUppWHa3q/jh6Kl1xoJRs=</DigestValue>
      </Reference>
      <Reference URI="/xl/externalLinks/externalLink84.xml?ContentType=application/vnd.openxmlformats-officedocument.spreadsheetml.externalLink+xml">
        <DigestMethod Algorithm="http://www.w3.org/2001/04/xmlenc#sha256"/>
        <DigestValue>XhSGd9mqiCVS8dN7Xc441Rf9HPO5vyupfxDgRYKl1gg=</DigestValue>
      </Reference>
      <Reference URI="/xl/externalLinks/externalLink85.xml?ContentType=application/vnd.openxmlformats-officedocument.spreadsheetml.externalLink+xml">
        <DigestMethod Algorithm="http://www.w3.org/2001/04/xmlenc#sha256"/>
        <DigestValue>DDaKDQykSM7qdoiBOMrGPhsrdwOkoFjOLy4X8o5xCzo=</DigestValue>
      </Reference>
      <Reference URI="/xl/externalLinks/externalLink86.xml?ContentType=application/vnd.openxmlformats-officedocument.spreadsheetml.externalLink+xml">
        <DigestMethod Algorithm="http://www.w3.org/2001/04/xmlenc#sha256"/>
        <DigestValue>GH8v1YSlvLSqDJ6vxqAPdVDHgBiD2gYr+dMVYjDfPNY=</DigestValue>
      </Reference>
      <Reference URI="/xl/externalLinks/externalLink87.xml?ContentType=application/vnd.openxmlformats-officedocument.spreadsheetml.externalLink+xml">
        <DigestMethod Algorithm="http://www.w3.org/2001/04/xmlenc#sha256"/>
        <DigestValue>GH8v1YSlvLSqDJ6vxqAPdVDHgBiD2gYr+dMVYjDfPNY=</DigestValue>
      </Reference>
      <Reference URI="/xl/externalLinks/externalLink88.xml?ContentType=application/vnd.openxmlformats-officedocument.spreadsheetml.externalLink+xml">
        <DigestMethod Algorithm="http://www.w3.org/2001/04/xmlenc#sha256"/>
        <DigestValue>l/5SNE9kaPbPaJfsWXq7Rb9tFfVS3BSN5jEIpak3Sns=</DigestValue>
      </Reference>
      <Reference URI="/xl/externalLinks/externalLink89.xml?ContentType=application/vnd.openxmlformats-officedocument.spreadsheetml.externalLink+xml">
        <DigestMethod Algorithm="http://www.w3.org/2001/04/xmlenc#sha256"/>
        <DigestValue>Q/43RoUFvYelHEbZCTwAtSkszrTiNgteBBTVPVbYNyQ=</DigestValue>
      </Reference>
      <Reference URI="/xl/externalLinks/externalLink9.xml?ContentType=application/vnd.openxmlformats-officedocument.spreadsheetml.externalLink+xml">
        <DigestMethod Algorithm="http://www.w3.org/2001/04/xmlenc#sha256"/>
        <DigestValue>uOlDBiWRVBWMxE5gdkRq5swy/JECb1xV3l0bc1FyBDU=</DigestValue>
      </Reference>
      <Reference URI="/xl/externalLinks/externalLink90.xml?ContentType=application/vnd.openxmlformats-officedocument.spreadsheetml.externalLink+xml">
        <DigestMethod Algorithm="http://www.w3.org/2001/04/xmlenc#sha256"/>
        <DigestValue>Dzf72XApxJ4lNvaaZ/Ezxt0nS20hAOIRfZqO+aRkk74=</DigestValue>
      </Reference>
      <Reference URI="/xl/externalLinks/externalLink91.xml?ContentType=application/vnd.openxmlformats-officedocument.spreadsheetml.externalLink+xml">
        <DigestMethod Algorithm="http://www.w3.org/2001/04/xmlenc#sha256"/>
        <DigestValue>ZKLX1YqYcfmTwLYlgO1rZ0R4Jpn/qmjmTxts/DvsSB4=</DigestValue>
      </Reference>
      <Reference URI="/xl/externalLinks/externalLink92.xml?ContentType=application/vnd.openxmlformats-officedocument.spreadsheetml.externalLink+xml">
        <DigestMethod Algorithm="http://www.w3.org/2001/04/xmlenc#sha256"/>
        <DigestValue>ZKLX1YqYcfmTwLYlgO1rZ0R4Jpn/qmjmTxts/DvsSB4=</DigestValue>
      </Reference>
      <Reference URI="/xl/externalLinks/externalLink93.xml?ContentType=application/vnd.openxmlformats-officedocument.spreadsheetml.externalLink+xml">
        <DigestMethod Algorithm="http://www.w3.org/2001/04/xmlenc#sha256"/>
        <DigestValue>nd3TMYM/juby3f9tjUfJdll03LNrojFgxWRKGY+XV44=</DigestValue>
      </Reference>
      <Reference URI="/xl/externalLinks/externalLink94.xml?ContentType=application/vnd.openxmlformats-officedocument.spreadsheetml.externalLink+xml">
        <DigestMethod Algorithm="http://www.w3.org/2001/04/xmlenc#sha256"/>
        <DigestValue>nd3TMYM/juby3f9tjUfJdll03LNrojFgxWRKGY+XV44=</DigestValue>
      </Reference>
      <Reference URI="/xl/externalLinks/externalLink95.xml?ContentType=application/vnd.openxmlformats-officedocument.spreadsheetml.externalLink+xml">
        <DigestMethod Algorithm="http://www.w3.org/2001/04/xmlenc#sha256"/>
        <DigestValue>nd3TMYM/juby3f9tjUfJdll03LNrojFgxWRKGY+XV44=</DigestValue>
      </Reference>
      <Reference URI="/xl/externalLinks/externalLink96.xml?ContentType=application/vnd.openxmlformats-officedocument.spreadsheetml.externalLink+xml">
        <DigestMethod Algorithm="http://www.w3.org/2001/04/xmlenc#sha256"/>
        <DigestValue>D2WUTw3l6Yq04Ft7qmzTAXi5Ap2pe1AVnwO0YDFPnXU=</DigestValue>
      </Reference>
      <Reference URI="/xl/externalLinks/externalLink97.xml?ContentType=application/vnd.openxmlformats-officedocument.spreadsheetml.externalLink+xml">
        <DigestMethod Algorithm="http://www.w3.org/2001/04/xmlenc#sha256"/>
        <DigestValue>BuEQ+qwOxPyM9GcroLC3TWxOgcemogFIkYD0qWmhB8A=</DigestValue>
      </Reference>
      <Reference URI="/xl/externalLinks/externalLink98.xml?ContentType=application/vnd.openxmlformats-officedocument.spreadsheetml.externalLink+xml">
        <DigestMethod Algorithm="http://www.w3.org/2001/04/xmlenc#sha256"/>
        <DigestValue>BuEQ+qwOxPyM9GcroLC3TWxOgcemogFIkYD0qWmhB8A=</DigestValue>
      </Reference>
      <Reference URI="/xl/externalLinks/externalLink99.xml?ContentType=application/vnd.openxmlformats-officedocument.spreadsheetml.externalLink+xml">
        <DigestMethod Algorithm="http://www.w3.org/2001/04/xmlenc#sha256"/>
        <DigestValue>wrH8ytVwdr0AwTYf99iq2kzYlCw9dRQwRjYIQuYCyvw=</DigestValue>
      </Reference>
      <Reference URI="/xl/media/image1.jpeg?ContentType=image/jpeg">
        <DigestMethod Algorithm="http://www.w3.org/2001/04/xmlenc#sha256"/>
        <DigestValue>aa/dbYaNqZZaqja//Pxdp/x8h8GP/mVwbKG7NpwU1HI=</DigestValue>
      </Reference>
      <Reference URI="/xl/media/image2.png?ContentType=image/png">
        <DigestMethod Algorithm="http://www.w3.org/2001/04/xmlenc#sha256"/>
        <DigestValue>CEdEYI3wu63Pd0B//gitOAyrGOWXHoTvZF+IlkEO+aI=</DigestValue>
      </Reference>
      <Reference URI="/xl/media/image3.jpeg?ContentType=image/jpeg">
        <DigestMethod Algorithm="http://www.w3.org/2001/04/xmlenc#sha256"/>
        <DigestValue>Iz6DrG+PqlAuFBdnZEPNvKtqpFKubF/DJvMZC+f07YA=</DigestValue>
      </Reference>
      <Reference URI="/xl/media/image4.jpeg?ContentType=image/jpeg">
        <DigestMethod Algorithm="http://www.w3.org/2001/04/xmlenc#sha256"/>
        <DigestValue>+XPFyVZzh/SHM+amKX3CLumO0+52OiJI/i8MTqkOVY4=</DigestValue>
      </Reference>
      <Reference URI="/xl/media/image5.emf?ContentType=image/x-emf">
        <DigestMethod Algorithm="http://www.w3.org/2001/04/xmlenc#sha256"/>
        <DigestValue>w2AsSrYE6zxr6qi1C493hD1qcIhuNOz6//7SlZEJUZg=</DigestValue>
      </Reference>
      <Reference URI="/xl/media/image6.emf?ContentType=image/x-emf">
        <DigestMethod Algorithm="http://www.w3.org/2001/04/xmlenc#sha256"/>
        <DigestValue>xfPk51UW93bqXnaCq+fsBjFxsUKlD5q8GcALQJgW2pw=</DigestValue>
      </Reference>
      <Reference URI="/xl/media/image7.emf?ContentType=image/x-emf">
        <DigestMethod Algorithm="http://www.w3.org/2001/04/xmlenc#sha256"/>
        <DigestValue>h2kYBU8BcWgxWCnSwrI5X4x40eanVdvhsqDfzZDeIZk=</DigestValue>
      </Reference>
      <Reference URI="/xl/media/image8.emf?ContentType=image/x-emf">
        <DigestMethod Algorithm="http://www.w3.org/2001/04/xmlenc#sha256"/>
        <DigestValue>BqsbSbeDN5yo10XCC1rRTck4FJy/luhxsuMViCpQ/HE=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P9CrYOI1Zg+sgd39D+x0ZMOJ685MrNyMjItFe5PNcXw=</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hQ5UrcWb/Ygo8wNcdrCJWPg9TlN8Q0BdgwJYy2jFBLw=</DigestValue>
      </Reference>
      <Reference URI="/xl/printerSettings/printerSettings11.bin?ContentType=application/vnd.openxmlformats-officedocument.spreadsheetml.printerSettings">
        <DigestMethod Algorithm="http://www.w3.org/2001/04/xmlenc#sha256"/>
        <DigestValue>hqnMLvZ6XBY2fH1KhK00vJXWuxlSZRWkoKrdKDrIF2Q=</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hqnMLvZ6XBY2fH1KhK00vJXWuxlSZRWkoKrdKDrIF2Q=</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TaA6KX/SRWPpmiasS8KGCRFI/mFTpQlGqiM07LbibG8=</DigestValue>
      </Reference>
      <Reference URI="/xl/printerSettings/printerSettings16.bin?ContentType=application/vnd.openxmlformats-officedocument.spreadsheetml.printerSettings">
        <DigestMethod Algorithm="http://www.w3.org/2001/04/xmlenc#sha256"/>
        <DigestValue>s6l80irlBTW+uFk7nR5c7WcaDa2jSh3MPBgl0IjaDO0=</DigestValue>
      </Reference>
      <Reference URI="/xl/printerSettings/printerSettings17.bin?ContentType=application/vnd.openxmlformats-officedocument.spreadsheetml.printerSettings">
        <DigestMethod Algorithm="http://www.w3.org/2001/04/xmlenc#sha256"/>
        <DigestValue>zJ1qIFf5kEiNzBVyegxMc2tWCFnJyR3sFK7SrhKdQAw=</DigestValue>
      </Reference>
      <Reference URI="/xl/printerSettings/printerSettings18.bin?ContentType=application/vnd.openxmlformats-officedocument.spreadsheetml.printerSettings">
        <DigestMethod Algorithm="http://www.w3.org/2001/04/xmlenc#sha256"/>
        <DigestValue>hqnMLvZ6XBY2fH1KhK00vJXWuxlSZRWkoKrdKDrIF2Q=</DigestValue>
      </Reference>
      <Reference URI="/xl/printerSettings/printerSettings19.bin?ContentType=application/vnd.openxmlformats-officedocument.spreadsheetml.printerSettings">
        <DigestMethod Algorithm="http://www.w3.org/2001/04/xmlenc#sha256"/>
        <DigestValue>zJ1qIFf5kEiNzBVyegxMc2tWCFnJyR3sFK7SrhKdQAw=</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hqnMLvZ6XBY2fH1KhK00vJXWuxlSZRWkoKrdKDrIF2Q=</DigestValue>
      </Reference>
      <Reference URI="/xl/printerSettings/printerSettings21.bin?ContentType=application/vnd.openxmlformats-officedocument.spreadsheetml.printerSettings">
        <DigestMethod Algorithm="http://www.w3.org/2001/04/xmlenc#sha256"/>
        <DigestValue>hqnMLvZ6XBY2fH1KhK00vJXWuxlSZRWkoKrdKDrIF2Q=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s6l80irlBTW+uFk7nR5c7WcaDa2jSh3MPBgl0IjaDO0=</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hqnMLvZ6XBY2fH1KhK00vJXWuxlSZRWkoKrdKDrIF2Q=</DigestValue>
      </Reference>
      <Reference URI="/xl/printerSettings/printerSettings26.bin?ContentType=application/vnd.openxmlformats-officedocument.spreadsheetml.printerSettings">
        <DigestMethod Algorithm="http://www.w3.org/2001/04/xmlenc#sha256"/>
        <DigestValue>T5TeynEhPRBZtfc8FH0qX8dt4y61F7pqGxzVYvScM6o=</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GyyR84UYFfbFvVrs+ip9vPggIMAXC0nxkmeUVNsGxCc=</DigestValue>
      </Reference>
      <Reference URI="/xl/printerSettings/printerSettings29.bin?ContentType=application/vnd.openxmlformats-officedocument.spreadsheetml.printerSettings">
        <DigestMethod Algorithm="http://www.w3.org/2001/04/xmlenc#sha256"/>
        <DigestValue>hqnMLvZ6XBY2fH1KhK00vJXWuxlSZRWkoKrdKDrIF2Q=</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hqnMLvZ6XBY2fH1KhK00vJXWuxlSZRWkoKrdKDrIF2Q=</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LRuyDCEHeLdeIGZrsYrMrPLJ8JLNYYHe4DD37qrsr9I=</DigestValue>
      </Reference>
      <Reference URI="/xl/printerSettings/printerSettings33.bin?ContentType=application/vnd.openxmlformats-officedocument.spreadsheetml.printerSettings">
        <DigestMethod Algorithm="http://www.w3.org/2001/04/xmlenc#sha256"/>
        <DigestValue>PU9UkDXmmEPyf+S+JviBnySNLqejhOgsN7zDPVcj8Ss=</DigestValue>
      </Reference>
      <Reference URI="/xl/printerSettings/printerSettings34.bin?ContentType=application/vnd.openxmlformats-officedocument.spreadsheetml.printerSettings">
        <DigestMethod Algorithm="http://www.w3.org/2001/04/xmlenc#sha256"/>
        <DigestValue>LRuyDCEHeLdeIGZrsYrMrPLJ8JLNYYHe4DD37qrsr9I=</DigestValue>
      </Reference>
      <Reference URI="/xl/printerSettings/printerSettings35.bin?ContentType=application/vnd.openxmlformats-officedocument.spreadsheetml.printerSettings">
        <DigestMethod Algorithm="http://www.w3.org/2001/04/xmlenc#sha256"/>
        <DigestValue>WP8WIsg8tkujmCyQdiZiklfqCOi15vDBFUP5al4EYNY=</DigestValue>
      </Reference>
      <Reference URI="/xl/printerSettings/printerSettings36.bin?ContentType=application/vnd.openxmlformats-officedocument.spreadsheetml.printerSettings">
        <DigestMethod Algorithm="http://www.w3.org/2001/04/xmlenc#sha256"/>
        <DigestValue>WP8WIsg8tkujmCyQdiZiklfqCOi15vDBFUP5al4EYNY=</DigestValue>
      </Reference>
      <Reference URI="/xl/printerSettings/printerSettings37.bin?ContentType=application/vnd.openxmlformats-officedocument.spreadsheetml.printerSettings">
        <DigestMethod Algorithm="http://www.w3.org/2001/04/xmlenc#sha256"/>
        <DigestValue>s6l80irlBTW+uFk7nR5c7WcaDa2jSh3MPBgl0IjaDO0=</DigestValue>
      </Reference>
      <Reference URI="/xl/printerSettings/printerSettings38.bin?ContentType=application/vnd.openxmlformats-officedocument.spreadsheetml.printerSettings">
        <DigestMethod Algorithm="http://www.w3.org/2001/04/xmlenc#sha256"/>
        <DigestValue>C5gFygcWh2F9QhHgEzSWoBBH46XxntemMvA/H4xPeHY=</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WP8WIsg8tkujmCyQdiZiklfqCOi15vDBFUP5al4EYNY=</DigestValue>
      </Reference>
      <Reference URI="/xl/printerSettings/printerSettings41.bin?ContentType=application/vnd.openxmlformats-officedocument.spreadsheetml.printerSettings">
        <DigestMethod Algorithm="http://www.w3.org/2001/04/xmlenc#sha256"/>
        <DigestValue>s6l80irlBTW+uFk7nR5c7WcaDa2jSh3MPBgl0IjaDO0=</DigestValue>
      </Reference>
      <Reference URI="/xl/printerSettings/printerSettings42.bin?ContentType=application/vnd.openxmlformats-officedocument.spreadsheetml.printerSettings">
        <DigestMethod Algorithm="http://www.w3.org/2001/04/xmlenc#sha256"/>
        <DigestValue>Dq9mrEN6SRiQpF75K1wMRMAn1lfOr4r1MwUR3HEIzb0=</DigestValue>
      </Reference>
      <Reference URI="/xl/printerSettings/printerSettings5.bin?ContentType=application/vnd.openxmlformats-officedocument.spreadsheetml.printerSettings">
        <DigestMethod Algorithm="http://www.w3.org/2001/04/xmlenc#sha256"/>
        <DigestValue>cPCOHK5oxtoO1eB522wg8W+wiERsGYKqmaSpE9a8F9o=</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Dq9mrEN6SRiQpF75K1wMRMAn1lfOr4r1MwUR3HEIzb0=</DigestValue>
      </Reference>
      <Reference URI="/xl/printerSettings/printerSettings8.bin?ContentType=application/vnd.openxmlformats-officedocument.spreadsheetml.printerSettings">
        <DigestMethod Algorithm="http://www.w3.org/2001/04/xmlenc#sha256"/>
        <DigestValue>GyyR84UYFfbFvVrs+ip9vPggIMAXC0nxkmeUVNsGxCc=</DigestValue>
      </Reference>
      <Reference URI="/xl/printerSettings/printerSettings9.bin?ContentType=application/vnd.openxmlformats-officedocument.spreadsheetml.printerSettings">
        <DigestMethod Algorithm="http://www.w3.org/2001/04/xmlenc#sha256"/>
        <DigestValue>t1Drg9ZGz1PfqL3U2dLJLWR6CmWjFRhd87QMaVGr4u4=</DigestValue>
      </Reference>
      <Reference URI="/xl/sharedStrings.xml?ContentType=application/vnd.openxmlformats-officedocument.spreadsheetml.sharedStrings+xml">
        <DigestMethod Algorithm="http://www.w3.org/2001/04/xmlenc#sha256"/>
        <DigestValue>WO4PM8VpVGKSDask5ZRx/XegKy+DmMhK0lkVqYBDt6Q=</DigestValue>
      </Reference>
      <Reference URI="/xl/styles.xml?ContentType=application/vnd.openxmlformats-officedocument.spreadsheetml.styles+xml">
        <DigestMethod Algorithm="http://www.w3.org/2001/04/xmlenc#sha256"/>
        <DigestValue>S1tj58xvGztH0R+yVWNQW6R49c9qFLkJFMmSUm4XcOA=</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ishsZkdpK6Kk9k2EP5e5kkBRJGV2PTXRsMgryF0KfY8=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Tli28rN8igOjzPasqezpYxpfwxhNMdfjzhfnghEdtVc=</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+Q5COjVjFFouiiFoqqOwATo3PtPuYhdpOGcxGxXxOMo=</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xSF670h/B/bcNv1EfoF1ZfVkWgld55opswuhTmV6LFU=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JYPTz+FpudNsdNu0/6+eK/HKKegjUujvwa8FazDs9ZM=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mj6Bb64kuTdbpCBR6PhBt27ebWWH+BWSR/u5njyvdkE=</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zm6gf5Hwu62JRbWpGxiQYmkOi5L+IAQVdIAvRAmMvXo=</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IG85NuEItSYsbywnqtY8Ox8unjWy6RqvOHnRRhCWh00=</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kbfXyvunAPNwcVedqEaEsvznlSruAJq4sxip716U6lY=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v+EugXidFtF6R/n/0tjQhR43gH+oxhWPt7si18jxnE8=</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ncz0RUsOFy2dlVrMmBj1J//DnjTowsFCOSxn2Q+0E2k=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10+L+QrFWAmf8+/kZn44HxluCsqPYMQiA6vMRzQjYjg=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gqounMMj+L57SWp2BDM4NvZNAj/vT7n7HTXPxTB9ev4=</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Gt/RdZYO0oIskodg2HsZX5UfHBg0va6M8Xw46sC2xo8=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H2HANxQBbmoL/O+i56MFnJEgixPp1FViLYZBcVQnIkk=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20w93Ib3Euy9LLphQDz930yjkXZmPxt+Zm/LTswunic=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Q+WwOAJKgs0BuTEP41idZI9BfkKFGpGayeVgbj2OBYE=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pRH/ihLZ9zKB14tAupRPvgXfeaOhKsMGt8BS66TwJ0Q=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DzQ4Xav9dcKjf2Bku3EHoiUaJ2PPnw6eMnE3FfKEenQ=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Lml+QFBDArz6BCJTUgLrBE4Ix0BfxXkW18+dqo/Z0/4=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aJNtcbuaAbGbB4asJB1FIFE+xz/uPBFAIVeoYIBEMrw=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VHGLLNA2Xq+hiIvBgFQf6ugWIRZZjZIbnZQmuPDSnnQ=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oHTVXrLVL/sgLaDnJGH6Ii6X0sGVuFKjSgDw7rMfHXo=</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hJQ6rPdC/cRYcr02fqVff1hius3fiDGazLU9BOUymDI=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dJW2w9AxP3F4R8a/t4/n5ez5roCrut3S9W38o4NGseE=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2Zmddc8okUu60VbZpNY55ZYBrjRzx+lV6s9PJj3DdM4=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wzC6YSsjug8ID9ZpUGl0QAsbTf2MbyPuYrjnCwSGfMU=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YkK2/fC7G/dyCPvmGOuqqf+fAMOarRwkpqMSj43Z2Xs=</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3a18ZrdrCyaPJcWUXSrrA3tyX69khwoHt5ChAFGmr9E=</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b728VTS/33yR2U4Y9b9HLP8AsNN4hPQOjwvjZlTM6pk=</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2hnq3aE6wwwnKLR7666zoaUf6kny46hBQaX+8kyY+Ik=</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ZQxB85DvUkaa0KpgwiSp/4cQpJkLzTOCCBgE23MxNWU=</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w1G0GHkBrX1WvSrtivEhgiV+ijL+QMiAFggcbWlUeN0=</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XSzgTcJfVpStqDWRb7E8oNsuygjjbDcYPE1UZOpOMJA=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QcWtqvgpigrUFxqJj7vLUQRhdb0wl42VTyyJsP0A1tw=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sheet1.xml?ContentType=application/vnd.openxmlformats-officedocument.spreadsheetml.worksheet+xml">
        <DigestMethod Algorithm="http://www.w3.org/2001/04/xmlenc#sha256"/>
        <DigestValue>zD9PovKq76f9+MVeDO38Jtqfo/k5HaoONk2SGM+3fmc=</DigestValue>
      </Reference>
      <Reference URI="/xl/worksheets/sheet10.xml?ContentType=application/vnd.openxmlformats-officedocument.spreadsheetml.worksheet+xml">
        <DigestMethod Algorithm="http://www.w3.org/2001/04/xmlenc#sha256"/>
        <DigestValue>Iw4420Zqm0X68kQ/n5eFce1kFft9NrgOKlqhx/WrYTE=</DigestValue>
      </Reference>
      <Reference URI="/xl/worksheets/sheet11.xml?ContentType=application/vnd.openxmlformats-officedocument.spreadsheetml.worksheet+xml">
        <DigestMethod Algorithm="http://www.w3.org/2001/04/xmlenc#sha256"/>
        <DigestValue>3O5+qBb+n1aCCBuQ6IyvDHcp06z8ToGHe+FKWUE/O0w=</DigestValue>
      </Reference>
      <Reference URI="/xl/worksheets/sheet12.xml?ContentType=application/vnd.openxmlformats-officedocument.spreadsheetml.worksheet+xml">
        <DigestMethod Algorithm="http://www.w3.org/2001/04/xmlenc#sha256"/>
        <DigestValue>uMYaBcye31KUm9UnzrhRmGJnOAKcbwGof4EedPorC1o=</DigestValue>
      </Reference>
      <Reference URI="/xl/worksheets/sheet13.xml?ContentType=application/vnd.openxmlformats-officedocument.spreadsheetml.worksheet+xml">
        <DigestMethod Algorithm="http://www.w3.org/2001/04/xmlenc#sha256"/>
        <DigestValue>ag99uSQ89Cjlol/Tpkxjq2wdHrT49qOJzQriX3PtwkU=</DigestValue>
      </Reference>
      <Reference URI="/xl/worksheets/sheet14.xml?ContentType=application/vnd.openxmlformats-officedocument.spreadsheetml.worksheet+xml">
        <DigestMethod Algorithm="http://www.w3.org/2001/04/xmlenc#sha256"/>
        <DigestValue>p0QRWie2VUZzedmnqxhz+1N7SOtt5t8+8p3Lj1XssmI=</DigestValue>
      </Reference>
      <Reference URI="/xl/worksheets/sheet15.xml?ContentType=application/vnd.openxmlformats-officedocument.spreadsheetml.worksheet+xml">
        <DigestMethod Algorithm="http://www.w3.org/2001/04/xmlenc#sha256"/>
        <DigestValue>X9u0Xopk5P5qCQb9O71wlnrdY1kNxFv6t7WQsy0bAdU=</DigestValue>
      </Reference>
      <Reference URI="/xl/worksheets/sheet16.xml?ContentType=application/vnd.openxmlformats-officedocument.spreadsheetml.worksheet+xml">
        <DigestMethod Algorithm="http://www.w3.org/2001/04/xmlenc#sha256"/>
        <DigestValue>bL+NdN9h27ZHhFhO/+7MiAgOS7zhsZdaNT4MnzMet1A=</DigestValue>
      </Reference>
      <Reference URI="/xl/worksheets/sheet17.xml?ContentType=application/vnd.openxmlformats-officedocument.spreadsheetml.worksheet+xml">
        <DigestMethod Algorithm="http://www.w3.org/2001/04/xmlenc#sha256"/>
        <DigestValue>cyZtYaQav26ZLdrlpRkAl+ZeoE0xSJ00qS3x+MopNq8=</DigestValue>
      </Reference>
      <Reference URI="/xl/worksheets/sheet18.xml?ContentType=application/vnd.openxmlformats-officedocument.spreadsheetml.worksheet+xml">
        <DigestMethod Algorithm="http://www.w3.org/2001/04/xmlenc#sha256"/>
        <DigestValue>pPQOmf8frKTwNzaj3tYO7AbEwYAc2roiusJfxTZ4NrQ=</DigestValue>
      </Reference>
      <Reference URI="/xl/worksheets/sheet19.xml?ContentType=application/vnd.openxmlformats-officedocument.spreadsheetml.worksheet+xml">
        <DigestMethod Algorithm="http://www.w3.org/2001/04/xmlenc#sha256"/>
        <DigestValue>4mfYtgHyjgXpx3Dw5kBQIDpG/js9WCh31hV8kcRa4i0=</DigestValue>
      </Reference>
      <Reference URI="/xl/worksheets/sheet2.xml?ContentType=application/vnd.openxmlformats-officedocument.spreadsheetml.worksheet+xml">
        <DigestMethod Algorithm="http://www.w3.org/2001/04/xmlenc#sha256"/>
        <DigestValue>p52+DzGFt6MT3+5GQshbeWKVTURmSdvISTF44lqesxA=</DigestValue>
      </Reference>
      <Reference URI="/xl/worksheets/sheet20.xml?ContentType=application/vnd.openxmlformats-officedocument.spreadsheetml.worksheet+xml">
        <DigestMethod Algorithm="http://www.w3.org/2001/04/xmlenc#sha256"/>
        <DigestValue>6+kptEpKaZ6kDtZo5KTalKCT5Le5L+gcX+xW8gewHzM=</DigestValue>
      </Reference>
      <Reference URI="/xl/worksheets/sheet21.xml?ContentType=application/vnd.openxmlformats-officedocument.spreadsheetml.worksheet+xml">
        <DigestMethod Algorithm="http://www.w3.org/2001/04/xmlenc#sha256"/>
        <DigestValue>b1JtHLoZX4RhLBxs0q85woJmnnveEmrJ0/SgG3gI5mo=</DigestValue>
      </Reference>
      <Reference URI="/xl/worksheets/sheet22.xml?ContentType=application/vnd.openxmlformats-officedocument.spreadsheetml.worksheet+xml">
        <DigestMethod Algorithm="http://www.w3.org/2001/04/xmlenc#sha256"/>
        <DigestValue>Hd8lssvlDEyhQY9JDYJ1l3c0fcvlQAgVDJq6U8FeuRc=</DigestValue>
      </Reference>
      <Reference URI="/xl/worksheets/sheet23.xml?ContentType=application/vnd.openxmlformats-officedocument.spreadsheetml.worksheet+xml">
        <DigestMethod Algorithm="http://www.w3.org/2001/04/xmlenc#sha256"/>
        <DigestValue>pDz/YwzQedzLuoFqA93Rccc4fI6a0gOHfwDbx+wCaLA=</DigestValue>
      </Reference>
      <Reference URI="/xl/worksheets/sheet24.xml?ContentType=application/vnd.openxmlformats-officedocument.spreadsheetml.worksheet+xml">
        <DigestMethod Algorithm="http://www.w3.org/2001/04/xmlenc#sha256"/>
        <DigestValue>ewulbL+36GZ7EttEDKQkDWHeQ3w2eKNSiOU7B4GE5xg=</DigestValue>
      </Reference>
      <Reference URI="/xl/worksheets/sheet25.xml?ContentType=application/vnd.openxmlformats-officedocument.spreadsheetml.worksheet+xml">
        <DigestMethod Algorithm="http://www.w3.org/2001/04/xmlenc#sha256"/>
        <DigestValue>Wpm3LknWVcxAM25BBSfQYzB1ZrHUg9mjoNI4E5gt1c0=</DigestValue>
      </Reference>
      <Reference URI="/xl/worksheets/sheet26.xml?ContentType=application/vnd.openxmlformats-officedocument.spreadsheetml.worksheet+xml">
        <DigestMethod Algorithm="http://www.w3.org/2001/04/xmlenc#sha256"/>
        <DigestValue>3NO/f3w9JaHVPBylM4sdo8f0IzkpTeQSr8GDgiJp8D4=</DigestValue>
      </Reference>
      <Reference URI="/xl/worksheets/sheet27.xml?ContentType=application/vnd.openxmlformats-officedocument.spreadsheetml.worksheet+xml">
        <DigestMethod Algorithm="http://www.w3.org/2001/04/xmlenc#sha256"/>
        <DigestValue>N27qQWA3gG49PG8JWjqSuY7cZVTRhISoc3P3fdsvcc8=</DigestValue>
      </Reference>
      <Reference URI="/xl/worksheets/sheet28.xml?ContentType=application/vnd.openxmlformats-officedocument.spreadsheetml.worksheet+xml">
        <DigestMethod Algorithm="http://www.w3.org/2001/04/xmlenc#sha256"/>
        <DigestValue>IauV0wCpC69JyLlduZp2mzPlAcf/OXv/AvbDGTKynNM=</DigestValue>
      </Reference>
      <Reference URI="/xl/worksheets/sheet29.xml?ContentType=application/vnd.openxmlformats-officedocument.spreadsheetml.worksheet+xml">
        <DigestMethod Algorithm="http://www.w3.org/2001/04/xmlenc#sha256"/>
        <DigestValue>87TZ0SrUMCcz+i8SnONWCo66kP1HIix8qMxd5GPOVlg=</DigestValue>
      </Reference>
      <Reference URI="/xl/worksheets/sheet3.xml?ContentType=application/vnd.openxmlformats-officedocument.spreadsheetml.worksheet+xml">
        <DigestMethod Algorithm="http://www.w3.org/2001/04/xmlenc#sha256"/>
        <DigestValue>854MEOUGIxejNXXqoaU4bMbeyuXXRZfutchxSXwVavs=</DigestValue>
      </Reference>
      <Reference URI="/xl/worksheets/sheet30.xml?ContentType=application/vnd.openxmlformats-officedocument.spreadsheetml.worksheet+xml">
        <DigestMethod Algorithm="http://www.w3.org/2001/04/xmlenc#sha256"/>
        <DigestValue>L55EzK2XZibIwk0GgjmcQ7rj4GTCqEVLOzDWrgwZ1hM=</DigestValue>
      </Reference>
      <Reference URI="/xl/worksheets/sheet31.xml?ContentType=application/vnd.openxmlformats-officedocument.spreadsheetml.worksheet+xml">
        <DigestMethod Algorithm="http://www.w3.org/2001/04/xmlenc#sha256"/>
        <DigestValue>/YkiuYvsEorW7s81vzawjnoROYNro+80eWtsoDJoLIY=</DigestValue>
      </Reference>
      <Reference URI="/xl/worksheets/sheet32.xml?ContentType=application/vnd.openxmlformats-officedocument.spreadsheetml.worksheet+xml">
        <DigestMethod Algorithm="http://www.w3.org/2001/04/xmlenc#sha256"/>
        <DigestValue>Fye3XD9UZ1d600D7KHn5gAsAo2uhrfWf4c9HcLjYJaE=</DigestValue>
      </Reference>
      <Reference URI="/xl/worksheets/sheet33.xml?ContentType=application/vnd.openxmlformats-officedocument.spreadsheetml.worksheet+xml">
        <DigestMethod Algorithm="http://www.w3.org/2001/04/xmlenc#sha256"/>
        <DigestValue>k5T9YIaiBOmNHI6PB8DopiDnCMQjfYDG9U9oqwN9CwI=</DigestValue>
      </Reference>
      <Reference URI="/xl/worksheets/sheet34.xml?ContentType=application/vnd.openxmlformats-officedocument.spreadsheetml.worksheet+xml">
        <DigestMethod Algorithm="http://www.w3.org/2001/04/xmlenc#sha256"/>
        <DigestValue>f4ZZ8m+IGlar45EtwsSdyXhy5aHZgBrGL+XWl25z2dk=</DigestValue>
      </Reference>
      <Reference URI="/xl/worksheets/sheet35.xml?ContentType=application/vnd.openxmlformats-officedocument.spreadsheetml.worksheet+xml">
        <DigestMethod Algorithm="http://www.w3.org/2001/04/xmlenc#sha256"/>
        <DigestValue>1HonnhTxTFlAleDcFTswLD6L7XQh/TOdQR5F5vleWZ0=</DigestValue>
      </Reference>
      <Reference URI="/xl/worksheets/sheet36.xml?ContentType=application/vnd.openxmlformats-officedocument.spreadsheetml.worksheet+xml">
        <DigestMethod Algorithm="http://www.w3.org/2001/04/xmlenc#sha256"/>
        <DigestValue>MpE9+7NOZAy0+fqUFbqTGEgAkv5/wzZljWbcLnF589U=</DigestValue>
      </Reference>
      <Reference URI="/xl/worksheets/sheet37.xml?ContentType=application/vnd.openxmlformats-officedocument.spreadsheetml.worksheet+xml">
        <DigestMethod Algorithm="http://www.w3.org/2001/04/xmlenc#sha256"/>
        <DigestValue>GnkSeSaSIqYSkTAuEFhqOq/ulZqyT05ffEhLt2sVz1s=</DigestValue>
      </Reference>
      <Reference URI="/xl/worksheets/sheet38.xml?ContentType=application/vnd.openxmlformats-officedocument.spreadsheetml.worksheet+xml">
        <DigestMethod Algorithm="http://www.w3.org/2001/04/xmlenc#sha256"/>
        <DigestValue>SMF6DgRoXpoyfZidVNZ8kfRcp3130oek0sn0MIhmpe0=</DigestValue>
      </Reference>
      <Reference URI="/xl/worksheets/sheet39.xml?ContentType=application/vnd.openxmlformats-officedocument.spreadsheetml.worksheet+xml">
        <DigestMethod Algorithm="http://www.w3.org/2001/04/xmlenc#sha256"/>
        <DigestValue>MQwNKUD42s94uaHIn7ucI8ITKsE9BCe8tLS7Dl1kGb4=</DigestValue>
      </Reference>
      <Reference URI="/xl/worksheets/sheet4.xml?ContentType=application/vnd.openxmlformats-officedocument.spreadsheetml.worksheet+xml">
        <DigestMethod Algorithm="http://www.w3.org/2001/04/xmlenc#sha256"/>
        <DigestValue>HxONRsRAC00EgSGXeNNV2GVTkb+16jq8TJmX7DAC0EY=</DigestValue>
      </Reference>
      <Reference URI="/xl/worksheets/sheet40.xml?ContentType=application/vnd.openxmlformats-officedocument.spreadsheetml.worksheet+xml">
        <DigestMethod Algorithm="http://www.w3.org/2001/04/xmlenc#sha256"/>
        <DigestValue>XjN27mIp7MAf9bMhC/IBvl1zw+hor80WjYKJbPVEHv8=</DigestValue>
      </Reference>
      <Reference URI="/xl/worksheets/sheet41.xml?ContentType=application/vnd.openxmlformats-officedocument.spreadsheetml.worksheet+xml">
        <DigestMethod Algorithm="http://www.w3.org/2001/04/xmlenc#sha256"/>
        <DigestValue>vFIIICqh2zBQoT4kt/Tt7Ow2tEqdbLLhJzuf5Qj6hqE=</DigestValue>
      </Reference>
      <Reference URI="/xl/worksheets/sheet42.xml?ContentType=application/vnd.openxmlformats-officedocument.spreadsheetml.worksheet+xml">
        <DigestMethod Algorithm="http://www.w3.org/2001/04/xmlenc#sha256"/>
        <DigestValue>zqM9pyLVY142ZCickleCMqqf77ApTbhdAeEfrrYpKFM=</DigestValue>
      </Reference>
      <Reference URI="/xl/worksheets/sheet43.xml?ContentType=application/vnd.openxmlformats-officedocument.spreadsheetml.worksheet+xml">
        <DigestMethod Algorithm="http://www.w3.org/2001/04/xmlenc#sha256"/>
        <DigestValue>C93smZEXlNxkVTpqdbW+ZYw6+6LQCoVBXTT+4MI9y7s=</DigestValue>
      </Reference>
      <Reference URI="/xl/worksheets/sheet44.xml?ContentType=application/vnd.openxmlformats-officedocument.spreadsheetml.worksheet+xml">
        <DigestMethod Algorithm="http://www.w3.org/2001/04/xmlenc#sha256"/>
        <DigestValue>lH6jGbnhsywLpcw6M1Te5q7Py5pRsCfzmGYE/EYE7SU=</DigestValue>
      </Reference>
      <Reference URI="/xl/worksheets/sheet45.xml?ContentType=application/vnd.openxmlformats-officedocument.spreadsheetml.worksheet+xml">
        <DigestMethod Algorithm="http://www.w3.org/2001/04/xmlenc#sha256"/>
        <DigestValue>wdu6VCELh5fDHy45Op9ewDDsliK3LTdYuC54aXFMnHo=</DigestValue>
      </Reference>
      <Reference URI="/xl/worksheets/sheet46.xml?ContentType=application/vnd.openxmlformats-officedocument.spreadsheetml.worksheet+xml">
        <DigestMethod Algorithm="http://www.w3.org/2001/04/xmlenc#sha256"/>
        <DigestValue>VPr/zJXwHrGopmhM1tWTVLJ5RSDtE9cYn2yjQAp0zqo=</DigestValue>
      </Reference>
      <Reference URI="/xl/worksheets/sheet47.xml?ContentType=application/vnd.openxmlformats-officedocument.spreadsheetml.worksheet+xml">
        <DigestMethod Algorithm="http://www.w3.org/2001/04/xmlenc#sha256"/>
        <DigestValue>uhrQHFJLnGWwseQBBpxdW//w9mYGpzyVWaVe1xIA8c8=</DigestValue>
      </Reference>
      <Reference URI="/xl/worksheets/sheet48.xml?ContentType=application/vnd.openxmlformats-officedocument.spreadsheetml.worksheet+xml">
        <DigestMethod Algorithm="http://www.w3.org/2001/04/xmlenc#sha256"/>
        <DigestValue>AwNQgzFJwFy0AxPgnNCZ7CTHjo3EWURdx6OSV54DkbM=</DigestValue>
      </Reference>
      <Reference URI="/xl/worksheets/sheet49.xml?ContentType=application/vnd.openxmlformats-officedocument.spreadsheetml.worksheet+xml">
        <DigestMethod Algorithm="http://www.w3.org/2001/04/xmlenc#sha256"/>
        <DigestValue>EuVyGdDFeIXTYQq3W930R6fmQSRAR9/okP7M4E+btWQ=</DigestValue>
      </Reference>
      <Reference URI="/xl/worksheets/sheet5.xml?ContentType=application/vnd.openxmlformats-officedocument.spreadsheetml.worksheet+xml">
        <DigestMethod Algorithm="http://www.w3.org/2001/04/xmlenc#sha256"/>
        <DigestValue>60XVhVVY55JZatRM8QhFJBctKJFYOvxQpUYXJg8SFqY=</DigestValue>
      </Reference>
      <Reference URI="/xl/worksheets/sheet50.xml?ContentType=application/vnd.openxmlformats-officedocument.spreadsheetml.worksheet+xml">
        <DigestMethod Algorithm="http://www.w3.org/2001/04/xmlenc#sha256"/>
        <DigestValue>hz6JbnSEW57hO22xsJ9QPlRhAZswC5+FBNg2sSHKYU8=</DigestValue>
      </Reference>
      <Reference URI="/xl/worksheets/sheet6.xml?ContentType=application/vnd.openxmlformats-officedocument.spreadsheetml.worksheet+xml">
        <DigestMethod Algorithm="http://www.w3.org/2001/04/xmlenc#sha256"/>
        <DigestValue>5+N3QjbcdS5AxWhPtfCxGZefFGcRswrcyj+/AAsXo5Y=</DigestValue>
      </Reference>
      <Reference URI="/xl/worksheets/sheet7.xml?ContentType=application/vnd.openxmlformats-officedocument.spreadsheetml.worksheet+xml">
        <DigestMethod Algorithm="http://www.w3.org/2001/04/xmlenc#sha256"/>
        <DigestValue>JJOJQGsoS7+P5T2waTdF6ZvOJB0zLXKsHLctrBVP5SA=</DigestValue>
      </Reference>
      <Reference URI="/xl/worksheets/sheet8.xml?ContentType=application/vnd.openxmlformats-officedocument.spreadsheetml.worksheet+xml">
        <DigestMethod Algorithm="http://www.w3.org/2001/04/xmlenc#sha256"/>
        <DigestValue>9hTPCEoeDBH7VSfSz46OWYp5LkZDlNzBPasvefNx9m0=</DigestValue>
      </Reference>
      <Reference URI="/xl/worksheets/sheet9.xml?ContentType=application/vnd.openxmlformats-officedocument.spreadsheetml.worksheet+xml">
        <DigestMethod Algorithm="http://www.w3.org/2001/04/xmlenc#sha256"/>
        <DigestValue>WuwGNIg6Kh0YfvfiTk2yGCjQO0NBllTAmkJeUzXLzrU=</DigestValue>
      </Reference>
    </Manifest>
    <SignatureProperties>
      <SignatureProperty Id="idSignatureTime" Target="#idPackageSignature">
        <mdssi:SignatureTime xmlns:mdssi="http://schemas.openxmlformats.org/package/2006/digital-signature">
          <mdssi:Format>YYYY-MM-DDThh:mm:ssTZD</mdssi:Format>
          <mdssi:Value>2021-05-03T15:08:07Z</mdssi:Value>
        </mdssi:SignatureTime>
      </SignatureProperty>
    </SignatureProperties>
  </Object>
  <Object Id="idOfficeObject">
    <SignatureProperties>
      <SignatureProperty Id="idOfficeV1Details" Target="#idPackageSignature">
        <SignatureInfoV1 xmlns="http://schemas.microsoft.com/office/2006/digsig">
          <SetupID>{EF8E1C11-088D-4FE8-933D-48A17DB0C834}</SetupID>
          <SignatureText>PABLO DI IORIO - Para identificación con nuestro informe del 3-5-2021</SignatureText>
          <SignatureImage/>
          <SignatureComments/>
          <WindowsVersion>10.0</WindowsVersion>
          <OfficeVersion>16.0.12527/19</OfficeVersion>
          <ApplicationVersion>16.0.12527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2021-05-03T15:08:07Z</xd:SigningTime>
          <xd:SigningCertificate>
            <xd:Cert>
              <xd:CertDigest>
                <DigestMethod Algorithm="http://www.w3.org/2001/04/xmlenc#sha256"/>
                <DigestValue>AUvi27MlY7sfWF47PSiPnW6eUkDOC3qwa0mXEAhng7o=</DigestValue>
              </xd:CertDigest>
              <xd:IssuerSerial>
                <X509IssuerName>CN=CA-VIT S.A., O=VIT S.A., C=PY, SERIALNUMBER=RUC 80080099-0</X509IssuerName>
                <X509SerialNumber>38387709373815070437772656741576557341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AUEwAAjQkAACBFTUYAAAEA0BsAAKoAAAAGAAAAAAAAAAAAAAAAAAAAgAcAADgEAAAlAQAApQAAAAAAAAAAAAAAAAAAAIh4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CTB/v///3THcwDO4INwlMdzAJDgg3AAAIh2pMdzAAMAAACgAAAAYAAAAAAAAAAAAAAAZN8JDap+qU7/////4MhzAIjHcwC+VoRwlMdzAP//AAAAAAAAHMhzACcH+kCUx3MA//8AAAAAAAAcyHMAtMdzAAAAiHYQyHMAEMhzAAAAAADwx3MABgAAAC4H+kCQ4INw2ja8+pABAAAAAAABAAAAAHMAZQBnAG8AZQAgAHUAaQAAAAAAAAAAAOG2THUAAIh2EMhzAAAAAAAYyHMAAAAAAITbyVkAAIh2AAAAABMAFAA+zjBaQEmIdjDIcwA0X+p0AACIdj7OMFqE28lZZHYACAAAAAAlAAAADAAAAAEAAAAYAAAADAAAAAAAAAASAAAADAAAAAEAAAAeAAAAGAAAAPwAAAAFAAAAMgEAABYAAAAlAAAADAAAAAEAAABUAAAAfAAAAP0AAAAFAAAAMAEAABUAAAABAAAAqyp0QcdxdEH9AAAABQAAAAgAAABMAAAAAAAAAAAAAAAAAAAA//////////9cAAAAMwAvADUALwAyADAAMgAxAAcAAAAFAAAABwAAAAUAAAAHAAAABwAAAAcAAAAHAAAASwAAAEAAAAAwAAAABQAAACAAAAABAAAAAQAAABAAAAAAAAAAAAAAAEABAACgAAAAAAAAAAAAAABAAQAAoAAAAFIAAABwAQAAAgAAABQAAAAJAAAAAAAAAAAAAAC8AgAAAAAAAAECAiJTAHkAcwB0AGUAbQAAAAAAAAAAAAAAAAAAAAAAAAAAAAAAAAAAAAAAAAAAAAAAAAAAAAAAAAAAAAAAAAAAAAAAAAC2/AAA5f6aBTMFAADRA5oFMwUAAIh2//////jnhnAgRs9rCLRyAAQAAADYQfwUuLJyAAAAAAAAAAAAuLJyANiycgDIs3IAvLJyACTRMqe0snIAQXuEcAAAiHYRAAAA+OeGcJQQh3AQs3IAELNyAG7ig3AAAAAAyLNyAGyzcgAAAINwbLNyAM3fg3DaJ9OxLgAAAGyzcgAAAIh2LgAAAAYAAAAAAIh2BgAAAAAAiHYAAAAAAAAAAAAAAADIsnIAAAByAAcAAAAAAAAAtkRNdf7///9UBpz/BwAAACi0cgAQXkN1AdgAACi0cg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HIA/dr2dcvXvrlAa3IAAAAAAP////9Ab3IA1KzfWFvSvrm4BT9ZCrDfWOC0LgUgTAAAWK86JAAAAAB0a3IAuAU/Wf////8UAAAArEHhWJRvcgBwzI0TFK7hWDPWvrlnDgRwAAAAADsSS4pqDuFY8GxyACna9nVAa3IABgAAAAAA9nV31r654P///wAAAAAAAAAAAAAAAJABAAAAAAABAAAAAGEAcgBpAGEAbAAAAAAAAAAAAAAAAAAAAAAAAAAAAAAAAAAAALZETXUAAAAAVAac/wYAAACkbHIAEF5DdQHYAACkbHIAAAAAAAAAAAAAAAAAAAAAAAAAAACQz70jZHYACAAAAAAlAAAADAAAAAMAAAAYAAAADAAAAAAAAAASAAAADAAAAAEAAAAWAAAADAAAAAgAAABUAAAAVAAAAAwAAAA3AAAAIAAAAFoAAAABAAAAqyp0Qcdxd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zAQAAVgAAADAAAAA7AAAABAEAABwAAAAhAPAAAAAAAAAAAAAAAIA/AAAAAAAAAAAAAIA/AAAAAAAAAAAAAAAAAAAAAAAAAAAAAAAAAAAAAAAAAAAlAAAADAAAAAAAAIAoAAAADAAAAAQAAABSAAAAcAEAAAQAAADs////AAAAAAAAAAAAAAAAkAEAAAAAAAEAAAAAcwBlAGcAbwBlACAAdQBpAAAAAAAAAAAAAAAAAAAAAAAAAAAAAAAAAAAAAAAAAAAAAAAAAAAAAAAAAAAAAAAAAAAAcgD92vZ1/////8RrcgAAAAAAG9C+uTkAAADEcXIAND/nWAAAAAAgAAAAAAAAAPjKvSOY0zcFYG1yAAcAAABopqwTAAAAAFxtcgABAAAAAAAAAAAAAAAAAABAuMW9AKhrcgAIAAAAvxJLigEAAAB0bXIAKdr2dcRrcgAHAAAAAAD2dQAAAADs////AAAAAAAAAAAAAAAAkAEAAAAAAAEAAAAAcwBlAGcAbwBlACAAdQBpAAAAAAAAAAAAAAAAAAAAAAAJAAAAAAAAALZETXUAAAAAVAac/wkAAAAobXIAEF5DdQHYAAAobXIAAAAAAAAAAAAAAAAAAAAAAAAAAABkdgAIAAAAACUAAAAMAAAABAAAABgAAAAMAAAAAAAAABIAAAAMAAAAAQAAAB4AAAAYAAAAMAAAADsAAAA0AQAAVwAAACUAAAAMAAAABAAAAFQAAAAAAQAAMQAAADsAAAAyAQAAVgAAAAEAAACrKnRBx3F0QTEAAAA7AAAAHgAAAEwAAAAAAAAAAAAAAAAAAAD//////////4gAAABQAEEAQgBMAE8AIABEAEkAIABJAE8AUgBJAE8AIAAtACAAUABhAHIAYQAgAGkAZABlAG4AdAAuAC4ALgALAAAADQAAAAsAAAAJAAAADwAAAAUAAAAOAAAABQAAAAUAAAAFAAAADwAAAAwAAAAFAAAADwAAAAUAAAAIAAAABQAAAAsAAAAKAAAABwAAAAoAAAAFAAAABQAAAAwAAAAKAAAACwAAAAc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oAAAAA8AAABhAAAAagAAAHEAAAABAAAAqyp0QcdxdEEPAAAAYQAAAA4AAABMAAAAAAAAAAAAAAAAAAAA//////////9oAAAAUABBAEIATABPACAARABJACAASQBPAFIASQBPAAcAAAAIAAAABwAAAAYAAAAKAAAABAAAAAkAAAADAAAABAAAAAMAAAAKAAAACAAAAAMAAAAK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qAAAAA8AAAB2AAAAgQAAAIYAAAABAAAAqyp0QcdxdEEPAAAAdgAAAA8AAABMAAAAAAAAAAAAAAAAAAAA//////////9sAAAAQQBVAEQASQBUAE8AUgAgAEUAWABUAEUAUgBOAE8AAAAIAAAACQAAAAkAAAADAAAABwAAAAoAAAAIAAAABAAAAAcAAAAIAAAABwAAAAcAAAAIAAAACgAAAAoAAABLAAAAQAAAADAAAAAFAAAAIAAAAAEAAAABAAAAEAAAAAAAAAAAAAAAQAEAAKAAAAAAAAAAAAAAAEABAACgAAAAJQAAAAwAAAACAAAAJwAAABgAAAAFAAAAAAAAAP///wAAAAAAJQAAAAwAAAAFAAAATAAAAGQAAAAOAAAAiwAAAM0AAACbAAAADgAAAIsAAADAAAAAEQAAACEA8AAAAAAAAAAAAAAAgD8AAAAAAAAAAAAAgD8AAAAAAAAAAAAAAAAAAAAAAAAAAAAAAAAAAAAAAAAAACUAAAAMAAAAAAAAgCgAAAAMAAAABQAAACUAAAAMAAAAAQAAABgAAAAMAAAAAAAAABIAAAAMAAAAAQAAABYAAAAMAAAAAAAAAFQAAAAAAQAADwAAAIsAAADMAAAAmwAAAAEAAACrKnRBx3F0QQ8AAACLAAAAHgAAAEwAAAAEAAAADgAAAIsAAADOAAAAnAAAAIgAAABTAGkAZwBuAGUAZAAgAGIAeQA6ACAAUABBAEIATABPACAASgBPAFMARQAgAEQASQAgAEkATwBSAEkATwAHAAAAAwAAAAgAAAAHAAAABwAAAAgAAAAEAAAACAAAAAYAAAADAAAABAAAAAcAAAAIAAAABwAAAAYAAAAKAAAABAAAAAUAAAAKAAAABwAAAAcAAAAEAAAACQAAAAMAAAAEAAAAAwAAAAoAAAAIAAAAAwAAAAoAAAAWAAAADAAAAAAAAAAlAAAADAAAAAIAAAAOAAAAFAAAAAAAAAAQAAAAFAAAAA==</Object>
  <Object Id="idInvalidSigLnImg">AQAAAGwAAAAAAAAAAAAAAD8BAACfAAAAAAAAAAAAAAAUEwAAjQkAACBFTUYAAAEAZCIAALEAAAAGAAAAAAAAAAAAAAAAAAAAgAcAADgEAAAlAQAApQAAAAAAAAAAAAAAAAAAAIh4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QAAAAFQAAADAAAAAFAAAAYQAAABEAAAAhAPAAAAAAAAAAAAAAAIA/AAAAAAAAAAAAAIA/AAAAAAAAAAAAAAAAAAAAAAAAAAAAAAAAAAAAAAAAAAAlAAAADAAAAAAAAIAoAAAADAAAAAEAAABSAAAAcAEAAAEAAADz////AAAAAAAAAAAAAAAAkAEAAAAAAAEAAAAAcwBlAGcAbwBlACAAdQBpAAAAAAAAAAAAAAAAAAAAAAAAAAAAAAAAAAAAAAAAAAAAAAAAAAAAAAAAAAAAAAAAAAAAJMH+////dMdzAM7gg3CUx3MAkOCDcAAAiHakx3MAAwAAAKAAAABgAAAAAAAAAAAAAABk3wkNqn6pTv/////gyHMAiMdzAL5WhHCUx3MA//8AAAAAAAAcyHMAJwf6QJTHcwD//wAAAAAAABzIcwC0x3MAAACIdhDIcwAQyHMAAAAAAPDHcwAGAAAALgf6QJDgg3DaNrz6kAEAAAAAAAEAAAAAcwBlAGcAbwBlACAAdQBpAAAAAAAAAAAA4bZMdQAAiHYQyHMAAAAAABjIcwAAAAAAhNvJWQAAiHYAAAAAEwAUAD7OMFpASYh2MMhzADRf6nQAAIh2Ps4wWoTbyVlkdgAIAAAAACUAAAAMAAAAAQAAABgAAAAMAAAA/wAAABIAAAAMAAAAAQAAAB4AAAAYAAAAMAAAAAUAAACRAAAAFgAAACUAAAAMAAAAAQAAAFQAAAC0AAAAMQAAAAUAAACPAAAAFQAAAAEAAACrKnRBx3F0QTEAAAAFAAAAEQAAAEwAAAAAAAAAAAAAAAAAAAD//////////3AAAABJAG4AdgBhAGwAaQBkACAAcwBpAGcAbgBhAHQAdQByAGUAYQADAAAABwAAAAYAAAAHAAAAAwAAAAMAAAAIAAAABAAAAAYAAAADAAAACAAAAAcAAAAHAAAABAAAAAcAAAAFAAAABwAAAEsAAABAAAAAMAAAAAUAAAAgAAAAAQAAAAEAAAAQAAAAAAAAAAAAAABAAQAAoAAAAAAAAAAAAAAAQAEAAKAAAABSAAAAcAEAAAIAAAAUAAAACQAAAAAAAAAAAAAAvAIAAAAAAAABAgIiUwB5AHMAdABlAG0AAAAAAAAAAAAAAAAAAAAAAAAAAAAAAAAAAAAAAAAAAAAAAAAAAAAAAAAAAAAAAAAAAAAAAAAAtvwAAOX+mgUzBQAA0QOaBTMFAACIdv/////454ZwIEbPawi0cgAEAAAA2EH8FLiycgAAAAAAAAAAALiycgDYsnIAyLNyALyycgAk0TKntLJyAEF7hHAAAIh2EQAAAPjnhnCUEIdwELNyABCzcgBu4oNwAAAAAMizcgBss3IAAACDcGyzcgDN34Nw2ifTsS4AAABss3IAAACIdi4AAAAGAAAAAACIdgYAAAAAAIh2AAAAAAAAAAAAAAAAyLJyAAAAcgAHAAAAAAAAALZETXX+////VAac/wcAAAAotHIAEF5DdQHYAAAotHI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ByAP3a9nXL1765QGtyAAAAAAD/////QG9yANSs31hb0r65uAU/WQqw31jgtC4FIEwAAFivOiQAAAAAdGtyALgFP1n/////FAAAAKxB4ViUb3IAcMyNExSu4Vgz1r65Zw4EcAAAAAA7EkuKag7hWPBscgAp2vZ1QGtyAAYAAAAAAPZ1d9a+ueD///8AAAAAAAAAAAAAAACQAQAAAAAAAQAAAABhAHIAaQBhAGwAAAAAAAAAAAAAAAAAAAAAAAAAAAAAAAAAAAC2RE11AAAAAFQGnP8GAAAApGxyABBeQ3UB2AAApGxyAAAAAAAAAAAAAAAAAAAAAAAAAAAAkM+9I2R2AAgAAAAAJQAAAAwAAAADAAAAGAAAAAwAAAAAAAAAEgAAAAwAAAABAAAAFgAAAAwAAAAIAAAAVAAAAFQAAAAMAAAANwAAACAAAABaAAAAAQAAAKsqdEHHcXRBDAAAAFsAAAABAAAATAAAAAQAAAALAAAANwAAACIAAABbAAAAUAAAAFgAc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MwEAAFYAAAAwAAAAOwAAAAQBAAAcAAAAIQDwAAAAAAAAAAAAAACAPwAAAAAAAAAAAACAPwAAAAAAAAAAAAAAAAAAAAAAAAAAAAAAAAAAAAAAAAAAJQAAAAwAAAAAAACAKAAAAAwAAAAEAAAAUgAAAHABAAAEAAAA7P///wAAAAAAAAAAAAAAAJABAAAAAAABAAAAAHMAZQBnAG8AZQAgAHUAaQAAAAAAAAAAAAAAAAAAAAAAAAAAAAAAAAAAAAAAAAAAAAAAAAAAAAAAAAAAAAAAAAAAAHIA/dr2df/////Ea3IAAAAAABvQvrk5AAAAxHFyADQ/51gAAAAAIAAAAAAAAAD4yr0jmNM3BWBtcgAHAAAAaKasEwAAAABcbXIAAQAAAAAAAAAAAAAAAAAAQLjFvQCoa3IACAAAAL8SS4oBAAAAdG1yACna9nXEa3IABwAAAAAA9nUAAAAA7P///wAAAAAAAAAAAAAAAJABAAAAAAABAAAAAHMAZQBnAG8AZQAgAHUAaQAAAAAAAAAAAAAAAAAAAAAACQAAAAAAAAC2RE11AAAAAFQGnP8JAAAAKG1yABBeQ3UB2AAAKG1yAAAAAAAAAAAAAAAAAAAAAAAAAAAAZHYACAAAAAAlAAAADAAAAAQAAAAYAAAADAAAAAAAAAASAAAADAAAAAEAAAAeAAAAGAAAADAAAAA7AAAANAEAAFcAAAAlAAAADAAAAAQAAABUAAAAAAEAADEAAAA7AAAAMgEAAFYAAAABAAAAqyp0QcdxdEExAAAAOwAAAB4AAABMAAAAAAAAAAAAAAAAAAAA//////////+IAAAAUABBAEIATABPACAARABJACAASQBPAFIASQBPACAALQAgAFAAYQByAGEAIABpAGQAZQBuAHQALgAuAC4ACwAAAA0AAAALAAAACQAAAA8AAAAFAAAADgAAAAUAAAAFAAAABQAAAA8AAAAMAAAABQAAAA8AAAAFAAAACAAAAAUAAAALAAAACgAAAAcAAAAKAAAABQAAAAUAAAAMAAAACgAAAAsAAAAHAAAABAAAAAQ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AAAAAPAAAAYQAAAGoAAABxAAAAAQAAAKsqdEHHcXRBDwAAAGEAAAAOAAAATAAAAAAAAAAAAAAAAAAAAP//////////aAAAAFAAQQBCAEwATwAgAEQASQAgAEkATwBSAEkATwAHAAAACAAAAAcAAAAGAAAACgAAAAQAAAAJAAAAAwAAAAQAAAADAAAACgAAAAgAAAAD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IEAAACGAAAAAQAAAKsqdEHHcXRBDwAAAHYAAAAPAAAATAAAAAAAAAAAAAAAAAAAAP//////////bAAAAEEAVQBEAEkAVABPAFIAIABFAFgAVABFAFIATgBPAGUACAAAAAkAAAAJAAAAAwAAAAcAAAAKAAAACAAAAAQAAAAHAAAACAAAAAcAAAAHAAAACAAAAAoAAAAKAAAASwAAAEAAAAAwAAAABQAAACAAAAABAAAAAQAAABAAAAAAAAAAAAAAAEABAACgAAAAAAAAAAAAAABAAQAAoAAAACUAAAAMAAAAAgAAACcAAAAYAAAABQAAAAAAAAD///8AAAAAACUAAAAMAAAABQAAAEwAAABkAAAADgAAAIsAAADNAAAAmwAAAA4AAACLAAAAwAAAABEAAAAhAPAAAAAAAAAAAAAAAIA/AAAAAAAAAAAAAIA/AAAAAAAAAAAAAAAAAAAAAAAAAAAAAAAAAAAAAAAAAAAlAAAADAAAAAAAAIAoAAAADAAAAAUAAAAlAAAADAAAAAEAAAAYAAAADAAAAAAAAAASAAAADAAAAAEAAAAWAAAADAAAAAAAAABUAAAAAAEAAA8AAACLAAAAzAAAAJsAAAABAAAAqyp0QcdxdEEPAAAAiwAAAB4AAABMAAAABAAAAA4AAACLAAAAzgAAAJwAAACIAAAAUwBpAGcAbgBlAGQAIABiAHkAOgAgAFAAQQBCAEwATwAgAEoATwBTAEUAIABEAEkAIABJAE8AUgBJAE8ABwAAAAMAAAAIAAAABwAAAAcAAAAIAAAABAAAAAgAAAAGAAAAAwAAAAQAAAAHAAAACAAAAAcAAAAGAAAACgAAAAQAAAAFAAAACgAAAAcAAAAHAAAABAAAAAkAAAADAAAABAAAAAMAAAAKAAAACAAAAAMAAAAK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7F6F7A1F7AD74BB1E0EDAE676CD3F3" ma:contentTypeVersion="13" ma:contentTypeDescription="Create a new document." ma:contentTypeScope="" ma:versionID="8167abec1ebf131b9729685edab8d804">
  <xsd:schema xmlns:xsd="http://www.w3.org/2001/XMLSchema" xmlns:xs="http://www.w3.org/2001/XMLSchema" xmlns:p="http://schemas.microsoft.com/office/2006/metadata/properties" xmlns:ns3="e7dfadf4-09bc-43b4-8de3-b0064dd4456d" xmlns:ns4="68d4bd37-0112-4532-a454-e7a954670da2" targetNamespace="http://schemas.microsoft.com/office/2006/metadata/properties" ma:root="true" ma:fieldsID="3665b2a0b17bbfca5590b3c506c129e4" ns3:_="" ns4:_="">
    <xsd:import namespace="e7dfadf4-09bc-43b4-8de3-b0064dd4456d"/>
    <xsd:import namespace="68d4bd37-0112-4532-a454-e7a954670da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fadf4-09bc-43b4-8de3-b0064dd44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d4bd37-0112-4532-a454-e7a954670da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A3997F-DBF4-4D3B-9616-DC8E4E833540}">
  <ds:schemaRefs>
    <ds:schemaRef ds:uri="http://schemas.microsoft.com/sharepoint/v3/contenttype/forms"/>
  </ds:schemaRefs>
</ds:datastoreItem>
</file>

<file path=customXml/itemProps2.xml><?xml version="1.0" encoding="utf-8"?>
<ds:datastoreItem xmlns:ds="http://schemas.openxmlformats.org/officeDocument/2006/customXml" ds:itemID="{8AB8A13E-672C-4A90-8F05-9A68F7EE97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8d4bd37-0112-4532-a454-e7a954670da2"/>
    <ds:schemaRef ds:uri="e7dfadf4-09bc-43b4-8de3-b0064dd4456d"/>
    <ds:schemaRef ds:uri="http://www.w3.org/XML/1998/namespace"/>
    <ds:schemaRef ds:uri="http://purl.org/dc/dcmitype/"/>
  </ds:schemaRefs>
</ds:datastoreItem>
</file>

<file path=customXml/itemProps3.xml><?xml version="1.0" encoding="utf-8"?>
<ds:datastoreItem xmlns:ds="http://schemas.openxmlformats.org/officeDocument/2006/customXml" ds:itemID="{1E2C1FFF-5BBC-4F0E-951E-7D46D549F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fadf4-09bc-43b4-8de3-b0064dd4456d"/>
    <ds:schemaRef ds:uri="68d4bd37-0112-4532-a454-e7a954670d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34</vt:i4>
      </vt:variant>
    </vt:vector>
  </HeadingPairs>
  <TitlesOfParts>
    <vt:vector size="84" baseType="lpstr">
      <vt:lpstr>armado</vt:lpstr>
      <vt:lpstr>EERR mensual</vt:lpstr>
      <vt:lpstr>Notas</vt:lpstr>
      <vt:lpstr>CA</vt:lpstr>
      <vt:lpstr>Hoja5</vt:lpstr>
      <vt:lpstr>Hoja2</vt:lpstr>
      <vt:lpstr>PN</vt:lpstr>
      <vt:lpstr>calculo IRACIS PROV</vt:lpstr>
      <vt:lpstr>Hoja1</vt:lpstr>
      <vt:lpstr>Caratula </vt:lpstr>
      <vt:lpstr>Balance imperial</vt:lpstr>
      <vt:lpstr>EERR IMPERIAL</vt:lpstr>
      <vt:lpstr>Armado EERR</vt:lpstr>
      <vt:lpstr>Imp.Base</vt:lpstr>
      <vt:lpstr>Armado BG</vt:lpstr>
      <vt:lpstr>Flujo </vt:lpstr>
      <vt:lpstr>EFE12</vt:lpstr>
      <vt:lpstr>Indice</vt:lpstr>
      <vt:lpstr>Portada</vt:lpstr>
      <vt:lpstr>Dictamen del auditor</vt:lpstr>
      <vt:lpstr>BG</vt:lpstr>
      <vt:lpstr>ER</vt:lpstr>
      <vt:lpstr>EFE </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2'!_Hlk15378568</vt:lpstr>
      <vt:lpstr>Portada!_Hlk29224212</vt:lpstr>
      <vt:lpstr>Portada!_Hlk29224318</vt:lpstr>
      <vt:lpstr>'Balance imperial'!Área_de_impresión</vt:lpstr>
      <vt:lpstr>BG!Área_de_impresión</vt:lpstr>
      <vt:lpstr>'Dictamen del auditor'!Área_de_impresión</vt:lpstr>
      <vt:lpstr>'EFE '!Área_de_impresión</vt:lpstr>
      <vt:lpstr>ER!Área_de_impresión</vt:lpstr>
      <vt:lpstr>EVPN!Área_de_impresión</vt:lpstr>
      <vt:lpstr>Imp.Base!Área_de_impresión</vt:lpstr>
      <vt:lpstr>Indice!Área_de_impresión</vt:lpstr>
      <vt:lpstr>'Nota 11'!Área_de_impresión</vt:lpstr>
      <vt:lpstr>'Nota 12'!Área_de_impresión</vt:lpstr>
      <vt:lpstr>'Nota 13'!Área_de_impresión</vt:lpstr>
      <vt:lpstr>'Nota 14'!Área_de_impresión</vt:lpstr>
      <vt:lpstr>'Nota 15'!Área_de_impresión</vt:lpstr>
      <vt:lpstr>'Nota 16'!Área_de_impresión</vt:lpstr>
      <vt:lpstr>'Nota 17'!Área_de_impresión</vt:lpstr>
      <vt:lpstr>'Nota 18'!Área_de_impresión</vt:lpstr>
      <vt:lpstr>'Nota 19'!Área_de_impresión</vt:lpstr>
      <vt:lpstr>'Nota 2'!Área_de_impresión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4'!Área_de_impresión</vt:lpstr>
      <vt:lpstr>'Nota 5'!Área_de_impresión</vt:lpstr>
      <vt:lpstr>'Nota 6'!Área_de_impresión</vt:lpstr>
      <vt:lpstr>'Nota 7'!Área_de_impresión</vt:lpstr>
      <vt:lpstr>'Nota 8'!Área_de_impresión</vt:lpstr>
      <vt:lpstr>'Nota 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Ortiz</dc:creator>
  <cp:lastModifiedBy>Cristina Rolon</cp:lastModifiedBy>
  <cp:lastPrinted>2020-11-25T14:41:48Z</cp:lastPrinted>
  <dcterms:created xsi:type="dcterms:W3CDTF">2020-01-10T21:21:59Z</dcterms:created>
  <dcterms:modified xsi:type="dcterms:W3CDTF">2021-05-03T13:35:19Z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0x0101007F7F6F7A1F7AD74BB1E0EDAE676CD3F3</vt:lpwstr>
  </property>
</Properties>
</file>