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tabRatio="919" firstSheet="11" activeTab="18"/>
  </bookViews>
  <sheets>
    <sheet name="Encabezamiento" sheetId="1" state="hidden" r:id="rId1"/>
    <sheet name="Enc" sheetId="2" r:id="rId2"/>
    <sheet name="BG 2019" sheetId="3" r:id="rId3"/>
    <sheet name="ER 2019" sheetId="4" r:id="rId4"/>
    <sheet name="Variacion P.Neto" sheetId="5" r:id="rId5"/>
    <sheet name="Flujo de Efectivo Res 5 92" sheetId="6" r:id="rId6"/>
    <sheet name="Bienes de Uso " sheetId="7" r:id="rId7"/>
    <sheet name="Activo Intangible" sheetId="8" r:id="rId8"/>
    <sheet name="INVACCDEV" sheetId="9" r:id="rId9"/>
    <sheet name="Otras Inversiones" sheetId="10" r:id="rId10"/>
    <sheet name="Previsiones" sheetId="11" r:id="rId11"/>
    <sheet name="Costo Merca" sheetId="12" r:id="rId12"/>
    <sheet name="Costos y Gastos" sheetId="13" r:id="rId13"/>
    <sheet name="M.E." sheetId="14" r:id="rId14"/>
    <sheet name="Estadisticas" sheetId="15" r:id="rId15"/>
    <sheet name="Indices" sheetId="16" r:id="rId16"/>
    <sheet name="Anexo C Compar de Cartera" sheetId="17" r:id="rId17"/>
    <sheet name="Anexo D Partes Relacionadas" sheetId="18" r:id="rId18"/>
    <sheet name="Anexo II Composicion Accionaria" sheetId="19" r:id="rId19"/>
  </sheets>
  <externalReferences>
    <externalReference r:id="rId22"/>
    <externalReference r:id="rId23"/>
  </externalReferences>
  <definedNames>
    <definedName name="_xlnm.Print_Area" localSheetId="7">'Activo Intangible'!$A$3:$J$31</definedName>
    <definedName name="_xlnm.Print_Area" localSheetId="6">'Bienes de Uso '!$A$3:$N$38</definedName>
    <definedName name="_xlnm.Print_Area" localSheetId="11">'Costo Merca'!$A$1:$F$46</definedName>
    <definedName name="_xlnm.Print_Area" localSheetId="12">'Costos y Gastos'!$A$1:$K$53</definedName>
    <definedName name="_xlnm.Print_Area" localSheetId="0">'Encabezamiento'!$B$2:$I$58</definedName>
    <definedName name="_xlnm.Print_Area" localSheetId="14">'Estadisticas'!$A$1:$D$42</definedName>
    <definedName name="_xlnm.Print_Area" localSheetId="5">'Flujo de Efectivo Res 5 92'!$B$5:$J$77</definedName>
    <definedName name="_xlnm.Print_Area" localSheetId="15">'Indices'!$A$2:$E$33</definedName>
    <definedName name="_xlnm.Print_Area" localSheetId="8">'INVACCDEV'!$A$3:$M$46</definedName>
    <definedName name="_xlnm.Print_Area" localSheetId="13">'M.E.'!$A$2:$G$46</definedName>
    <definedName name="_xlnm.Print_Area" localSheetId="9">'Otras Inversiones'!$A$1:$G$60</definedName>
    <definedName name="_xlnm.Print_Area" localSheetId="10">'Previsiones'!$A$1:$F$55</definedName>
    <definedName name="_xlnm.Print_Area" localSheetId="4">'Variacion P.Neto'!$A$10:$L$45</definedName>
  </definedNames>
  <calcPr fullCalcOnLoad="1"/>
</workbook>
</file>

<file path=xl/sharedStrings.xml><?xml version="1.0" encoding="utf-8"?>
<sst xmlns="http://schemas.openxmlformats.org/spreadsheetml/2006/main" count="1220" uniqueCount="644">
  <si>
    <t>ACTIVOS</t>
  </si>
  <si>
    <t>PATRIMONIO NETO</t>
  </si>
  <si>
    <t xml:space="preserve">       Impuesto a la Renta</t>
  </si>
  <si>
    <t>Impuesto a la Renta</t>
  </si>
  <si>
    <t>Compra de propiedad, planta y equipo</t>
  </si>
  <si>
    <t>PASIVOS</t>
  </si>
  <si>
    <t>ACTIVO CORRIENTE</t>
  </si>
  <si>
    <t>PASIVO CORRIENTE</t>
  </si>
  <si>
    <t>ACTIVO NO CORRIENTE</t>
  </si>
  <si>
    <t>PASIVO NO CORRIENTE</t>
  </si>
  <si>
    <t xml:space="preserve">ESTADO DE RESULTADOS </t>
  </si>
  <si>
    <t xml:space="preserve">       Resultado de Inversiones Permanentes</t>
  </si>
  <si>
    <t xml:space="preserve">       Resultado Financiero y por Tenencia</t>
  </si>
  <si>
    <t xml:space="preserve">       Ganancia (Pérdida) Ordinaria</t>
  </si>
  <si>
    <t xml:space="preserve">       Ganancia o Pérdida del Ejercicio</t>
  </si>
  <si>
    <t xml:space="preserve">Ejercicio Finalizado el </t>
  </si>
  <si>
    <t xml:space="preserve">       Ingresos Varios</t>
  </si>
  <si>
    <t>ESTADO DE ORIGEN Y APLICACIÓN DE FONDOS</t>
  </si>
  <si>
    <t>Total</t>
  </si>
  <si>
    <t>Pagos a Proveedores</t>
  </si>
  <si>
    <t>TOTAL</t>
  </si>
  <si>
    <t>Cantidad</t>
  </si>
  <si>
    <t xml:space="preserve">    Cuentas a Pagar</t>
  </si>
  <si>
    <t xml:space="preserve">    Resultados del Ejercicio</t>
  </si>
  <si>
    <t xml:space="preserve">    TOTAL PATRIMONIO NETO</t>
  </si>
  <si>
    <t>comparativa con el mismo periodo del ejercicio anterior.</t>
  </si>
  <si>
    <t>Wisdom Product S.A.</t>
  </si>
  <si>
    <t>Domicilio Legal:</t>
  </si>
  <si>
    <r>
      <t>Dirección:</t>
    </r>
    <r>
      <rPr>
        <sz val="11"/>
        <rFont val="Cambria"/>
        <family val="1"/>
      </rPr>
      <t xml:space="preserve"> Avda. Eusebio Ayala 4380 c/ De la Victoria</t>
    </r>
  </si>
  <si>
    <r>
      <t>Telefax:</t>
    </r>
    <r>
      <rPr>
        <sz val="11"/>
        <rFont val="Cambria"/>
        <family val="1"/>
      </rPr>
      <t xml:space="preserve"> (595-21) 503-000</t>
    </r>
  </si>
  <si>
    <t>Asunción - Paraguay</t>
  </si>
  <si>
    <t>Avda. Eusebio Ayala N° 4380 c/ De la Victoria</t>
  </si>
  <si>
    <t>Actividad Principal:</t>
  </si>
  <si>
    <t>La realización en general de negocios mercantiles, industriales, inmobiliarios, financieros</t>
  </si>
  <si>
    <t>y de cualquier otro tipo o naturaleza, la importación, exportación y distribución de bienes.</t>
  </si>
  <si>
    <t>Actualmente se dedica a la compra y venta de artículos de electrónica y mobiliarios.</t>
  </si>
  <si>
    <t>Inscripción en el Registro Público de Comercio bajo el N° de ----------------</t>
  </si>
  <si>
    <t xml:space="preserve">constituida por Escritura Pública Nº 62 de fecha 19 de mayo de 2003, pasada ante el Escribano Público, Sra. </t>
  </si>
  <si>
    <t>Amada Beatriz Núñez Duarte.</t>
  </si>
  <si>
    <t xml:space="preserve">Inscripción en la Comisión Nacional de Valores: </t>
  </si>
  <si>
    <t>Fecha de Vencimiento del estatuto o contrato social:</t>
  </si>
  <si>
    <t>Composición del Capital:</t>
  </si>
  <si>
    <t>Acciones</t>
  </si>
  <si>
    <t>Tipo</t>
  </si>
  <si>
    <t>N° de Votos</t>
  </si>
  <si>
    <t>que otorga c/u</t>
  </si>
  <si>
    <t>Suscripto</t>
  </si>
  <si>
    <t>G.</t>
  </si>
  <si>
    <t xml:space="preserve">Integrado </t>
  </si>
  <si>
    <t>Por el ejercicio anual N°------ iniciado el 01 de enero de 2010 al 31 de diciembre de 2010, y presentado en forma</t>
  </si>
  <si>
    <t xml:space="preserve">       Total del Activo Corriente</t>
  </si>
  <si>
    <t xml:space="preserve">       Total del Activo no Corriente</t>
  </si>
  <si>
    <t xml:space="preserve">    Total del Activo</t>
  </si>
  <si>
    <t xml:space="preserve">    Total del Pasivo Corriente</t>
  </si>
  <si>
    <t xml:space="preserve">    Total del Pasivo no Corriente</t>
  </si>
  <si>
    <t>(En miles de guaraníes)</t>
  </si>
  <si>
    <t xml:space="preserve">    Total del Pasivo y Patrimonio Neto</t>
  </si>
  <si>
    <t>DEUDORAS</t>
  </si>
  <si>
    <t>ACREEDORAS</t>
  </si>
  <si>
    <r>
      <t xml:space="preserve">    </t>
    </r>
    <r>
      <rPr>
        <u val="single"/>
        <sz val="10"/>
        <rFont val="Times New Roman"/>
        <family val="1"/>
      </rPr>
      <t>CIRCULANTE</t>
    </r>
    <r>
      <rPr>
        <sz val="10"/>
        <rFont val="Times New Roman"/>
        <family val="1"/>
      </rPr>
      <t xml:space="preserve"> </t>
    </r>
  </si>
  <si>
    <r>
      <t>Denominación:</t>
    </r>
    <r>
      <rPr>
        <sz val="10"/>
        <rFont val="Times New Roman"/>
        <family val="1"/>
      </rPr>
      <t xml:space="preserve"> </t>
    </r>
  </si>
  <si>
    <t xml:space="preserve">       Las notas y los anexos que se acompañan son parte integrante de los estados contables</t>
  </si>
  <si>
    <t xml:space="preserve">       Gastos de comercialización (Anexo H)</t>
  </si>
  <si>
    <t xml:space="preserve">       Ventas Netas</t>
  </si>
  <si>
    <t xml:space="preserve">       Gastos de administración (Anexo H)</t>
  </si>
  <si>
    <t>--------------------------------------</t>
  </si>
  <si>
    <t xml:space="preserve">      Contador</t>
  </si>
  <si>
    <t>-------------------------------------------</t>
  </si>
  <si>
    <t xml:space="preserve">   Representante Legal</t>
  </si>
  <si>
    <t>Contador</t>
  </si>
  <si>
    <t xml:space="preserve"> </t>
  </si>
  <si>
    <t xml:space="preserve">     CUENTAS DE CONTINGENCIAS Y DE ORDEN</t>
  </si>
  <si>
    <t xml:space="preserve">  </t>
  </si>
  <si>
    <t>ANEXO II MODELOS DE ESTADOS CONTABLES BASICOS Y ANEXOS A LOS MISMOS SEGÚN</t>
  </si>
  <si>
    <t>RESOLUCION N° 5/92</t>
  </si>
  <si>
    <t>ALTERNATIVA A: Estado de Origen y Aplicación de Fondos</t>
  </si>
  <si>
    <t xml:space="preserve">   Ejercicio Finalizado el</t>
  </si>
  <si>
    <t>VARIACION DE FONDOS</t>
  </si>
  <si>
    <t>Ajustes de ejercicios anteriores</t>
  </si>
  <si>
    <t>Fondos ajustados al inicio del ejercicio</t>
  </si>
  <si>
    <t>Aumento (Disminución) de fondos</t>
  </si>
  <si>
    <t>Fondos al cierre del ejercicio</t>
  </si>
  <si>
    <t>CAUSAS DE VARIACION DE LOS FONDOS</t>
  </si>
  <si>
    <t>Ventas Cobradas</t>
  </si>
  <si>
    <t>Menos: Egresos ordinarios pagados (Nota_)</t>
  </si>
  <si>
    <t>Más: Otros ingresos ordinarios cobrados (Nota_)</t>
  </si>
  <si>
    <t>Fondos originados (aplicados) en operaciones ordinarias</t>
  </si>
  <si>
    <t>Integración acciones</t>
  </si>
  <si>
    <t>Otras causas de orígenes de fondos</t>
  </si>
  <si>
    <t>Total de orígenes de fondos</t>
  </si>
  <si>
    <t>Pago de deudas a corto plazo</t>
  </si>
  <si>
    <t>Pago anticipado de deudas a largo plazo</t>
  </si>
  <si>
    <t>Pagos por adquisiciones de bienes de uso</t>
  </si>
  <si>
    <t>Retiros de socios</t>
  </si>
  <si>
    <t>Compras de inversiones permanentes</t>
  </si>
  <si>
    <t>Otras causas de aplicaciones de fondos</t>
  </si>
  <si>
    <t>Aumento(disminución) de fondos</t>
  </si>
  <si>
    <t>Las Notas y Anexos que se acompañan son parte integrante de los estados contables</t>
  </si>
  <si>
    <t xml:space="preserve">       Resultados Extraordinarios </t>
  </si>
  <si>
    <t xml:space="preserve">       Disponibilidades      (Nota 3)                  </t>
  </si>
  <si>
    <t xml:space="preserve">       Inversiones Temporarias (Anexo C )</t>
  </si>
  <si>
    <t xml:space="preserve">       Otros Activos       (Nota  6)                                </t>
  </si>
  <si>
    <t xml:space="preserve">       Bienes de Cambio</t>
  </si>
  <si>
    <t>METODO INDIRECTO</t>
  </si>
  <si>
    <t>---------------------------------------------------------------------------------</t>
  </si>
  <si>
    <r>
      <t>(</t>
    </r>
    <r>
      <rPr>
        <sz val="10"/>
        <rFont val="Times New Roman"/>
        <family val="1"/>
      </rPr>
      <t>En miles de guaraníes</t>
    </r>
    <r>
      <rPr>
        <b/>
        <sz val="10"/>
        <rFont val="Times New Roman"/>
        <family val="1"/>
      </rPr>
      <t>)</t>
    </r>
  </si>
  <si>
    <t xml:space="preserve">       Otros Créditos</t>
  </si>
  <si>
    <t xml:space="preserve">       Créditos por Ventas  corto plazo (Nota  4 )                </t>
  </si>
  <si>
    <t xml:space="preserve">    Aportes para Futuro Aumento </t>
  </si>
  <si>
    <t>Método directo</t>
  </si>
  <si>
    <t>Fecha de Vencimiento del estatuto o contrato social: 99 años</t>
  </si>
  <si>
    <t>Gustavo Luis Borgognon Montero</t>
  </si>
  <si>
    <t>Miguel Dario Zaldivar Morales</t>
  </si>
  <si>
    <t>Eduardo Jose Borgognon Montero</t>
  </si>
  <si>
    <t>Ordinarias Clase A</t>
  </si>
  <si>
    <t xml:space="preserve">    Dividendos a Pagar</t>
  </si>
  <si>
    <t>Intereses Cobrados</t>
  </si>
  <si>
    <t>ANEXO A</t>
  </si>
  <si>
    <t xml:space="preserve">V A L O R E S   D E   O R I G E N </t>
  </si>
  <si>
    <t>D E P R E C I A C I O N E S</t>
  </si>
  <si>
    <t>Saldo al</t>
  </si>
  <si>
    <t>Neto</t>
  </si>
  <si>
    <t>Cuentas</t>
  </si>
  <si>
    <t>Altas</t>
  </si>
  <si>
    <t>Bajas</t>
  </si>
  <si>
    <t>Revalúo</t>
  </si>
  <si>
    <t>Ajustes</t>
  </si>
  <si>
    <t>Resultante</t>
  </si>
  <si>
    <t>Bienes sujetos a depreciación</t>
  </si>
  <si>
    <t>Equipos de Informática</t>
  </si>
  <si>
    <t>Sub -Total</t>
  </si>
  <si>
    <t>Bienes no sujetos a depreciación</t>
  </si>
  <si>
    <t>Terrenos</t>
  </si>
  <si>
    <t>Síndico</t>
  </si>
  <si>
    <t>ANEXO B</t>
  </si>
  <si>
    <t>A C T I V O S   I N T A N G I B L E S</t>
  </si>
  <si>
    <t>VALORES DE ORIGEN</t>
  </si>
  <si>
    <t>AMORTIZACIONES</t>
  </si>
  <si>
    <t xml:space="preserve">Al </t>
  </si>
  <si>
    <t>Al</t>
  </si>
  <si>
    <t>Acumuladas</t>
  </si>
  <si>
    <t>inicio</t>
  </si>
  <si>
    <t>cierre</t>
  </si>
  <si>
    <t>al inicio</t>
  </si>
  <si>
    <t xml:space="preserve">Del </t>
  </si>
  <si>
    <t>al cierre</t>
  </si>
  <si>
    <t xml:space="preserve">del </t>
  </si>
  <si>
    <t>Aumentos</t>
  </si>
  <si>
    <t>Disminuciones</t>
  </si>
  <si>
    <t>del</t>
  </si>
  <si>
    <t>período</t>
  </si>
  <si>
    <t>C U E N T A S</t>
  </si>
  <si>
    <t>SIN MOVIMIENTO</t>
  </si>
  <si>
    <t>Totales ejercicio actual</t>
  </si>
  <si>
    <t>ANEXO C</t>
  </si>
  <si>
    <t>INVERSIONES, ACCIONES, DEBENTURES Y OTROS TITULOS EMITIDOS EN SERIE</t>
  </si>
  <si>
    <t>PARTICIPACION EN OTRAS SOCIEDADES</t>
  </si>
  <si>
    <t>Información sobre el Emisor</t>
  </si>
  <si>
    <t>Denominación y caracte-</t>
  </si>
  <si>
    <t>Valor</t>
  </si>
  <si>
    <t xml:space="preserve">Valor </t>
  </si>
  <si>
    <t>rísticas de los valores</t>
  </si>
  <si>
    <t xml:space="preserve">Nominal </t>
  </si>
  <si>
    <t>Nominal</t>
  </si>
  <si>
    <t>Patrimonial</t>
  </si>
  <si>
    <t>de</t>
  </si>
  <si>
    <t xml:space="preserve">de </t>
  </si>
  <si>
    <t>% de</t>
  </si>
  <si>
    <t>Actividad</t>
  </si>
  <si>
    <t>Según Ultimo Balance</t>
  </si>
  <si>
    <t>Emisor</t>
  </si>
  <si>
    <t>Clase</t>
  </si>
  <si>
    <t>Unitario</t>
  </si>
  <si>
    <t>Proporc.</t>
  </si>
  <si>
    <t>Libros</t>
  </si>
  <si>
    <t>Cotización</t>
  </si>
  <si>
    <t>Participación</t>
  </si>
  <si>
    <t>Principal</t>
  </si>
  <si>
    <t>Capital</t>
  </si>
  <si>
    <t>Resultado</t>
  </si>
  <si>
    <t>Patrimonio Neto</t>
  </si>
  <si>
    <t>Inversiones temporarias</t>
  </si>
  <si>
    <t>Total ejercicio anterior</t>
  </si>
  <si>
    <t>Inversiones Permanentes</t>
  </si>
  <si>
    <t>Previsión s/ inversiones</t>
  </si>
  <si>
    <t>permanentes</t>
  </si>
  <si>
    <t>xx</t>
  </si>
  <si>
    <t>ANEXO D</t>
  </si>
  <si>
    <t>OTRAS INVERSIONES</t>
  </si>
  <si>
    <t>registrado</t>
  </si>
  <si>
    <t>INVERSIONES FINANCIERAS</t>
  </si>
  <si>
    <t>Inversiones Corrientes</t>
  </si>
  <si>
    <t>TRADE &amp; COMMERCE BANK</t>
  </si>
  <si>
    <t>GARANTIA AHORRO EN US$</t>
  </si>
  <si>
    <t xml:space="preserve"> Depósitos a plazo</t>
  </si>
  <si>
    <t>BANCO ALEMAN CDA EN Gs.</t>
  </si>
  <si>
    <t>GARANTIA EN GUARANIES</t>
  </si>
  <si>
    <t>Banco xx S.A.</t>
  </si>
  <si>
    <t>BANALEMAN FONDOS MUTUOS</t>
  </si>
  <si>
    <t>INTERNATIONAL BANK OF MIAMI</t>
  </si>
  <si>
    <t>INVERSIONES EN BONOS</t>
  </si>
  <si>
    <t>Subtotal</t>
  </si>
  <si>
    <t xml:space="preserve">Prevision </t>
  </si>
  <si>
    <t>Inversiones no Corrientes</t>
  </si>
  <si>
    <t>Otras Inversiones</t>
  </si>
  <si>
    <t>Prevision sobre xx</t>
  </si>
  <si>
    <t>Previsión sobre xx</t>
  </si>
  <si>
    <t>Prevision Inversion xx</t>
  </si>
  <si>
    <t>Totales del ejercicio</t>
  </si>
  <si>
    <t>ANEXO E</t>
  </si>
  <si>
    <t>P R E V I S I O N E S</t>
  </si>
  <si>
    <t>Saldos</t>
  </si>
  <si>
    <t>R U B R O S</t>
  </si>
  <si>
    <t>Deducidas del Activo</t>
  </si>
  <si>
    <t>Seguro Medico Pag. a Recuperar</t>
  </si>
  <si>
    <t>Valores en Otras Empresas</t>
  </si>
  <si>
    <t>Sub-total</t>
  </si>
  <si>
    <t>Incluidas en el Pasivo</t>
  </si>
  <si>
    <t>Total del ejercicio</t>
  </si>
  <si>
    <t>ANEXO F</t>
  </si>
  <si>
    <t>COSTO DE MERCADERIAS O PRODUCTOS VENDIDOS O</t>
  </si>
  <si>
    <t>SERVICIOS PRESTADOS</t>
  </si>
  <si>
    <t>D E T A L L E</t>
  </si>
  <si>
    <t>Ejercicio Actual</t>
  </si>
  <si>
    <t>Ejercicio Anterior</t>
  </si>
  <si>
    <t>I. COSTO DE MERCADERIAS O PRODUCTOS VENDIDOS</t>
  </si>
  <si>
    <t xml:space="preserve">   Existencias al Comienzo del Ejercicio:</t>
  </si>
  <si>
    <t xml:space="preserve">     Mercaderías de reventa</t>
  </si>
  <si>
    <t xml:space="preserve">   Compras y Costos de Producción del Ejercicio</t>
  </si>
  <si>
    <t xml:space="preserve">     a) Compras</t>
  </si>
  <si>
    <t>Diferencia de Inventario</t>
  </si>
  <si>
    <t>Resultado por Tenencia</t>
  </si>
  <si>
    <t xml:space="preserve">     b) Devoluciones</t>
  </si>
  <si>
    <t xml:space="preserve">   Existencia al cierre del Ejercicio</t>
  </si>
  <si>
    <t>II. COSTO DE SERVICIOS PRESTADOS</t>
  </si>
  <si>
    <t xml:space="preserve">     COSTO DE MERCADERIAS O PRODUCTOS VENDIDOS</t>
  </si>
  <si>
    <t xml:space="preserve">      Y SERVICIOS PRESTADOS</t>
  </si>
  <si>
    <t>ANEXO G</t>
  </si>
  <si>
    <t>ACTIVOS Y PASIVOS EN MONEDA EXTRANJERA</t>
  </si>
  <si>
    <t>Moneda Extranjera</t>
  </si>
  <si>
    <t>Moneda Local</t>
  </si>
  <si>
    <t>Cambio</t>
  </si>
  <si>
    <t>Monto</t>
  </si>
  <si>
    <t>Vigente</t>
  </si>
  <si>
    <t>A C T I V O</t>
  </si>
  <si>
    <t>ACTIVOS CORRIENTES</t>
  </si>
  <si>
    <t>Disponible</t>
  </si>
  <si>
    <t>Fondo  Dolares</t>
  </si>
  <si>
    <t>US$</t>
  </si>
  <si>
    <t>Bancos Caja de Ahorros US$</t>
  </si>
  <si>
    <t>Deudores por Tarjeta de Crédito</t>
  </si>
  <si>
    <t>Clientes</t>
  </si>
  <si>
    <t>DISA Transferencia a Recuperar</t>
  </si>
  <si>
    <t>$</t>
  </si>
  <si>
    <t>DISA Comisiones a Cobrar</t>
  </si>
  <si>
    <t>xx a Recuperar</t>
  </si>
  <si>
    <t>Varias cuentas deudoras</t>
  </si>
  <si>
    <t>Retenciones Mastercard</t>
  </si>
  <si>
    <t>TOTAL ACTIVO</t>
  </si>
  <si>
    <t>PASIVOS CORRIENTES</t>
  </si>
  <si>
    <t xml:space="preserve">Proveedores </t>
  </si>
  <si>
    <t>TOTAL PASIVO</t>
  </si>
  <si>
    <t>ANEXO H</t>
  </si>
  <si>
    <t>INFORMACION REQUERIDA SOBRE COSTOS Y GASTOS</t>
  </si>
  <si>
    <t xml:space="preserve">Gastos </t>
  </si>
  <si>
    <t xml:space="preserve">Total </t>
  </si>
  <si>
    <t>Gastos</t>
  </si>
  <si>
    <t>Ejercicio</t>
  </si>
  <si>
    <t>Otros</t>
  </si>
  <si>
    <t>RUBROS</t>
  </si>
  <si>
    <t>Administración</t>
  </si>
  <si>
    <t>Actual</t>
  </si>
  <si>
    <t>Anterior</t>
  </si>
  <si>
    <t>Otros Gastos</t>
  </si>
  <si>
    <t>ANEXO I</t>
  </si>
  <si>
    <t>DATOS  ESTADISTICOS</t>
  </si>
  <si>
    <t>INDICADORES OPERATIVOS</t>
  </si>
  <si>
    <t>Acumulado al Final del Ejercicio</t>
  </si>
  <si>
    <t>Cantidad de empleados</t>
  </si>
  <si>
    <t>ANEXO J</t>
  </si>
  <si>
    <t>INDICES ECONOMICO - FINANCIEROS</t>
  </si>
  <si>
    <t>Acumulado al Fin del Ejercicio</t>
  </si>
  <si>
    <t>I N D I C E S</t>
  </si>
  <si>
    <t>Ejercicio actual</t>
  </si>
  <si>
    <t xml:space="preserve">Costos </t>
  </si>
  <si>
    <t>Financieros</t>
  </si>
  <si>
    <t>TOTALES</t>
  </si>
  <si>
    <t>Totales</t>
  </si>
  <si>
    <t>Ventas</t>
  </si>
  <si>
    <t>Maquinas y Equipos</t>
  </si>
  <si>
    <t>Rodados</t>
  </si>
  <si>
    <t>Instalaciones</t>
  </si>
  <si>
    <t>Mejoras en Propiedad de Terceros</t>
  </si>
  <si>
    <t>Ejercicio finalizado el</t>
  </si>
  <si>
    <t>Aportes de los Socios</t>
  </si>
  <si>
    <t>Ganancias Reservadas</t>
  </si>
  <si>
    <t>Resultados</t>
  </si>
  <si>
    <t>Total del</t>
  </si>
  <si>
    <t>Primas de</t>
  </si>
  <si>
    <t>Aportes no</t>
  </si>
  <si>
    <t>Reserva</t>
  </si>
  <si>
    <t>Otras</t>
  </si>
  <si>
    <t>no</t>
  </si>
  <si>
    <t>Patrimonio</t>
  </si>
  <si>
    <t xml:space="preserve">Patrimonio </t>
  </si>
  <si>
    <t>Social</t>
  </si>
  <si>
    <t>Emisión</t>
  </si>
  <si>
    <t>Capitalizados</t>
  </si>
  <si>
    <t>Revaluos</t>
  </si>
  <si>
    <t>Legal</t>
  </si>
  <si>
    <t>Reservas</t>
  </si>
  <si>
    <t>Asignados</t>
  </si>
  <si>
    <t>Saldos al inicio del ejercicio</t>
  </si>
  <si>
    <t>* Otras Reservas</t>
  </si>
  <si>
    <t>* Dividendos en Efectivo (o en especie)</t>
  </si>
  <si>
    <t>* Reserva Legal del ejercicio</t>
  </si>
  <si>
    <t xml:space="preserve">Revalúo </t>
  </si>
  <si>
    <t xml:space="preserve">Desafectación de reservas </t>
  </si>
  <si>
    <t>Ganancia del Período según el estado de Resultados</t>
  </si>
  <si>
    <t>BIENES DE USO</t>
  </si>
  <si>
    <t xml:space="preserve">             ESTADO DE EVOLUCION DEL PATRIMONIO NETO </t>
  </si>
  <si>
    <t>(En miles de  Guaraníes)</t>
  </si>
  <si>
    <t>(En miles de Guaraníes)</t>
  </si>
  <si>
    <t>(En miles de Guaranies)</t>
  </si>
  <si>
    <t xml:space="preserve">Contador </t>
  </si>
  <si>
    <t>Sindico</t>
  </si>
  <si>
    <t>( En miles de Guaraníes)</t>
  </si>
  <si>
    <t>Liquidez  (1)</t>
  </si>
  <si>
    <t>Endeudamiento (2)</t>
  </si>
  <si>
    <t>Rentabilidad  (3)</t>
  </si>
  <si>
    <t>(1) Activo Corriente</t>
  </si>
  <si>
    <t>(2) Total del Pasivo</t>
  </si>
  <si>
    <t xml:space="preserve">      Patrimonio Neto</t>
  </si>
  <si>
    <t>(3) Resultado antes Impto</t>
  </si>
  <si>
    <t xml:space="preserve">      P.Neto menos Resultado</t>
  </si>
  <si>
    <t xml:space="preserve">      del periodo</t>
  </si>
  <si>
    <t>Sistemas, Licencias y Software</t>
  </si>
  <si>
    <t xml:space="preserve">      Pasivo Corriente</t>
  </si>
  <si>
    <t xml:space="preserve">    - Ajustes del saldo</t>
  </si>
  <si>
    <t>Saldos Ajustados</t>
  </si>
  <si>
    <t xml:space="preserve">    - Según estados contables del ejercicio anterior</t>
  </si>
  <si>
    <t xml:space="preserve">Clase    votos    valor nominal </t>
  </si>
  <si>
    <t>Distribución de resultados acumulados</t>
  </si>
  <si>
    <t>Aportes Irrevocables</t>
  </si>
  <si>
    <t xml:space="preserve">       Otros Créditos  (Nota 5)                         </t>
  </si>
  <si>
    <t xml:space="preserve">       Bienes de Cambio </t>
  </si>
  <si>
    <t xml:space="preserve">       Créditos por Ventas  (Nota  4 )</t>
  </si>
  <si>
    <t xml:space="preserve">       Bienes de Uso (Anexo A y Nota  7 )</t>
  </si>
  <si>
    <t xml:space="preserve">       Activos Intangibles (Anexo B y Nota  8 )</t>
  </si>
  <si>
    <t xml:space="preserve">    Cuentas a Pagar  (Nota  9)</t>
  </si>
  <si>
    <t xml:space="preserve">    Deudas Financieras  a C. Plazo(Nota 10 )</t>
  </si>
  <si>
    <t xml:space="preserve">    Deudas Financieras a L.Plazo (Nota  10 )</t>
  </si>
  <si>
    <t xml:space="preserve">    Previsiones  (Anexo E )  </t>
  </si>
  <si>
    <t xml:space="preserve">    Reservas   </t>
  </si>
  <si>
    <t xml:space="preserve">    Resultados Acumulados </t>
  </si>
  <si>
    <t>Cartera Activa</t>
  </si>
  <si>
    <t>Cartera Pasiva</t>
  </si>
  <si>
    <t>Intereses Devengados</t>
  </si>
  <si>
    <t>Cantidad de Clientes</t>
  </si>
  <si>
    <t>Cartera Activa por Empleado</t>
  </si>
  <si>
    <t>Clientes por empleados</t>
  </si>
  <si>
    <t xml:space="preserve">       Costo Financiero (Anexo H)</t>
  </si>
  <si>
    <t>Muebles y Utiles</t>
  </si>
  <si>
    <t>Negofin Cobranzas S.A.</t>
  </si>
  <si>
    <t>Gestión de Cobranzas</t>
  </si>
  <si>
    <t>Sobre Préstamos</t>
  </si>
  <si>
    <t>Sub Total</t>
  </si>
  <si>
    <t>Preferidas Grupo A</t>
  </si>
  <si>
    <t>Preferidas Grupo B</t>
  </si>
  <si>
    <t>Preferidas Grupo D</t>
  </si>
  <si>
    <t>Preferidas Grupo E</t>
  </si>
  <si>
    <t>Preferidas Grupo G</t>
  </si>
  <si>
    <t xml:space="preserve">TOTAL </t>
  </si>
  <si>
    <t>Administracion de cartera de préstamos para consumo y microcreditos</t>
  </si>
  <si>
    <t xml:space="preserve">    Remunerac. y Cargas Sociales (Nota 11)</t>
  </si>
  <si>
    <t xml:space="preserve">       Otros Activos   (Nota 6)</t>
  </si>
  <si>
    <t xml:space="preserve">    Cargas Fiscales a Pagar (Nota 12)</t>
  </si>
  <si>
    <t xml:space="preserve">    Provisiones    (Nota 13)</t>
  </si>
  <si>
    <t xml:space="preserve">    Capital Social   (  Nota  14 )</t>
  </si>
  <si>
    <t>Cuentas de Orden  (Nota 15)</t>
  </si>
  <si>
    <t>Honorarios y Remuneraciones por servicios</t>
  </si>
  <si>
    <t>Sueldos y Jornales</t>
  </si>
  <si>
    <t>Contribuciones Sociales</t>
  </si>
  <si>
    <t>Regalías y Honorarios por servicios técnicos</t>
  </si>
  <si>
    <t>Gastos de publicidad y propaganda</t>
  </si>
  <si>
    <t>Intereses, multas y recargos impositivos</t>
  </si>
  <si>
    <t>Impuestos, tasas y contribuciones</t>
  </si>
  <si>
    <t>Amortización bienes de uso</t>
  </si>
  <si>
    <t>Amortización activos intangibles</t>
  </si>
  <si>
    <t xml:space="preserve">Previsiones </t>
  </si>
  <si>
    <t>Intereses Pagados s/ Préstamos de Accionistas</t>
  </si>
  <si>
    <t>Intereses Pagados s/ Préstamos Entidades Financieras</t>
  </si>
  <si>
    <t>Otros Gastos Bancarios</t>
  </si>
  <si>
    <t>Síndicos y Consejo de Vigilancia</t>
  </si>
  <si>
    <t>Remuneraciones de Administradores, Directores,</t>
  </si>
  <si>
    <t xml:space="preserve">Cantidad de Franquicias </t>
  </si>
  <si>
    <t>Accionista</t>
  </si>
  <si>
    <t xml:space="preserve">    Total del Pasivo</t>
  </si>
  <si>
    <t>Disminución</t>
  </si>
  <si>
    <t xml:space="preserve">       Previsión s/Incobrables</t>
  </si>
  <si>
    <t>(en miles de guaraníes)</t>
  </si>
  <si>
    <t>NEGOFIN  S.A.E.C.A.</t>
  </si>
  <si>
    <t>NEGOFIN S.A.E.C.A.</t>
  </si>
  <si>
    <t>Negofin S.A.E.C.A.</t>
  </si>
  <si>
    <t>RES.Nº 56 E/12 de fecha 30 de octubre de 2012.</t>
  </si>
  <si>
    <t>Nomenclatura</t>
  </si>
  <si>
    <t>SECA 091</t>
  </si>
  <si>
    <t xml:space="preserve"> NEGOFIN  S.A.E.C.A.</t>
  </si>
  <si>
    <t xml:space="preserve">NEGOFIN  S.A.E.C.A. </t>
  </si>
  <si>
    <t>A) PARTES VINCULADAS O RELACIONADAS</t>
  </si>
  <si>
    <t>Nombre de la Empresa</t>
  </si>
  <si>
    <t>Monto de la inversión</t>
  </si>
  <si>
    <t>Tipo de Valor</t>
  </si>
  <si>
    <t>Indicar el porcentaje de participación en el capital integrado de la sociedad emisora (solo en el caso de inversión en acciones)</t>
  </si>
  <si>
    <t>Observación: En el caso de no registrar inversiones indicar en forma expresa esta situación.</t>
  </si>
  <si>
    <t>Valor de los bienes gravados</t>
  </si>
  <si>
    <t>Tipo de bien o valor</t>
  </si>
  <si>
    <t>Monto de la deuda garantizada</t>
  </si>
  <si>
    <t>Observación: En el caso de no registrar garantías indicar en forma expresa esta situación.</t>
  </si>
  <si>
    <t>B) SALDOS CON PARTES RELACIONADAS</t>
  </si>
  <si>
    <t>En forma comparativa con el mismo período del año anterior.</t>
  </si>
  <si>
    <t>Activo</t>
  </si>
  <si>
    <t>Cuentas por cobrar</t>
  </si>
  <si>
    <t>Pasivo</t>
  </si>
  <si>
    <t>Las transacciones en el período fueron las siguientes:</t>
  </si>
  <si>
    <t xml:space="preserve">Otros: Los cónyuges y parientes hasta el segundo grado de consanguinidad o afinidad de las personas referidas </t>
  </si>
  <si>
    <t>No se registran activos de la Sociedad comprometidos en más del 20% en garantía de obligaciones de otra u otras empresas.</t>
  </si>
  <si>
    <r>
      <rPr>
        <b/>
        <sz val="10"/>
        <rFont val="Arial"/>
        <family val="2"/>
      </rPr>
      <t xml:space="preserve">Obs.: </t>
    </r>
    <r>
      <rPr>
        <sz val="10"/>
        <rFont val="Arial"/>
        <family val="2"/>
      </rPr>
      <t>(distinguir nombres de partes relacionadas indicadas en A)</t>
    </r>
  </si>
  <si>
    <t>FORMATO MODELO DE COMPOSICIÓN ACCIONARIA</t>
  </si>
  <si>
    <t xml:space="preserve">CUADRO DEL CAPITAL INTEGRADO </t>
  </si>
  <si>
    <t xml:space="preserve">N° </t>
  </si>
  <si>
    <t>Voto</t>
  </si>
  <si>
    <t xml:space="preserve">CUADRO DEL CAPITAL SUSCRIPTO </t>
  </si>
  <si>
    <t xml:space="preserve">Capital Emitido G. </t>
  </si>
  <si>
    <t xml:space="preserve">Capital Suscripto G. </t>
  </si>
  <si>
    <t xml:space="preserve">Capital Integrado G. </t>
  </si>
  <si>
    <t>Valor nominal de las acciones G.</t>
  </si>
  <si>
    <t>EMPRESA : NEGOFIN S.A.E.C.A.</t>
  </si>
  <si>
    <t>1/7200</t>
  </si>
  <si>
    <t>7201/15400</t>
  </si>
  <si>
    <t>15401/19200</t>
  </si>
  <si>
    <t>23501/24700</t>
  </si>
  <si>
    <t>Fernando Andrés Berdichevsky Sborovsky</t>
  </si>
  <si>
    <t>Luis Alberto Lima Morra</t>
  </si>
  <si>
    <t>Benicia Ríos Portillo</t>
  </si>
  <si>
    <t>Preferdias Grupo C</t>
  </si>
  <si>
    <t>Rodrigo G. Callizo López Moreira</t>
  </si>
  <si>
    <t>Federico Callizo Nicora</t>
  </si>
  <si>
    <t>Carlos Alberto Knapps</t>
  </si>
  <si>
    <t>Guillermo Néstor Sosa Arrúa</t>
  </si>
  <si>
    <t>Luís Sebastián Aguilera Burró</t>
  </si>
  <si>
    <t>Venancio Ríos Portillo</t>
  </si>
  <si>
    <t>Rubén Cirilo Etienne Fernández</t>
  </si>
  <si>
    <t>Emmanuel Friedman Sosa</t>
  </si>
  <si>
    <t>Preferidas Grupo F</t>
  </si>
  <si>
    <t>Fabrizio Bibolini R.</t>
  </si>
  <si>
    <t>Eduardo Borgognon</t>
  </si>
  <si>
    <t>Gustavo Luis Borgognon M.</t>
  </si>
  <si>
    <t>Ord.Clase A</t>
  </si>
  <si>
    <t>Eduardo Jose Borgognon M</t>
  </si>
  <si>
    <t>20001/20700</t>
  </si>
  <si>
    <t>Pref. Grupo A</t>
  </si>
  <si>
    <t>20701/21100</t>
  </si>
  <si>
    <t>21101/22360</t>
  </si>
  <si>
    <t>Pref. Grupo B</t>
  </si>
  <si>
    <t>22361/23300</t>
  </si>
  <si>
    <t>23301/23500</t>
  </si>
  <si>
    <t>Pref. Grupo C</t>
  </si>
  <si>
    <t>Rodrigo Guillermo Callizo López Moreira</t>
  </si>
  <si>
    <t>24701/25065</t>
  </si>
  <si>
    <t>Pref. Grupo D</t>
  </si>
  <si>
    <t>25066/25200</t>
  </si>
  <si>
    <t>25201/25600</t>
  </si>
  <si>
    <t>25601/28010</t>
  </si>
  <si>
    <t>Pref. Grupo E</t>
  </si>
  <si>
    <t>28011/28210</t>
  </si>
  <si>
    <t>28211/28410</t>
  </si>
  <si>
    <t>28411/28480</t>
  </si>
  <si>
    <t>28481/28680</t>
  </si>
  <si>
    <t>28681/28900</t>
  </si>
  <si>
    <t>Emmanuel Friedmann Sosa</t>
  </si>
  <si>
    <t>Pref. Grupo G</t>
  </si>
  <si>
    <t xml:space="preserve">Firma del representante legal de la sociedad y aclaración: </t>
  </si>
  <si>
    <t>Nuevas deudas corto plazo</t>
  </si>
  <si>
    <t>Nuevas deudas a largo  plazo</t>
  </si>
  <si>
    <t>28901/29900</t>
  </si>
  <si>
    <t>Tasa de Morosidad (*)</t>
  </si>
  <si>
    <t>100.000.000.000.-</t>
  </si>
  <si>
    <t>del ejercicio anterior.</t>
  </si>
  <si>
    <t>Acciones: 150.000 acciones  de G. 1.000.000 c/u</t>
  </si>
  <si>
    <t>Vector SA</t>
  </si>
  <si>
    <t>Preferidas Grupo H</t>
  </si>
  <si>
    <t>Preferidas Grupo I</t>
  </si>
  <si>
    <t>Preferidas Grupo J</t>
  </si>
  <si>
    <t>Integración Acciones Ordinarias</t>
  </si>
  <si>
    <t>Integración Acciones Preferidas</t>
  </si>
  <si>
    <t>Aportes no Capitalizados</t>
  </si>
  <si>
    <t>Inciso a) Gustavo Borgognon y Eduardo Borgognon</t>
  </si>
  <si>
    <t>19201/19600</t>
  </si>
  <si>
    <t>19601/20000</t>
  </si>
  <si>
    <t>Pref. Grupo H</t>
  </si>
  <si>
    <t>60001/63600</t>
  </si>
  <si>
    <t>63601/67700</t>
  </si>
  <si>
    <t>67701/69600</t>
  </si>
  <si>
    <t>69601/69800</t>
  </si>
  <si>
    <t>69801/70000</t>
  </si>
  <si>
    <t>90001/95000</t>
  </si>
  <si>
    <t>95001/112000</t>
  </si>
  <si>
    <t>Pref. Grupo I</t>
  </si>
  <si>
    <t>Pref. Grupo J</t>
  </si>
  <si>
    <t>Jorge Antonio Ayala</t>
  </si>
  <si>
    <t>Patrick Paul Francois Bollen</t>
  </si>
  <si>
    <t>Gastos de Desarrollo</t>
  </si>
  <si>
    <t> Número</t>
  </si>
  <si>
    <t xml:space="preserve">Cantidad </t>
  </si>
  <si>
    <t xml:space="preserve">%  </t>
  </si>
  <si>
    <t>112001/117000</t>
  </si>
  <si>
    <t>70001/77200</t>
  </si>
  <si>
    <t>77201/85800</t>
  </si>
  <si>
    <t>85801/90000</t>
  </si>
  <si>
    <t>40001/43600</t>
  </si>
  <si>
    <t>43601/47900</t>
  </si>
  <si>
    <t>47901/50000</t>
  </si>
  <si>
    <t>119701/120000</t>
  </si>
  <si>
    <t>119569/119700</t>
  </si>
  <si>
    <t>Avenida Mcal. López e/ Waldino Lovera y José Viñuales</t>
  </si>
  <si>
    <t>Viva Inversiones SA</t>
  </si>
  <si>
    <t>Inciso b) Vector SA</t>
  </si>
  <si>
    <r>
      <t>en los incisos anteriores, siempre que tengan participación en el capital de la sociedad.</t>
    </r>
    <r>
      <rPr>
        <b/>
        <sz val="10"/>
        <rFont val="Arial"/>
        <family val="2"/>
      </rPr>
      <t xml:space="preserve"> N/A</t>
    </r>
  </si>
  <si>
    <t>NA</t>
  </si>
  <si>
    <t>119189/119568</t>
  </si>
  <si>
    <t>(*) La tasa de morosidad se calcula sobre los prestamos con mora a mas de 60 días.</t>
  </si>
  <si>
    <t>Interes Pagados sobre Prestamos de Terceros</t>
  </si>
  <si>
    <t>Otros Gastos.</t>
  </si>
  <si>
    <t>Año 2018</t>
  </si>
  <si>
    <t>Suscripción de acciones ordinarias</t>
  </si>
  <si>
    <t>Procesadora  de  Cuentas  Electronicas S.A.</t>
  </si>
  <si>
    <t>Procesadora Electronica</t>
  </si>
  <si>
    <t>Breau de Informciones Comerciales S.A.</t>
  </si>
  <si>
    <t xml:space="preserve">Acciones </t>
  </si>
  <si>
    <t>Informaciones Comerciales</t>
  </si>
  <si>
    <t>(en miles de Guaranies)</t>
  </si>
  <si>
    <t>50001/53750</t>
  </si>
  <si>
    <t>53751/55700</t>
  </si>
  <si>
    <t>29901/35600</t>
  </si>
  <si>
    <t>Pref Grupo F</t>
  </si>
  <si>
    <t>55701/60000</t>
  </si>
  <si>
    <t>35601/36544</t>
  </si>
  <si>
    <t>36545/38866</t>
  </si>
  <si>
    <t>38867/40000</t>
  </si>
  <si>
    <t>Total al 31/12/18</t>
  </si>
  <si>
    <t>Total al 31/12/17</t>
  </si>
  <si>
    <t>BALANCE GENERAL AL 31/12/18</t>
  </si>
  <si>
    <t xml:space="preserve">       Inversiones Permanentes (Anexos C y Nota 6 )</t>
  </si>
  <si>
    <t>Representante Legal</t>
  </si>
  <si>
    <t>BALANCE O ESTADO DE SITUACION PATRIMONIAL AL 31 DE DICIEMBRE DE 2019 COMPARATIVO CON EL PERIODO 2018</t>
  </si>
  <si>
    <t xml:space="preserve">      Desafectacion Previsiones</t>
  </si>
  <si>
    <t xml:space="preserve">         BALANCE GENERAL AL 31/12/19 comparativo con el periodo anterior</t>
  </si>
  <si>
    <t>Por el ejercicio finalizado el 31/12/2019 comparativo con el periodo 2018</t>
  </si>
  <si>
    <t>Año 2019</t>
  </si>
  <si>
    <t>BALANCE GENERAL AL 31/12/19</t>
  </si>
  <si>
    <t>Por el ejercicio finalizado el  31/12/19 comparativo con cifras del ejercicio anterior</t>
  </si>
  <si>
    <t>Saldos al cierre del ejercicio 31.12.18</t>
  </si>
  <si>
    <t>Saldos al cierre del ejercicio 31.12.19</t>
  </si>
  <si>
    <t>BALANCE GENERAL AL 31/12/19 comparativo con el ejercicio anterior</t>
  </si>
  <si>
    <t>Total general al 31.12.19</t>
  </si>
  <si>
    <t>Total ejercicio al 31.12.18</t>
  </si>
  <si>
    <t>BALANCE GENERAL AL 31/12/19 comparativo con el ejercicio anterior.</t>
  </si>
  <si>
    <t>Marcas</t>
  </si>
  <si>
    <r>
      <t>Totales al</t>
    </r>
    <r>
      <rPr>
        <b/>
        <sz val="12"/>
        <color indexed="10"/>
        <rFont val="Times New Roman"/>
        <family val="1"/>
      </rPr>
      <t xml:space="preserve"> </t>
    </r>
    <r>
      <rPr>
        <b/>
        <sz val="12"/>
        <rFont val="Times New Roman"/>
        <family val="1"/>
      </rPr>
      <t>31.12.19</t>
    </r>
  </si>
  <si>
    <t>Totales al 31.12.18</t>
  </si>
  <si>
    <t>A.1 Según Art. 34 de la Ley de Mercado de Valores (indicar nombres de las partes)</t>
  </si>
  <si>
    <r>
      <t>Inciso d)</t>
    </r>
    <r>
      <rPr>
        <b/>
        <sz val="10"/>
        <rFont val="Arial"/>
        <family val="2"/>
      </rPr>
      <t xml:space="preserve"> </t>
    </r>
    <r>
      <rPr>
        <sz val="10"/>
        <rFont val="Arial"/>
        <family val="2"/>
      </rPr>
      <t xml:space="preserve">Gustavo Borgognon, Mateo Zaldivar, Eduardo Borgognon, Fernando Jose Velazquez, Julia Moreno, Venancio Ríos, </t>
    </r>
  </si>
  <si>
    <t>Omar G. Giménez Pereira,Widilfo Escobar Cikel</t>
  </si>
  <si>
    <t xml:space="preserve">A.2 INVERSIONES DE LA SOCIEDAD EN VALORES DE OTRAS EMPRESAS QUE REPRESENTEN MAS DEL 10% DEL ACTIVO DE LA SOCIEDAD </t>
  </si>
  <si>
    <t>Acciones en S.A.</t>
  </si>
  <si>
    <t>A.3 ACTIVOS DE LA SOCIEDAD COMPROMETIDOS EN MAS DEL 20% EN GARANTIA DE OBLIGACIONES DE OTRA U OTRAS EMPRESAS</t>
  </si>
  <si>
    <t>A.4  Vinculacion por Nivel de Endeudamiento.</t>
  </si>
  <si>
    <t>NOMBRE DE LA SOCIEDAD VINCULADA</t>
  </si>
  <si>
    <t>FACTORES DE VINCULACION</t>
  </si>
  <si>
    <t>N/A</t>
  </si>
  <si>
    <t>Obs: (distinguir nombres de partes relacionadas indicadas en A)</t>
  </si>
  <si>
    <t>* Cuentas a pagar prestamos de accionistas</t>
  </si>
  <si>
    <r>
      <rPr>
        <b/>
        <sz val="10"/>
        <rFont val="Arial"/>
        <family val="2"/>
      </rPr>
      <t>Ingresos</t>
    </r>
    <r>
      <rPr>
        <sz val="10"/>
        <rFont val="Arial"/>
        <family val="2"/>
      </rPr>
      <t xml:space="preserve"> (con sus conceptos y distinguir nombre de partes relacionadas indicadas en A)</t>
    </r>
  </si>
  <si>
    <r>
      <rPr>
        <b/>
        <sz val="10"/>
        <rFont val="Arial"/>
        <family val="2"/>
      </rPr>
      <t>Egresos</t>
    </r>
    <r>
      <rPr>
        <sz val="10"/>
        <rFont val="Arial"/>
        <family val="2"/>
      </rPr>
      <t xml:space="preserve"> (con sus conceptos y distinguir nombre de partes relacionadas indicadas en A)</t>
    </r>
  </si>
  <si>
    <t xml:space="preserve">Total Remuneración - Ej. 2019 - Gs. </t>
  </si>
  <si>
    <t>Total Honorarios - Ej. 2019</t>
  </si>
  <si>
    <t>N/A = no aplicable</t>
  </si>
  <si>
    <t>Previsiones</t>
  </si>
  <si>
    <t>Situación</t>
  </si>
  <si>
    <t>Saldo Cartera</t>
  </si>
  <si>
    <t xml:space="preserve">En Gs. </t>
  </si>
  <si>
    <t>% Prev. s/ Cartera</t>
  </si>
  <si>
    <t>A. Cartera no Vencida</t>
  </si>
  <si>
    <t>Composición Cartera Vencida</t>
  </si>
  <si>
    <t xml:space="preserve">Normal </t>
  </si>
  <si>
    <t xml:space="preserve">En Gestión de Cobro </t>
  </si>
  <si>
    <t>25%, 50%, 75%</t>
  </si>
  <si>
    <t xml:space="preserve">En Gestion de Cobro Judicial </t>
  </si>
  <si>
    <t>Total Cartera Vencida</t>
  </si>
  <si>
    <t xml:space="preserve">Observaciones </t>
  </si>
  <si>
    <t xml:space="preserve">Criterios de Clasificación utilizados </t>
  </si>
  <si>
    <t>de 61 a 90 días de atraso</t>
  </si>
  <si>
    <t>de 91 a 270 días de atraso</t>
  </si>
  <si>
    <t xml:space="preserve">En Gestión de Cobro Judicial </t>
  </si>
  <si>
    <t xml:space="preserve">de 271 en adelante </t>
  </si>
  <si>
    <t>Politicas de Previsiones</t>
  </si>
  <si>
    <t xml:space="preserve">La Empresa constituye previsiones para deudores de dudoso cobro conforme a los siguientes </t>
  </si>
  <si>
    <t>criterios:</t>
  </si>
  <si>
    <t xml:space="preserve">Así mismo se constituyen previsiones Genericas por el importe correspondientes a los </t>
  </si>
  <si>
    <t>descuentos obtenidos en la compra de Créditos vía cesión de créditos.</t>
  </si>
  <si>
    <t xml:space="preserve">Representante Legal </t>
  </si>
  <si>
    <t>Composición Cartera de Credito al 31/12/2019</t>
  </si>
  <si>
    <t>Al 31/12/2019 y Al …../…./…..</t>
  </si>
  <si>
    <t>CAPITAL SOCIAL (de acuerdo al artículo 6º de los estatutos sociales) Gs 150.000.000.000, representado por a) 20.000 acciones ordinarias nominativas de clase A, de cinco votos por acción, de un valor nominal de Guaraníes Un millón (Gs. 1.000.000) cada una, numeradas correlativamente con números arábigos desde el 1 al 20.000, las cuales se encuentran totalmente emitidas, suscriptas e integradas. b) 30.000 acciones Preferidas nominativas de clases A, B, C, D, E, F y G, sin derecho a voto, de un valor nominal de Guaraníes Un millón (Gs. 1.000.000) cada una, numeradas correlativamente con números arábigos desde el 20.001 al 50.000, las cuales se encuentran totalmente emitidas, suscriptas e integradas. c) 10.000 acciones Preferidas nominativas clase H, sin derecho a voto, de un valor nominal de Guaraníes Un millón (Gs. 1.000.000) cada una, numeradas correlativamente con números arábigos desde el 50.001 al 60.000; , las cuales  se encuentran emitidas suscriptas e integradas. d) 30.000 acciones ordinarias nominativas de clase A, de cinco votos por acción, de un valor nominal de Guaraníes Un millón (Gs. 1.000.000) cada una, numeradas correlativamente con números arábigos desde el 60.001 al 90.000, las cuales  se encuentran emitidas suscriptas e integradas. e) 60.000 acciones Preferidas nominativas, sin derecho a voto, de un valor nominal de Guaraníes Un millón (Gs. 1.000.000) cada una, numeradas correlativamente con números arábigos desde el 90.001 al 150.000, de las cuales se encuentran suscriptas e integradas las sigueintes acciones preferidas: Grupo I: 17.000; sin derecho a voto, de un valor nominal de Guaraníes Un millón (Gs. 1.000.000) cada una, numeradas correlativamente con números arábigos desde el 95.001 al 112.000; Grupo J : 8.000; sin derecho a voto, de un valor nominal de Guaraníes Un millón (Gs. 1.000.000) cada una, numeradas correlativamente con números arábigos desde el 112.001 al 120.000; y 5000acciones Preferidas nominativas, sin derecho a voto, de un valor nominal de Guaraníes Un millón (Gs. 1.000.000) cada una, numeradas correlativamente con números arábigos desde Grupo H -90.001 al 95.000</t>
  </si>
  <si>
    <t>Jorge Cazal Miniotis</t>
  </si>
  <si>
    <t>117001/119188</t>
  </si>
  <si>
    <t>ACCIONISTAS QUE DETENTAN EN 10 % O MAS DEL CAPITAL TOTAL- CIRCULAR CNV/DIR 033/2019</t>
  </si>
  <si>
    <t>%  x tipo</t>
  </si>
  <si>
    <t>%  PARTICIPACION</t>
  </si>
  <si>
    <t>COMPOSICIÓN ACCIONARIA AL  31/12/2019</t>
  </si>
  <si>
    <t>Por el ejercicio anual N° 16  iniciado el 01 de Enero de 2019 al 31 de Diciembre de 2019, y presentado en forma comparativa con el mismo periodo</t>
  </si>
  <si>
    <t>Por el ejercicio finalizado el   31/12/2019 comparativo con el ejercicio anterior</t>
  </si>
  <si>
    <t>Gustavo Borgognon</t>
  </si>
  <si>
    <t xml:space="preserve">    Gustavo Luis Borgognon</t>
  </si>
  <si>
    <t xml:space="preserve">    Eduardo Jose Borgognon</t>
  </si>
  <si>
    <t xml:space="preserve">ANEXO D </t>
  </si>
  <si>
    <t>Total de la Cartera Creditos al 31/12/2019</t>
  </si>
  <si>
    <t>(-) Total de Previsiones al 31/12/2019</t>
  </si>
  <si>
    <t>Total Neto de Cartera de Credito al 31/12/2019</t>
  </si>
  <si>
    <t>Anexo C</t>
  </si>
  <si>
    <t>Firma del representante legal de la entidad fiscalizada y aclaración:</t>
  </si>
  <si>
    <t>Fondos al inicio del ejercicio 2019</t>
  </si>
  <si>
    <t>CNV CG 6/19</t>
  </si>
  <si>
    <t>Inciso c) Eduardo Borgognon</t>
  </si>
  <si>
    <t xml:space="preserve">Venancio Rios </t>
  </si>
  <si>
    <t xml:space="preserve">Julia Moreno </t>
  </si>
  <si>
    <t>Omar Gimenez</t>
  </si>
  <si>
    <t>Widilfo Escobar</t>
  </si>
  <si>
    <t>Fernando Jose Velazquez</t>
  </si>
  <si>
    <t>Mateo Zaldivar</t>
  </si>
  <si>
    <t>Total Comisiones -Ej.2019 Gs.</t>
  </si>
  <si>
    <t>Total Dividendos Ej.2019 Gs.</t>
  </si>
  <si>
    <t>Total Intereses s/Ptmos.-Ej.2019 Gs.</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</si>
</sst>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quot;Gs&quot;\ * #,##0_ ;_ &quot;Gs&quot;\ * \-#,##0_ ;_ &quot;Gs&quot;\ * &quot;-&quot;_ ;_ @_ "/>
    <numFmt numFmtId="181" formatCode="_ &quot;Gs&quot;\ * #,##0.00_ ;_ &quot;Gs&quot;\ * \-#,##0.00_ ;_ &quot;Gs&quot;\ * &quot;-&quot;??_ ;_ @_ "/>
    <numFmt numFmtId="182" formatCode="_ * #,##0_ ;_ * \-#,##0_ ;_ * &quot;-&quot;??_ ;_ @_ "/>
    <numFmt numFmtId="183" formatCode="#,##0;[Red]#,##0"/>
    <numFmt numFmtId="184" formatCode="#,##0_ ;\-#,##0\ "/>
    <numFmt numFmtId="185" formatCode="#,##0.0"/>
    <numFmt numFmtId="186" formatCode="#,##0.000"/>
    <numFmt numFmtId="187" formatCode="#,##0;\(#,##0\)"/>
    <numFmt numFmtId="188" formatCode="_(* #,##0_);_(* \(#,##0\);_(* \-_);_(@_)"/>
    <numFmt numFmtId="189" formatCode="_(* #,##0_);_(* \(#,##0\);_(* \-??_);_(@_)"/>
    <numFmt numFmtId="190" formatCode="d/m/yy"/>
    <numFmt numFmtId="191" formatCode="#,##0.00_ ;\(#,##0.00\)"/>
    <numFmt numFmtId="192" formatCode="#,##0_ ;\(#,##0\)"/>
    <numFmt numFmtId="193" formatCode="0.000"/>
    <numFmt numFmtId="194" formatCode="#,##0.000;[Black]\(#,##0.000\)"/>
    <numFmt numFmtId="195" formatCode="#,##0.0000"/>
    <numFmt numFmtId="196" formatCode="_-* #,##0\ _€_-;\-* #,##0\ _€_-;_-* &quot;-&quot;??\ _€_-;_-@_-"/>
    <numFmt numFmtId="197" formatCode="0.000%"/>
  </numFmts>
  <fonts count="101">
    <font>
      <sz val="10"/>
      <name val="Arial"/>
      <family val="0"/>
    </font>
    <font>
      <b/>
      <sz val="10"/>
      <name val="Arial"/>
      <family val="2"/>
    </font>
    <font>
      <b/>
      <sz val="10"/>
      <name val="Times New Roman"/>
      <family val="1"/>
    </font>
    <font>
      <u val="single"/>
      <sz val="10"/>
      <color indexed="12"/>
      <name val="Arial"/>
      <family val="2"/>
    </font>
    <font>
      <u val="single"/>
      <sz val="10"/>
      <color indexed="36"/>
      <name val="Arial"/>
      <family val="2"/>
    </font>
    <font>
      <sz val="8"/>
      <name val="Arial"/>
      <family val="2"/>
    </font>
    <font>
      <sz val="10"/>
      <color indexed="8"/>
      <name val="Arial"/>
      <family val="2"/>
    </font>
    <font>
      <sz val="12"/>
      <name val="Courier"/>
      <family val="3"/>
    </font>
    <font>
      <b/>
      <sz val="11"/>
      <name val="Cambria"/>
      <family val="1"/>
    </font>
    <font>
      <sz val="11"/>
      <name val="Cambria"/>
      <family val="1"/>
    </font>
    <font>
      <b/>
      <sz val="11"/>
      <name val="Courier"/>
      <family val="3"/>
    </font>
    <font>
      <sz val="14"/>
      <name val="Tms Rmn"/>
      <family val="0"/>
    </font>
    <font>
      <sz val="13"/>
      <name val="Times New Roman"/>
      <family val="1"/>
    </font>
    <font>
      <b/>
      <sz val="14"/>
      <name val="Times New Roman"/>
      <family val="1"/>
    </font>
    <font>
      <sz val="10"/>
      <name val="Times New Roman"/>
      <family val="1"/>
    </font>
    <font>
      <b/>
      <sz val="8"/>
      <name val="Times New Roman"/>
      <family val="1"/>
    </font>
    <font>
      <b/>
      <u val="single"/>
      <sz val="10"/>
      <name val="Times New Roman"/>
      <family val="1"/>
    </font>
    <font>
      <u val="single"/>
      <sz val="10"/>
      <name val="Times New Roman"/>
      <family val="1"/>
    </font>
    <font>
      <sz val="10"/>
      <color indexed="8"/>
      <name val="Times New Roman"/>
      <family val="1"/>
    </font>
    <font>
      <sz val="9"/>
      <name val="Times New Roman"/>
      <family val="1"/>
    </font>
    <font>
      <b/>
      <sz val="9"/>
      <name val="Times New Roman"/>
      <family val="1"/>
    </font>
    <font>
      <sz val="8"/>
      <name val="Times New Roman"/>
      <family val="1"/>
    </font>
    <font>
      <sz val="10"/>
      <color indexed="9"/>
      <name val="Arial"/>
      <family val="2"/>
    </font>
    <font>
      <b/>
      <sz val="12"/>
      <name val="Times New Roman"/>
      <family val="1"/>
    </font>
    <font>
      <sz val="12"/>
      <name val="Times New Roman"/>
      <family val="1"/>
    </font>
    <font>
      <u val="single"/>
      <sz val="12"/>
      <name val="Times New Roman"/>
      <family val="1"/>
    </font>
    <font>
      <sz val="10"/>
      <name val="Arial Narrow"/>
      <family val="2"/>
    </font>
    <font>
      <sz val="10"/>
      <name val="Geneva"/>
      <family val="2"/>
    </font>
    <font>
      <b/>
      <u val="single"/>
      <sz val="12"/>
      <name val="Times New Roman"/>
      <family val="1"/>
    </font>
    <font>
      <sz val="24"/>
      <name val="Times New Roman"/>
      <family val="1"/>
    </font>
    <font>
      <sz val="12"/>
      <name val="Arial Narrow"/>
      <family val="2"/>
    </font>
    <font>
      <sz val="11"/>
      <name val="Times New Roman"/>
      <family val="1"/>
    </font>
    <font>
      <sz val="11"/>
      <name val="Geneva"/>
      <family val="2"/>
    </font>
    <font>
      <b/>
      <sz val="11"/>
      <name val="Times New Roman"/>
      <family val="1"/>
    </font>
    <font>
      <b/>
      <u val="single"/>
      <sz val="11"/>
      <name val="Times New Roman"/>
      <family val="1"/>
    </font>
    <font>
      <u val="single"/>
      <sz val="11"/>
      <name val="Times New Roman"/>
      <family val="1"/>
    </font>
    <font>
      <i/>
      <sz val="11"/>
      <name val="Times New Roman"/>
      <family val="1"/>
    </font>
    <font>
      <sz val="11"/>
      <name val="Arial Narrow"/>
      <family val="2"/>
    </font>
    <font>
      <sz val="12"/>
      <name val="Geneva"/>
      <family val="2"/>
    </font>
    <font>
      <b/>
      <sz val="12"/>
      <name val="Geneva"/>
      <family val="2"/>
    </font>
    <font>
      <i/>
      <sz val="12"/>
      <name val="Geneva"/>
      <family val="2"/>
    </font>
    <font>
      <sz val="12"/>
      <name val="Arial"/>
      <family val="2"/>
    </font>
    <font>
      <b/>
      <sz val="12"/>
      <name val="Arial"/>
      <family val="2"/>
    </font>
    <font>
      <sz val="12"/>
      <name val="HlvE"/>
      <family val="2"/>
    </font>
    <font>
      <b/>
      <u val="single"/>
      <sz val="14"/>
      <name val="Times New Roman"/>
      <family val="1"/>
    </font>
    <font>
      <b/>
      <sz val="8"/>
      <name val="Arial"/>
      <family val="2"/>
    </font>
    <font>
      <sz val="22"/>
      <name val="Times New Roman"/>
      <family val="1"/>
    </font>
    <font>
      <sz val="36"/>
      <name val="Times New Roman"/>
      <family val="1"/>
    </font>
    <font>
      <sz val="20"/>
      <name val="Times New Roman"/>
      <family val="1"/>
    </font>
    <font>
      <sz val="11"/>
      <name val="Arial"/>
      <family val="2"/>
    </font>
    <font>
      <b/>
      <u val="single"/>
      <sz val="10"/>
      <name val="Arial"/>
      <family val="2"/>
    </font>
    <font>
      <u val="single"/>
      <sz val="10"/>
      <name val="Arial"/>
      <family val="2"/>
    </font>
    <font>
      <b/>
      <sz val="9"/>
      <name val="Arial"/>
      <family val="2"/>
    </font>
    <font>
      <b/>
      <sz val="11"/>
      <name val="Arial"/>
      <family val="2"/>
    </font>
    <font>
      <b/>
      <sz val="12"/>
      <color indexed="10"/>
      <name val="Times New Roman"/>
      <family val="1"/>
    </font>
    <font>
      <b/>
      <sz val="14"/>
      <name val="Arial"/>
      <family val="2"/>
    </font>
    <font>
      <b/>
      <u val="single"/>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color indexed="10"/>
      <name val="Times New Roman"/>
      <family val="1"/>
    </font>
    <font>
      <b/>
      <sz val="10"/>
      <color indexed="10"/>
      <name val="Arial"/>
      <family val="2"/>
    </font>
    <font>
      <b/>
      <sz val="10"/>
      <color indexed="62"/>
      <name val="Arial"/>
      <family val="2"/>
    </font>
    <font>
      <sz val="12"/>
      <color indexed="8"/>
      <name val="Times New Roman"/>
      <family val="1"/>
    </font>
    <font>
      <b/>
      <sz val="11"/>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rgb="FFFF0000"/>
      <name val="Times New Roman"/>
      <family val="1"/>
    </font>
    <font>
      <b/>
      <sz val="10"/>
      <color rgb="FFFF0000"/>
      <name val="Arial"/>
      <family val="2"/>
    </font>
    <font>
      <b/>
      <sz val="10"/>
      <color theme="4"/>
      <name val="Arial"/>
      <family val="2"/>
    </font>
    <font>
      <sz val="11"/>
      <color rgb="FF000000"/>
      <name val="Calibri"/>
      <family val="2"/>
    </font>
    <font>
      <sz val="12"/>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0"/>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tint="-0.24997000396251678"/>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double"/>
    </border>
    <border>
      <left>
        <color indexed="63"/>
      </left>
      <right style="medium"/>
      <top style="thin"/>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medium"/>
      <right style="medium"/>
      <top>
        <color indexed="63"/>
      </top>
      <bottom style="thick"/>
    </border>
    <border>
      <left>
        <color indexed="63"/>
      </left>
      <right style="thin"/>
      <top style="thin"/>
      <bottom>
        <color indexed="63"/>
      </bottom>
    </border>
    <border>
      <left>
        <color indexed="63"/>
      </left>
      <right style="thin"/>
      <top style="thin"/>
      <bottom style="double"/>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color indexed="63"/>
      </right>
      <top>
        <color indexed="63"/>
      </top>
      <bottom style="double">
        <color indexed="8"/>
      </bottom>
    </border>
    <border>
      <left>
        <color indexed="63"/>
      </left>
      <right style="thin"/>
      <top>
        <color indexed="63"/>
      </top>
      <bottom style="double">
        <color indexed="8"/>
      </bottom>
    </border>
    <border>
      <left style="thin"/>
      <right style="thin"/>
      <top>
        <color indexed="63"/>
      </top>
      <bottom style="double">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bottom style="double"/>
    </border>
    <border>
      <left style="thin">
        <color indexed="8"/>
      </left>
      <right style="thin">
        <color indexed="8"/>
      </right>
      <top style="double"/>
      <bottom>
        <color indexed="63"/>
      </bottom>
    </border>
    <border>
      <left style="thin">
        <color indexed="8"/>
      </left>
      <right style="thin"/>
      <top style="double"/>
      <bottom>
        <color indexed="63"/>
      </bottom>
    </border>
    <border>
      <left style="thin">
        <color indexed="8"/>
      </left>
      <right>
        <color indexed="63"/>
      </right>
      <top>
        <color indexed="63"/>
      </top>
      <bottom style="double">
        <color indexed="8"/>
      </bottom>
    </border>
    <border>
      <left style="thin"/>
      <right style="thin">
        <color indexed="8"/>
      </right>
      <top>
        <color indexed="63"/>
      </top>
      <bottom style="double"/>
    </border>
    <border>
      <left style="thin">
        <color indexed="8"/>
      </left>
      <right style="thin"/>
      <top>
        <color indexed="63"/>
      </top>
      <bottom style="double">
        <color indexed="8"/>
      </bottom>
    </border>
    <border>
      <left style="thin">
        <color indexed="8"/>
      </left>
      <right style="thin"/>
      <top>
        <color indexed="63"/>
      </top>
      <bottom>
        <color indexed="63"/>
      </bottom>
    </border>
    <border>
      <left style="thin">
        <color indexed="8"/>
      </left>
      <right style="thin">
        <color indexed="8"/>
      </right>
      <top>
        <color indexed="63"/>
      </top>
      <bottom style="double">
        <color indexed="8"/>
      </bottom>
    </border>
    <border>
      <left style="thin">
        <color indexed="8"/>
      </left>
      <right style="thin">
        <color indexed="8"/>
      </right>
      <top style="thin">
        <color indexed="8"/>
      </top>
      <bottom style="double">
        <color indexed="8"/>
      </bottom>
    </border>
    <border>
      <left>
        <color indexed="63"/>
      </left>
      <right>
        <color indexed="63"/>
      </right>
      <top style="thin">
        <color indexed="8"/>
      </top>
      <bottom style="thin">
        <color indexed="8"/>
      </bottom>
    </border>
    <border>
      <left style="thin">
        <color indexed="8"/>
      </left>
      <right>
        <color indexed="63"/>
      </right>
      <top style="thin"/>
      <bottom style="medium"/>
    </border>
    <border>
      <left style="thin">
        <color indexed="8"/>
      </left>
      <right style="thin"/>
      <top style="thin"/>
      <bottom style="medium"/>
    </border>
    <border>
      <left>
        <color indexed="63"/>
      </left>
      <right>
        <color indexed="63"/>
      </right>
      <top style="thin"/>
      <bottom style="medium"/>
    </border>
    <border>
      <left>
        <color indexed="63"/>
      </left>
      <right style="medium"/>
      <top style="medium"/>
      <bottom style="medium"/>
    </border>
    <border>
      <left style="thin"/>
      <right>
        <color indexed="63"/>
      </right>
      <top style="medium"/>
      <bottom style="medium"/>
    </border>
    <border>
      <left style="thin"/>
      <right style="thin"/>
      <top style="thin">
        <color indexed="8"/>
      </top>
      <bottom style="thin"/>
    </border>
    <border>
      <left>
        <color indexed="63"/>
      </left>
      <right style="thin">
        <color indexed="8"/>
      </right>
      <top>
        <color indexed="63"/>
      </top>
      <bottom style="thin"/>
    </border>
    <border>
      <left>
        <color indexed="63"/>
      </left>
      <right style="thin">
        <color indexed="8"/>
      </right>
      <top>
        <color indexed="63"/>
      </top>
      <bottom style="double">
        <color indexed="8"/>
      </bottom>
    </border>
    <border>
      <left style="thin">
        <color indexed="8"/>
      </left>
      <right style="thin"/>
      <top style="thin"/>
      <bottom>
        <color indexed="63"/>
      </bottom>
    </border>
    <border>
      <left style="thin">
        <color indexed="8"/>
      </left>
      <right style="thin"/>
      <top>
        <color indexed="63"/>
      </top>
      <bottom style="thin">
        <color indexed="8"/>
      </bottom>
    </border>
    <border>
      <left style="thin"/>
      <right>
        <color indexed="63"/>
      </right>
      <top style="thin"/>
      <bottom style="double"/>
    </border>
    <border>
      <left>
        <color indexed="63"/>
      </left>
      <right style="thin">
        <color indexed="8"/>
      </right>
      <top style="thin"/>
      <bottom style="double"/>
    </border>
    <border>
      <left style="thin">
        <color indexed="8"/>
      </left>
      <right style="thin"/>
      <top style="thin">
        <color indexed="8"/>
      </top>
      <bottom style="thin">
        <color indexed="8"/>
      </bottom>
    </border>
    <border>
      <left style="thin">
        <color indexed="8"/>
      </left>
      <right style="thin"/>
      <top style="medium"/>
      <bottom>
        <color indexed="63"/>
      </bottom>
    </border>
    <border>
      <left style="thin">
        <color indexed="8"/>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1" fillId="20" borderId="0" applyNumberFormat="0" applyBorder="0" applyAlignment="0" applyProtection="0"/>
    <xf numFmtId="0" fontId="82" fillId="21" borderId="1" applyNumberFormat="0" applyAlignment="0" applyProtection="0"/>
    <xf numFmtId="0" fontId="83" fillId="22" borderId="2" applyNumberFormat="0" applyAlignment="0" applyProtection="0"/>
    <xf numFmtId="0" fontId="84" fillId="0" borderId="3" applyNumberFormat="0" applyFill="0" applyAlignment="0" applyProtection="0"/>
    <xf numFmtId="0" fontId="85" fillId="0" borderId="4" applyNumberFormat="0" applyFill="0" applyAlignment="0" applyProtection="0"/>
    <xf numFmtId="0" fontId="86" fillId="0" borderId="0" applyNumberFormat="0" applyFill="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0" fillId="26" borderId="0" applyNumberFormat="0" applyBorder="0" applyAlignment="0" applyProtection="0"/>
    <xf numFmtId="0" fontId="80" fillId="27" borderId="0" applyNumberFormat="0" applyBorder="0" applyAlignment="0" applyProtection="0"/>
    <xf numFmtId="0" fontId="80" fillId="28" borderId="0" applyNumberFormat="0" applyBorder="0" applyAlignment="0" applyProtection="0"/>
    <xf numFmtId="0" fontId="87"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8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0" fillId="0" borderId="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89" fillId="31" borderId="0" applyNumberFormat="0" applyBorder="0" applyAlignment="0" applyProtection="0"/>
    <xf numFmtId="3" fontId="0" fillId="0" borderId="0">
      <alignment/>
      <protection/>
    </xf>
    <xf numFmtId="0" fontId="0" fillId="0" borderId="0">
      <alignment/>
      <protection/>
    </xf>
    <xf numFmtId="0" fontId="0" fillId="0" borderId="0">
      <alignment/>
      <protection/>
    </xf>
    <xf numFmtId="0" fontId="79"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37" fontId="11"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0" fillId="21" borderId="6"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7" applyNumberFormat="0" applyFill="0" applyAlignment="0" applyProtection="0"/>
    <xf numFmtId="0" fontId="86" fillId="0" borderId="8" applyNumberFormat="0" applyFill="0" applyAlignment="0" applyProtection="0"/>
    <xf numFmtId="0" fontId="95" fillId="0" borderId="9" applyNumberFormat="0" applyFill="0" applyAlignment="0" applyProtection="0"/>
  </cellStyleXfs>
  <cellXfs count="988">
    <xf numFmtId="0" fontId="0" fillId="0" borderId="0" xfId="0" applyAlignment="1">
      <alignment/>
    </xf>
    <xf numFmtId="0" fontId="0" fillId="0" borderId="0" xfId="0" applyBorder="1" applyAlignment="1">
      <alignment/>
    </xf>
    <xf numFmtId="0" fontId="2" fillId="0" borderId="0" xfId="0" applyFont="1" applyBorder="1" applyAlignment="1">
      <alignment horizontal="center"/>
    </xf>
    <xf numFmtId="0" fontId="0" fillId="0" borderId="0" xfId="0" applyFont="1" applyFill="1" applyBorder="1" applyAlignment="1">
      <alignment/>
    </xf>
    <xf numFmtId="0" fontId="7"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4" xfId="0" applyFill="1" applyBorder="1" applyAlignment="1">
      <alignment/>
    </xf>
    <xf numFmtId="0" fontId="8" fillId="0" borderId="0" xfId="0" applyFont="1" applyBorder="1" applyAlignment="1">
      <alignment horizontal="center"/>
    </xf>
    <xf numFmtId="0" fontId="0" fillId="0" borderId="15" xfId="0" applyBorder="1" applyAlignment="1">
      <alignment/>
    </xf>
    <xf numFmtId="0" fontId="0" fillId="0" borderId="16" xfId="0" applyBorder="1" applyAlignment="1">
      <alignment/>
    </xf>
    <xf numFmtId="0" fontId="10" fillId="0" borderId="16" xfId="0" applyFont="1" applyBorder="1" applyAlignment="1">
      <alignment horizontal="center"/>
    </xf>
    <xf numFmtId="0" fontId="0" fillId="0" borderId="17" xfId="0" applyBorder="1" applyAlignment="1">
      <alignment/>
    </xf>
    <xf numFmtId="0" fontId="14" fillId="0" borderId="0" xfId="0" applyFont="1" applyAlignment="1">
      <alignment/>
    </xf>
    <xf numFmtId="3" fontId="14" fillId="0" borderId="0" xfId="0" applyNumberFormat="1" applyFont="1" applyAlignment="1">
      <alignment/>
    </xf>
    <xf numFmtId="0" fontId="14" fillId="0" borderId="0" xfId="0" applyFont="1" applyBorder="1" applyAlignment="1">
      <alignment/>
    </xf>
    <xf numFmtId="183" fontId="14" fillId="34" borderId="0" xfId="49" applyNumberFormat="1" applyFont="1" applyFill="1" applyBorder="1" applyAlignment="1">
      <alignment/>
    </xf>
    <xf numFmtId="183" fontId="2" fillId="34" borderId="0" xfId="0" applyNumberFormat="1" applyFont="1" applyFill="1" applyBorder="1" applyAlignment="1">
      <alignment/>
    </xf>
    <xf numFmtId="183" fontId="14" fillId="34" borderId="0" xfId="0" applyNumberFormat="1" applyFont="1" applyFill="1" applyBorder="1" applyAlignment="1">
      <alignment/>
    </xf>
    <xf numFmtId="183" fontId="14" fillId="0" borderId="0" xfId="0" applyNumberFormat="1" applyFont="1" applyBorder="1" applyAlignment="1">
      <alignment/>
    </xf>
    <xf numFmtId="3" fontId="14" fillId="34" borderId="0" xfId="49" applyNumberFormat="1" applyFont="1" applyFill="1" applyBorder="1" applyAlignment="1">
      <alignment/>
    </xf>
    <xf numFmtId="0" fontId="14" fillId="0" borderId="0" xfId="0" applyFont="1" applyBorder="1" applyAlignment="1">
      <alignment/>
    </xf>
    <xf numFmtId="0" fontId="14" fillId="0" borderId="13" xfId="0" applyFont="1" applyBorder="1" applyAlignment="1">
      <alignment/>
    </xf>
    <xf numFmtId="0" fontId="14" fillId="0" borderId="14" xfId="0" applyFont="1" applyBorder="1" applyAlignment="1">
      <alignment/>
    </xf>
    <xf numFmtId="0" fontId="2" fillId="0" borderId="13" xfId="0" applyFont="1" applyBorder="1" applyAlignment="1">
      <alignment/>
    </xf>
    <xf numFmtId="0" fontId="2" fillId="0" borderId="13" xfId="0" applyFont="1" applyBorder="1" applyAlignment="1">
      <alignment horizontal="center"/>
    </xf>
    <xf numFmtId="0" fontId="2" fillId="0" borderId="14" xfId="0" applyFont="1" applyBorder="1" applyAlignment="1">
      <alignment horizontal="center"/>
    </xf>
    <xf numFmtId="0" fontId="2" fillId="0" borderId="0" xfId="0" applyFont="1" applyFill="1" applyBorder="1" applyAlignment="1">
      <alignment horizontal="center"/>
    </xf>
    <xf numFmtId="0" fontId="14" fillId="0" borderId="18" xfId="0" applyFont="1" applyBorder="1" applyAlignment="1">
      <alignment/>
    </xf>
    <xf numFmtId="0" fontId="14" fillId="0" borderId="19" xfId="0" applyFont="1" applyBorder="1" applyAlignment="1">
      <alignment/>
    </xf>
    <xf numFmtId="0" fontId="13" fillId="0" borderId="0" xfId="0" applyFont="1" applyAlignment="1">
      <alignment/>
    </xf>
    <xf numFmtId="0" fontId="21" fillId="0" borderId="0" xfId="0" applyFont="1" applyAlignment="1">
      <alignment horizontal="center"/>
    </xf>
    <xf numFmtId="0" fontId="21" fillId="0" borderId="0" xfId="0" applyFont="1" applyAlignment="1">
      <alignment/>
    </xf>
    <xf numFmtId="0" fontId="14" fillId="0" borderId="20" xfId="0" applyFont="1" applyBorder="1" applyAlignment="1">
      <alignment/>
    </xf>
    <xf numFmtId="0" fontId="14" fillId="0" borderId="21" xfId="0" applyFont="1" applyBorder="1" applyAlignment="1">
      <alignment/>
    </xf>
    <xf numFmtId="0" fontId="14" fillId="0" borderId="22" xfId="0" applyFont="1" applyBorder="1" applyAlignment="1">
      <alignment/>
    </xf>
    <xf numFmtId="0" fontId="14" fillId="0" borderId="22" xfId="0" applyFont="1" applyBorder="1" applyAlignment="1">
      <alignment/>
    </xf>
    <xf numFmtId="3" fontId="2" fillId="0" borderId="0" xfId="0" applyNumberFormat="1" applyFont="1" applyBorder="1" applyAlignment="1">
      <alignment/>
    </xf>
    <xf numFmtId="3" fontId="2" fillId="0" borderId="23" xfId="0" applyNumberFormat="1" applyFont="1" applyBorder="1" applyAlignment="1">
      <alignment/>
    </xf>
    <xf numFmtId="0" fontId="14" fillId="0" borderId="24" xfId="0" applyFont="1" applyBorder="1" applyAlignment="1">
      <alignment/>
    </xf>
    <xf numFmtId="0" fontId="14" fillId="0" borderId="25" xfId="0" applyFont="1" applyBorder="1" applyAlignment="1">
      <alignment/>
    </xf>
    <xf numFmtId="3" fontId="14" fillId="0" borderId="25" xfId="0" applyNumberFormat="1" applyFont="1" applyBorder="1" applyAlignment="1">
      <alignment/>
    </xf>
    <xf numFmtId="3" fontId="14" fillId="0" borderId="26" xfId="0" applyNumberFormat="1" applyFont="1" applyBorder="1" applyAlignment="1">
      <alignment/>
    </xf>
    <xf numFmtId="14" fontId="16" fillId="0" borderId="27" xfId="0" applyNumberFormat="1" applyFont="1" applyBorder="1" applyAlignment="1">
      <alignment horizontal="center"/>
    </xf>
    <xf numFmtId="0" fontId="14" fillId="0" borderId="28" xfId="0" applyFont="1" applyBorder="1" applyAlignment="1">
      <alignment/>
    </xf>
    <xf numFmtId="3" fontId="14" fillId="0" borderId="28" xfId="0" applyNumberFormat="1" applyFont="1" applyBorder="1" applyAlignment="1">
      <alignment/>
    </xf>
    <xf numFmtId="3" fontId="2" fillId="0" borderId="29" xfId="0" applyNumberFormat="1" applyFont="1" applyBorder="1" applyAlignment="1">
      <alignment/>
    </xf>
    <xf numFmtId="3" fontId="14" fillId="0" borderId="30" xfId="0" applyNumberFormat="1" applyFont="1" applyBorder="1" applyAlignment="1">
      <alignment/>
    </xf>
    <xf numFmtId="3" fontId="14" fillId="34" borderId="30" xfId="0" applyNumberFormat="1" applyFont="1" applyFill="1" applyBorder="1" applyAlignment="1">
      <alignment/>
    </xf>
    <xf numFmtId="0" fontId="0" fillId="0" borderId="0" xfId="0" applyBorder="1" applyAlignment="1" quotePrefix="1">
      <alignment/>
    </xf>
    <xf numFmtId="0" fontId="14" fillId="0" borderId="0" xfId="0" applyFont="1" applyAlignment="1" quotePrefix="1">
      <alignment/>
    </xf>
    <xf numFmtId="0" fontId="0" fillId="0" borderId="0" xfId="0" applyFont="1" applyFill="1" applyAlignment="1">
      <alignment/>
    </xf>
    <xf numFmtId="0" fontId="0" fillId="0" borderId="0" xfId="0" applyFont="1" applyFill="1" applyBorder="1" applyAlignment="1" quotePrefix="1">
      <alignment/>
    </xf>
    <xf numFmtId="3" fontId="1" fillId="0" borderId="0" xfId="0" applyNumberFormat="1" applyFont="1" applyFill="1" applyBorder="1" applyAlignment="1">
      <alignment/>
    </xf>
    <xf numFmtId="0" fontId="1" fillId="0" borderId="0" xfId="0" applyFont="1" applyFill="1" applyBorder="1" applyAlignment="1">
      <alignment horizontal="center"/>
    </xf>
    <xf numFmtId="3" fontId="0" fillId="0" borderId="0" xfId="0" applyNumberFormat="1" applyFont="1" applyFill="1" applyBorder="1" applyAlignment="1">
      <alignment/>
    </xf>
    <xf numFmtId="0" fontId="2" fillId="0" borderId="10" xfId="0" applyFont="1" applyBorder="1" applyAlignment="1">
      <alignment/>
    </xf>
    <xf numFmtId="0" fontId="14" fillId="0" borderId="11" xfId="0" applyFont="1" applyBorder="1" applyAlignment="1">
      <alignment/>
    </xf>
    <xf numFmtId="0" fontId="14" fillId="0" borderId="12" xfId="0" applyFont="1" applyBorder="1" applyAlignment="1">
      <alignment/>
    </xf>
    <xf numFmtId="0" fontId="14" fillId="0" borderId="13" xfId="0" applyFont="1" applyBorder="1" applyAlignment="1">
      <alignment/>
    </xf>
    <xf numFmtId="0" fontId="14" fillId="34" borderId="0" xfId="0" applyFont="1" applyFill="1" applyBorder="1" applyAlignment="1">
      <alignment/>
    </xf>
    <xf numFmtId="0" fontId="2" fillId="0" borderId="13" xfId="0" applyFont="1" applyBorder="1" applyAlignment="1">
      <alignment/>
    </xf>
    <xf numFmtId="3" fontId="14" fillId="0" borderId="0" xfId="0" applyNumberFormat="1" applyFont="1" applyBorder="1" applyAlignment="1">
      <alignment/>
    </xf>
    <xf numFmtId="0" fontId="14" fillId="0" borderId="15" xfId="0" applyFont="1" applyBorder="1" applyAlignment="1">
      <alignment/>
    </xf>
    <xf numFmtId="0" fontId="14" fillId="0" borderId="16" xfId="0" applyFont="1" applyBorder="1" applyAlignment="1">
      <alignment/>
    </xf>
    <xf numFmtId="0" fontId="14" fillId="0" borderId="17" xfId="0" applyFont="1" applyBorder="1" applyAlignment="1">
      <alignment/>
    </xf>
    <xf numFmtId="0" fontId="14" fillId="0" borderId="0" xfId="0" applyFont="1" applyFill="1" applyAlignment="1">
      <alignment/>
    </xf>
    <xf numFmtId="3" fontId="14" fillId="0" borderId="0" xfId="0" applyNumberFormat="1" applyFont="1" applyFill="1" applyAlignment="1">
      <alignment/>
    </xf>
    <xf numFmtId="3" fontId="14" fillId="0" borderId="0" xfId="0" applyNumberFormat="1" applyFont="1" applyFill="1" applyBorder="1" applyAlignment="1">
      <alignment/>
    </xf>
    <xf numFmtId="0" fontId="14" fillId="0" borderId="0" xfId="0" applyFont="1" applyFill="1" applyBorder="1" applyAlignment="1">
      <alignment/>
    </xf>
    <xf numFmtId="0" fontId="14" fillId="0" borderId="0" xfId="0" applyFont="1" applyFill="1" applyBorder="1" applyAlignment="1">
      <alignment/>
    </xf>
    <xf numFmtId="0" fontId="14" fillId="0" borderId="13" xfId="0" applyFont="1" applyFill="1" applyBorder="1" applyAlignment="1">
      <alignment/>
    </xf>
    <xf numFmtId="183" fontId="14" fillId="0" borderId="0" xfId="0" applyNumberFormat="1" applyFont="1" applyFill="1" applyBorder="1" applyAlignment="1">
      <alignment/>
    </xf>
    <xf numFmtId="3" fontId="6" fillId="0" borderId="0" xfId="0" applyNumberFormat="1" applyFont="1" applyFill="1" applyBorder="1" applyAlignment="1">
      <alignment/>
    </xf>
    <xf numFmtId="0" fontId="14" fillId="0" borderId="22" xfId="0" applyFont="1" applyFill="1" applyBorder="1" applyAlignment="1">
      <alignment/>
    </xf>
    <xf numFmtId="3" fontId="2" fillId="0" borderId="0" xfId="0" applyNumberFormat="1" applyFont="1" applyFill="1" applyBorder="1" applyAlignment="1">
      <alignment/>
    </xf>
    <xf numFmtId="3" fontId="2" fillId="0" borderId="23" xfId="0" applyNumberFormat="1" applyFont="1" applyFill="1" applyBorder="1" applyAlignment="1">
      <alignment/>
    </xf>
    <xf numFmtId="0" fontId="2" fillId="0" borderId="31" xfId="0" applyFont="1" applyFill="1" applyBorder="1" applyAlignment="1">
      <alignment horizontal="center"/>
    </xf>
    <xf numFmtId="0" fontId="2" fillId="0" borderId="32" xfId="0" applyFont="1" applyFill="1" applyBorder="1" applyAlignment="1">
      <alignment horizontal="center"/>
    </xf>
    <xf numFmtId="0" fontId="14" fillId="0" borderId="16" xfId="0" applyFont="1" applyFill="1" applyBorder="1" applyAlignment="1">
      <alignment/>
    </xf>
    <xf numFmtId="0" fontId="14" fillId="0" borderId="10" xfId="0" applyFont="1" applyFill="1" applyBorder="1" applyAlignment="1">
      <alignment/>
    </xf>
    <xf numFmtId="0" fontId="14" fillId="0" borderId="11" xfId="0" applyFont="1" applyFill="1" applyBorder="1" applyAlignment="1">
      <alignment/>
    </xf>
    <xf numFmtId="0" fontId="16" fillId="0" borderId="13" xfId="0" applyFont="1" applyFill="1" applyBorder="1" applyAlignment="1">
      <alignment/>
    </xf>
    <xf numFmtId="0" fontId="14" fillId="0" borderId="13" xfId="0" applyFont="1" applyFill="1" applyBorder="1" applyAlignment="1">
      <alignment/>
    </xf>
    <xf numFmtId="0" fontId="2" fillId="0" borderId="13" xfId="0" applyFont="1" applyFill="1" applyBorder="1" applyAlignment="1">
      <alignment/>
    </xf>
    <xf numFmtId="0" fontId="14" fillId="0" borderId="15" xfId="0" applyFont="1" applyFill="1" applyBorder="1" applyAlignment="1">
      <alignment/>
    </xf>
    <xf numFmtId="37" fontId="12" fillId="0" borderId="0" xfId="74" applyFont="1" applyFill="1" applyAlignment="1" applyProtection="1">
      <alignment horizontal="left"/>
      <protection/>
    </xf>
    <xf numFmtId="0" fontId="14" fillId="0" borderId="12" xfId="0" applyFont="1" applyFill="1" applyBorder="1" applyAlignment="1">
      <alignment/>
    </xf>
    <xf numFmtId="0" fontId="14" fillId="0" borderId="17" xfId="0" applyFont="1" applyFill="1" applyBorder="1" applyAlignment="1">
      <alignment/>
    </xf>
    <xf numFmtId="3" fontId="2" fillId="0" borderId="13" xfId="0" applyNumberFormat="1" applyFont="1" applyFill="1" applyBorder="1" applyAlignment="1">
      <alignment/>
    </xf>
    <xf numFmtId="3" fontId="14" fillId="0" borderId="13" xfId="0" applyNumberFormat="1" applyFont="1" applyFill="1" applyBorder="1" applyAlignment="1">
      <alignment/>
    </xf>
    <xf numFmtId="0" fontId="14"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14" fillId="0" borderId="10" xfId="0" applyNumberFormat="1" applyFont="1" applyFill="1" applyBorder="1" applyAlignment="1" applyProtection="1">
      <alignment vertical="top"/>
      <protection/>
    </xf>
    <xf numFmtId="0" fontId="14" fillId="0" borderId="11" xfId="0" applyNumberFormat="1" applyFont="1" applyFill="1" applyBorder="1" applyAlignment="1" applyProtection="1">
      <alignment vertical="top"/>
      <protection/>
    </xf>
    <xf numFmtId="0" fontId="14" fillId="0" borderId="12" xfId="0" applyNumberFormat="1" applyFont="1" applyFill="1" applyBorder="1" applyAlignment="1" applyProtection="1">
      <alignment vertical="top"/>
      <protection/>
    </xf>
    <xf numFmtId="0" fontId="14" fillId="0" borderId="13" xfId="0" applyNumberFormat="1" applyFont="1" applyFill="1" applyBorder="1" applyAlignment="1" applyProtection="1">
      <alignment vertical="top"/>
      <protection/>
    </xf>
    <xf numFmtId="0" fontId="14" fillId="0" borderId="14" xfId="0" applyNumberFormat="1" applyFont="1" applyFill="1" applyBorder="1" applyAlignment="1" applyProtection="1">
      <alignment vertical="top"/>
      <protection/>
    </xf>
    <xf numFmtId="0" fontId="2" fillId="0" borderId="10" xfId="0" applyNumberFormat="1" applyFont="1" applyFill="1" applyBorder="1" applyAlignment="1" applyProtection="1">
      <alignment vertical="top"/>
      <protection/>
    </xf>
    <xf numFmtId="14" fontId="14" fillId="0" borderId="31" xfId="0" applyNumberFormat="1" applyFont="1" applyFill="1" applyBorder="1" applyAlignment="1" applyProtection="1">
      <alignment horizontal="center" vertical="top"/>
      <protection/>
    </xf>
    <xf numFmtId="0" fontId="2" fillId="0" borderId="13" xfId="0" applyNumberFormat="1" applyFont="1" applyFill="1" applyBorder="1" applyAlignment="1" applyProtection="1">
      <alignment vertical="top"/>
      <protection/>
    </xf>
    <xf numFmtId="0" fontId="14" fillId="0" borderId="33" xfId="0" applyNumberFormat="1" applyFont="1" applyFill="1" applyBorder="1" applyAlignment="1" applyProtection="1">
      <alignment vertical="top"/>
      <protection/>
    </xf>
    <xf numFmtId="0" fontId="14" fillId="0" borderId="34" xfId="0" applyNumberFormat="1" applyFont="1" applyFill="1" applyBorder="1" applyAlignment="1" applyProtection="1">
      <alignment vertical="top"/>
      <protection/>
    </xf>
    <xf numFmtId="3" fontId="14" fillId="0" borderId="13" xfId="0" applyNumberFormat="1" applyFont="1" applyFill="1" applyBorder="1" applyAlignment="1" applyProtection="1">
      <alignment vertical="top"/>
      <protection/>
    </xf>
    <xf numFmtId="3" fontId="14" fillId="0" borderId="34" xfId="0" applyNumberFormat="1" applyFont="1" applyFill="1" applyBorder="1" applyAlignment="1" applyProtection="1">
      <alignment vertical="top"/>
      <protection/>
    </xf>
    <xf numFmtId="0" fontId="14" fillId="0" borderId="35" xfId="0" applyNumberFormat="1" applyFont="1" applyFill="1" applyBorder="1" applyAlignment="1" applyProtection="1">
      <alignment vertical="top"/>
      <protection/>
    </xf>
    <xf numFmtId="3" fontId="14" fillId="0" borderId="36" xfId="0" applyNumberFormat="1" applyFont="1" applyFill="1" applyBorder="1" applyAlignment="1" applyProtection="1">
      <alignment vertical="top"/>
      <protection/>
    </xf>
    <xf numFmtId="3" fontId="14" fillId="0" borderId="0" xfId="0" applyNumberFormat="1" applyFont="1" applyFill="1" applyBorder="1" applyAlignment="1" applyProtection="1">
      <alignment vertical="top"/>
      <protection/>
    </xf>
    <xf numFmtId="3" fontId="14" fillId="0" borderId="33" xfId="0" applyNumberFormat="1" applyFont="1" applyFill="1" applyBorder="1" applyAlignment="1" applyProtection="1">
      <alignment vertical="top"/>
      <protection/>
    </xf>
    <xf numFmtId="3" fontId="14" fillId="0" borderId="35" xfId="0" applyNumberFormat="1" applyFont="1" applyFill="1" applyBorder="1" applyAlignment="1" applyProtection="1">
      <alignment vertical="top"/>
      <protection/>
    </xf>
    <xf numFmtId="3" fontId="2" fillId="0" borderId="34" xfId="0" applyNumberFormat="1" applyFont="1" applyFill="1" applyBorder="1" applyAlignment="1" applyProtection="1">
      <alignment vertical="top"/>
      <protection/>
    </xf>
    <xf numFmtId="3" fontId="2" fillId="0" borderId="0" xfId="0" applyNumberFormat="1" applyFont="1" applyFill="1" applyBorder="1" applyAlignment="1" applyProtection="1">
      <alignment vertical="top"/>
      <protection/>
    </xf>
    <xf numFmtId="3" fontId="2" fillId="0" borderId="36" xfId="0" applyNumberFormat="1" applyFont="1" applyFill="1" applyBorder="1" applyAlignment="1" applyProtection="1">
      <alignment vertical="top"/>
      <protection/>
    </xf>
    <xf numFmtId="3" fontId="2" fillId="0" borderId="35" xfId="0" applyNumberFormat="1" applyFont="1" applyFill="1" applyBorder="1" applyAlignment="1" applyProtection="1">
      <alignment vertical="top"/>
      <protection/>
    </xf>
    <xf numFmtId="3" fontId="14" fillId="0" borderId="37" xfId="0" applyNumberFormat="1" applyFont="1" applyFill="1" applyBorder="1" applyAlignment="1" applyProtection="1">
      <alignment vertical="top"/>
      <protection/>
    </xf>
    <xf numFmtId="0" fontId="14" fillId="0" borderId="22" xfId="0" applyNumberFormat="1" applyFont="1" applyFill="1" applyBorder="1" applyAlignment="1" applyProtection="1">
      <alignment vertical="top"/>
      <protection/>
    </xf>
    <xf numFmtId="0" fontId="14" fillId="0" borderId="15" xfId="0" applyNumberFormat="1" applyFont="1" applyFill="1" applyBorder="1" applyAlignment="1" applyProtection="1">
      <alignment vertical="top"/>
      <protection/>
    </xf>
    <xf numFmtId="0" fontId="14" fillId="0" borderId="16" xfId="0" applyNumberFormat="1" applyFont="1" applyFill="1" applyBorder="1" applyAlignment="1" applyProtection="1">
      <alignment vertical="top"/>
      <protection/>
    </xf>
    <xf numFmtId="0" fontId="14" fillId="0" borderId="17" xfId="0" applyNumberFormat="1" applyFont="1" applyFill="1" applyBorder="1" applyAlignment="1" applyProtection="1">
      <alignment vertical="top"/>
      <protection/>
    </xf>
    <xf numFmtId="0" fontId="17" fillId="0" borderId="0" xfId="0" applyNumberFormat="1" applyFont="1" applyFill="1" applyBorder="1" applyAlignment="1" applyProtection="1">
      <alignment vertical="top"/>
      <protection/>
    </xf>
    <xf numFmtId="0" fontId="14" fillId="0" borderId="0" xfId="0" applyFont="1" applyBorder="1" applyAlignment="1" quotePrefix="1">
      <alignment/>
    </xf>
    <xf numFmtId="0" fontId="0" fillId="0" borderId="0" xfId="0" applyFont="1" applyFill="1" applyBorder="1" applyAlignment="1">
      <alignment horizontal="left"/>
    </xf>
    <xf numFmtId="49" fontId="6" fillId="0" borderId="0" xfId="0" applyNumberFormat="1" applyFont="1" applyFill="1" applyBorder="1" applyAlignment="1">
      <alignment/>
    </xf>
    <xf numFmtId="0" fontId="2" fillId="0" borderId="11" xfId="0" applyFont="1" applyFill="1" applyBorder="1" applyAlignment="1">
      <alignment horizontal="center"/>
    </xf>
    <xf numFmtId="183" fontId="14" fillId="0" borderId="0" xfId="49" applyNumberFormat="1" applyFont="1" applyFill="1" applyBorder="1" applyAlignment="1">
      <alignment/>
    </xf>
    <xf numFmtId="183" fontId="2" fillId="0" borderId="0" xfId="0" applyNumberFormat="1" applyFont="1" applyBorder="1" applyAlignment="1">
      <alignment/>
    </xf>
    <xf numFmtId="183" fontId="2" fillId="0" borderId="0" xfId="0" applyNumberFormat="1" applyFont="1" applyFill="1" applyBorder="1" applyAlignment="1">
      <alignment/>
    </xf>
    <xf numFmtId="183" fontId="2" fillId="34" borderId="0" xfId="0" applyNumberFormat="1" applyFont="1" applyFill="1" applyBorder="1" applyAlignment="1">
      <alignment horizontal="center"/>
    </xf>
    <xf numFmtId="3" fontId="20" fillId="0" borderId="0" xfId="0" applyNumberFormat="1" applyFont="1" applyBorder="1" applyAlignment="1">
      <alignment/>
    </xf>
    <xf numFmtId="0" fontId="2" fillId="0" borderId="12" xfId="0" applyFont="1" applyFill="1" applyBorder="1" applyAlignment="1">
      <alignment horizontal="center"/>
    </xf>
    <xf numFmtId="3" fontId="14" fillId="0" borderId="18" xfId="0" applyNumberFormat="1" applyFont="1" applyBorder="1" applyAlignment="1">
      <alignment/>
    </xf>
    <xf numFmtId="0" fontId="2" fillId="0" borderId="34" xfId="0" applyNumberFormat="1" applyFont="1" applyFill="1" applyBorder="1" applyAlignment="1" applyProtection="1">
      <alignment vertical="top"/>
      <protection/>
    </xf>
    <xf numFmtId="4" fontId="14" fillId="0" borderId="0" xfId="0" applyNumberFormat="1" applyFont="1" applyFill="1" applyBorder="1" applyAlignment="1" applyProtection="1">
      <alignment vertical="top"/>
      <protection/>
    </xf>
    <xf numFmtId="0" fontId="1" fillId="0" borderId="0" xfId="0" applyFont="1" applyFill="1" applyBorder="1" applyAlignment="1">
      <alignment/>
    </xf>
    <xf numFmtId="0" fontId="1" fillId="0" borderId="0" xfId="0" applyFont="1" applyFill="1" applyBorder="1" applyAlignment="1">
      <alignment horizontal="center" vertical="center" wrapText="1"/>
    </xf>
    <xf numFmtId="0" fontId="1" fillId="0" borderId="0" xfId="0" applyFont="1" applyFill="1" applyBorder="1" applyAlignment="1">
      <alignment/>
    </xf>
    <xf numFmtId="3" fontId="22" fillId="0" borderId="0" xfId="0" applyNumberFormat="1" applyFont="1" applyFill="1" applyBorder="1" applyAlignment="1">
      <alignment/>
    </xf>
    <xf numFmtId="3" fontId="0" fillId="0" borderId="0" xfId="0" applyNumberFormat="1" applyFont="1" applyFill="1" applyBorder="1" applyAlignment="1">
      <alignment horizontal="left"/>
    </xf>
    <xf numFmtId="0" fontId="0" fillId="0" borderId="0" xfId="0" applyFill="1" applyBorder="1" applyAlignment="1">
      <alignment/>
    </xf>
    <xf numFmtId="0" fontId="24" fillId="0" borderId="0" xfId="0" applyFont="1" applyAlignment="1">
      <alignment/>
    </xf>
    <xf numFmtId="0" fontId="21" fillId="0" borderId="0" xfId="0" applyFont="1" applyBorder="1" applyAlignment="1">
      <alignment/>
    </xf>
    <xf numFmtId="0" fontId="0" fillId="0" borderId="20" xfId="0" applyBorder="1" applyAlignment="1">
      <alignment/>
    </xf>
    <xf numFmtId="0" fontId="0" fillId="0" borderId="21" xfId="0" applyBorder="1" applyAlignment="1">
      <alignment/>
    </xf>
    <xf numFmtId="0" fontId="0" fillId="0" borderId="38" xfId="0" applyBorder="1" applyAlignment="1">
      <alignment/>
    </xf>
    <xf numFmtId="0" fontId="0" fillId="0" borderId="22" xfId="0" applyBorder="1" applyAlignment="1">
      <alignment/>
    </xf>
    <xf numFmtId="0" fontId="0" fillId="0" borderId="23" xfId="0" applyBorder="1" applyAlignment="1">
      <alignment/>
    </xf>
    <xf numFmtId="0" fontId="14" fillId="0" borderId="23" xfId="0" applyFont="1" applyBorder="1" applyAlignment="1">
      <alignment/>
    </xf>
    <xf numFmtId="0" fontId="2" fillId="0" borderId="22" xfId="0" applyFont="1" applyBorder="1" applyAlignment="1">
      <alignment/>
    </xf>
    <xf numFmtId="0" fontId="2" fillId="0" borderId="22" xfId="0" applyFont="1" applyBorder="1" applyAlignment="1">
      <alignment horizontal="center"/>
    </xf>
    <xf numFmtId="0" fontId="2" fillId="0" borderId="23" xfId="0" applyFont="1" applyBorder="1" applyAlignment="1">
      <alignment horizontal="center"/>
    </xf>
    <xf numFmtId="3" fontId="14" fillId="0" borderId="23" xfId="0" applyNumberFormat="1" applyFont="1" applyBorder="1" applyAlignment="1">
      <alignment/>
    </xf>
    <xf numFmtId="3" fontId="14" fillId="0" borderId="39" xfId="0" applyNumberFormat="1" applyFont="1" applyBorder="1" applyAlignment="1">
      <alignment/>
    </xf>
    <xf numFmtId="0" fontId="23" fillId="0" borderId="0" xfId="0" applyFont="1" applyFill="1" applyBorder="1" applyAlignment="1">
      <alignment horizontal="center"/>
    </xf>
    <xf numFmtId="0" fontId="23" fillId="0" borderId="0" xfId="0" applyFont="1" applyFill="1" applyAlignment="1">
      <alignment horizontal="center"/>
    </xf>
    <xf numFmtId="0" fontId="24" fillId="0" borderId="40" xfId="0" applyFont="1" applyFill="1" applyBorder="1" applyAlignment="1">
      <alignment/>
    </xf>
    <xf numFmtId="0" fontId="23" fillId="0" borderId="41" xfId="0" applyFont="1" applyFill="1" applyBorder="1" applyAlignment="1">
      <alignment horizontal="center"/>
    </xf>
    <xf numFmtId="0" fontId="24" fillId="0" borderId="42" xfId="0" applyFont="1" applyFill="1" applyBorder="1" applyAlignment="1">
      <alignment/>
    </xf>
    <xf numFmtId="0" fontId="25" fillId="0" borderId="42" xfId="0" applyFont="1" applyFill="1" applyBorder="1" applyAlignment="1">
      <alignment horizontal="left"/>
    </xf>
    <xf numFmtId="14" fontId="23" fillId="0" borderId="43" xfId="0" applyNumberFormat="1" applyFont="1" applyFill="1" applyBorder="1" applyAlignment="1">
      <alignment horizontal="center"/>
    </xf>
    <xf numFmtId="0" fontId="23" fillId="0" borderId="43" xfId="0" applyFont="1" applyFill="1" applyBorder="1" applyAlignment="1">
      <alignment horizontal="center"/>
    </xf>
    <xf numFmtId="0" fontId="23" fillId="0" borderId="44" xfId="0" applyFont="1" applyFill="1" applyBorder="1" applyAlignment="1">
      <alignment horizontal="center"/>
    </xf>
    <xf numFmtId="0" fontId="24" fillId="0" borderId="0" xfId="0" applyFont="1" applyFill="1" applyBorder="1" applyAlignment="1">
      <alignment/>
    </xf>
    <xf numFmtId="0" fontId="24" fillId="0" borderId="45" xfId="0" applyFont="1" applyFill="1" applyBorder="1" applyAlignment="1">
      <alignment/>
    </xf>
    <xf numFmtId="0" fontId="24" fillId="0" borderId="41" xfId="0" applyFont="1" applyFill="1" applyBorder="1" applyAlignment="1">
      <alignment/>
    </xf>
    <xf numFmtId="0" fontId="25" fillId="0" borderId="42" xfId="0" applyFont="1" applyFill="1" applyBorder="1" applyAlignment="1">
      <alignment/>
    </xf>
    <xf numFmtId="3" fontId="24" fillId="0" borderId="0" xfId="0" applyNumberFormat="1" applyFont="1" applyFill="1" applyBorder="1" applyAlignment="1">
      <alignment/>
    </xf>
    <xf numFmtId="3" fontId="24" fillId="0" borderId="41" xfId="0" applyNumberFormat="1" applyFont="1" applyFill="1" applyBorder="1" applyAlignment="1">
      <alignment/>
    </xf>
    <xf numFmtId="187" fontId="24" fillId="0" borderId="41" xfId="0" applyNumberFormat="1" applyFont="1" applyFill="1" applyBorder="1" applyAlignment="1">
      <alignment/>
    </xf>
    <xf numFmtId="187" fontId="24" fillId="0" borderId="0" xfId="0" applyNumberFormat="1" applyFont="1" applyFill="1" applyBorder="1" applyAlignment="1">
      <alignment/>
    </xf>
    <xf numFmtId="187" fontId="24" fillId="0" borderId="0" xfId="0" applyNumberFormat="1" applyFont="1" applyFill="1" applyBorder="1" applyAlignment="1">
      <alignment horizontal="right"/>
    </xf>
    <xf numFmtId="187" fontId="24" fillId="0" borderId="41" xfId="0" applyNumberFormat="1" applyFont="1" applyFill="1" applyBorder="1" applyAlignment="1">
      <alignment horizontal="right"/>
    </xf>
    <xf numFmtId="187" fontId="24" fillId="0" borderId="43" xfId="0" applyNumberFormat="1" applyFont="1" applyFill="1" applyBorder="1" applyAlignment="1">
      <alignment/>
    </xf>
    <xf numFmtId="187" fontId="24" fillId="0" borderId="44" xfId="0" applyNumberFormat="1" applyFont="1" applyFill="1" applyBorder="1" applyAlignment="1">
      <alignment horizontal="right"/>
    </xf>
    <xf numFmtId="187" fontId="24" fillId="0" borderId="44" xfId="0" applyNumberFormat="1" applyFont="1" applyFill="1" applyBorder="1" applyAlignment="1">
      <alignment/>
    </xf>
    <xf numFmtId="187" fontId="96" fillId="0" borderId="41" xfId="0" applyNumberFormat="1" applyFont="1" applyFill="1" applyBorder="1" applyAlignment="1">
      <alignment/>
    </xf>
    <xf numFmtId="187" fontId="24" fillId="0" borderId="43" xfId="0" applyNumberFormat="1" applyFont="1" applyFill="1" applyBorder="1" applyAlignment="1">
      <alignment horizontal="right"/>
    </xf>
    <xf numFmtId="187" fontId="24" fillId="0" borderId="46" xfId="0" applyNumberFormat="1" applyFont="1" applyFill="1" applyBorder="1" applyAlignment="1">
      <alignment/>
    </xf>
    <xf numFmtId="187" fontId="24" fillId="0" borderId="47" xfId="0" applyNumberFormat="1" applyFont="1" applyFill="1" applyBorder="1" applyAlignment="1">
      <alignment/>
    </xf>
    <xf numFmtId="187" fontId="24" fillId="0" borderId="48" xfId="0" applyNumberFormat="1" applyFont="1" applyFill="1" applyBorder="1" applyAlignment="1">
      <alignment/>
    </xf>
    <xf numFmtId="187" fontId="0" fillId="0" borderId="0" xfId="0" applyNumberFormat="1" applyBorder="1" applyAlignment="1">
      <alignment/>
    </xf>
    <xf numFmtId="0" fontId="24" fillId="0" borderId="0" xfId="0" applyFont="1" applyFill="1" applyAlignment="1">
      <alignment/>
    </xf>
    <xf numFmtId="0" fontId="24" fillId="0" borderId="49" xfId="0" applyFont="1" applyFill="1" applyBorder="1" applyAlignment="1">
      <alignment/>
    </xf>
    <xf numFmtId="3" fontId="24" fillId="0" borderId="46" xfId="0" applyNumberFormat="1" applyFont="1" applyFill="1" applyBorder="1" applyAlignment="1">
      <alignment/>
    </xf>
    <xf numFmtId="187" fontId="24" fillId="0" borderId="46" xfId="0" applyNumberFormat="1" applyFont="1" applyFill="1" applyBorder="1" applyAlignment="1">
      <alignment horizontal="right"/>
    </xf>
    <xf numFmtId="0" fontId="24" fillId="0" borderId="0" xfId="65" applyFont="1">
      <alignment/>
      <protection/>
    </xf>
    <xf numFmtId="3" fontId="24" fillId="0" borderId="0" xfId="65" applyNumberFormat="1" applyFont="1">
      <alignment/>
      <protection/>
    </xf>
    <xf numFmtId="0" fontId="24" fillId="0" borderId="0" xfId="65" applyFont="1" applyAlignment="1">
      <alignment horizontal="center"/>
      <protection/>
    </xf>
    <xf numFmtId="3" fontId="24" fillId="0" borderId="0" xfId="65" applyNumberFormat="1" applyFont="1" applyAlignment="1">
      <alignment horizontal="center"/>
      <protection/>
    </xf>
    <xf numFmtId="3" fontId="23" fillId="0" borderId="0" xfId="65" applyNumberFormat="1" applyFont="1" applyAlignment="1">
      <alignment horizontal="left"/>
      <protection/>
    </xf>
    <xf numFmtId="0" fontId="24" fillId="0" borderId="50" xfId="65" applyFont="1" applyBorder="1">
      <alignment/>
      <protection/>
    </xf>
    <xf numFmtId="3" fontId="24" fillId="0" borderId="45" xfId="65" applyNumberFormat="1" applyFont="1" applyBorder="1">
      <alignment/>
      <protection/>
    </xf>
    <xf numFmtId="0" fontId="24" fillId="0" borderId="51" xfId="65" applyFont="1" applyBorder="1" applyAlignment="1">
      <alignment horizontal="center"/>
      <protection/>
    </xf>
    <xf numFmtId="3" fontId="24" fillId="0" borderId="42" xfId="65" applyNumberFormat="1" applyFont="1" applyBorder="1" applyAlignment="1">
      <alignment horizontal="center"/>
      <protection/>
    </xf>
    <xf numFmtId="3" fontId="24" fillId="0" borderId="49" xfId="65" applyNumberFormat="1" applyFont="1" applyBorder="1" applyAlignment="1">
      <alignment horizontal="center"/>
      <protection/>
    </xf>
    <xf numFmtId="0" fontId="24" fillId="0" borderId="51" xfId="65" applyFont="1" applyBorder="1">
      <alignment/>
      <protection/>
    </xf>
    <xf numFmtId="3" fontId="24" fillId="0" borderId="42" xfId="65" applyNumberFormat="1" applyFont="1" applyBorder="1">
      <alignment/>
      <protection/>
    </xf>
    <xf numFmtId="0" fontId="24" fillId="0" borderId="52" xfId="65" applyFont="1" applyBorder="1">
      <alignment/>
      <protection/>
    </xf>
    <xf numFmtId="3" fontId="24" fillId="0" borderId="49" xfId="65" applyNumberFormat="1" applyFont="1" applyBorder="1">
      <alignment/>
      <protection/>
    </xf>
    <xf numFmtId="0" fontId="24" fillId="0" borderId="52" xfId="65" applyFont="1" applyFill="1" applyBorder="1">
      <alignment/>
      <protection/>
    </xf>
    <xf numFmtId="3" fontId="23" fillId="0" borderId="0" xfId="65" applyNumberFormat="1" applyFont="1" applyFill="1">
      <alignment/>
      <protection/>
    </xf>
    <xf numFmtId="3" fontId="24" fillId="0" borderId="0" xfId="65" applyNumberFormat="1" applyFont="1" applyFill="1">
      <alignment/>
      <protection/>
    </xf>
    <xf numFmtId="0" fontId="24" fillId="0" borderId="0" xfId="66" applyFont="1">
      <alignment/>
      <protection/>
    </xf>
    <xf numFmtId="0" fontId="23" fillId="0" borderId="0" xfId="66" applyFont="1" applyAlignment="1">
      <alignment horizontal="center"/>
      <protection/>
    </xf>
    <xf numFmtId="0" fontId="24" fillId="0" borderId="0" xfId="66" applyFont="1" applyAlignment="1">
      <alignment horizontal="center"/>
      <protection/>
    </xf>
    <xf numFmtId="0" fontId="23" fillId="0" borderId="0" xfId="66" applyFont="1" applyAlignment="1">
      <alignment horizontal="left"/>
      <protection/>
    </xf>
    <xf numFmtId="0" fontId="24" fillId="0" borderId="40" xfId="66" applyFont="1" applyBorder="1">
      <alignment/>
      <protection/>
    </xf>
    <xf numFmtId="0" fontId="24" fillId="0" borderId="53" xfId="66" applyFont="1" applyBorder="1">
      <alignment/>
      <protection/>
    </xf>
    <xf numFmtId="0" fontId="24" fillId="0" borderId="50" xfId="66" applyFont="1" applyBorder="1">
      <alignment/>
      <protection/>
    </xf>
    <xf numFmtId="0" fontId="24" fillId="0" borderId="42" xfId="66" applyFont="1" applyBorder="1" applyAlignment="1">
      <alignment horizontal="center"/>
      <protection/>
    </xf>
    <xf numFmtId="0" fontId="24" fillId="0" borderId="51" xfId="66" applyFont="1" applyBorder="1" applyAlignment="1">
      <alignment horizontal="center"/>
      <protection/>
    </xf>
    <xf numFmtId="0" fontId="24" fillId="0" borderId="41" xfId="66" applyFont="1" applyBorder="1" applyAlignment="1">
      <alignment horizontal="center"/>
      <protection/>
    </xf>
    <xf numFmtId="0" fontId="24" fillId="0" borderId="49" xfId="66" applyFont="1" applyBorder="1" applyAlignment="1">
      <alignment horizontal="center"/>
      <protection/>
    </xf>
    <xf numFmtId="0" fontId="24" fillId="0" borderId="43" xfId="66" applyFont="1" applyBorder="1" applyAlignment="1">
      <alignment horizontal="center"/>
      <protection/>
    </xf>
    <xf numFmtId="0" fontId="24" fillId="0" borderId="52" xfId="66" applyFont="1" applyBorder="1" applyAlignment="1">
      <alignment horizontal="center"/>
      <protection/>
    </xf>
    <xf numFmtId="0" fontId="24" fillId="0" borderId="42" xfId="66" applyFont="1" applyBorder="1">
      <alignment/>
      <protection/>
    </xf>
    <xf numFmtId="188" fontId="24" fillId="0" borderId="42" xfId="66" applyNumberFormat="1" applyFont="1" applyBorder="1">
      <alignment/>
      <protection/>
    </xf>
    <xf numFmtId="0" fontId="24" fillId="0" borderId="49" xfId="66" applyFont="1" applyBorder="1">
      <alignment/>
      <protection/>
    </xf>
    <xf numFmtId="188" fontId="24" fillId="0" borderId="49" xfId="66" applyNumberFormat="1" applyFont="1" applyBorder="1">
      <alignment/>
      <protection/>
    </xf>
    <xf numFmtId="188" fontId="24" fillId="0" borderId="0" xfId="66" applyNumberFormat="1" applyFont="1">
      <alignment/>
      <protection/>
    </xf>
    <xf numFmtId="188" fontId="24" fillId="0" borderId="43" xfId="66" applyNumberFormat="1" applyFont="1" applyBorder="1">
      <alignment/>
      <protection/>
    </xf>
    <xf numFmtId="0" fontId="23" fillId="0" borderId="42" xfId="66" applyFont="1" applyBorder="1">
      <alignment/>
      <protection/>
    </xf>
    <xf numFmtId="188" fontId="24" fillId="0" borderId="42" xfId="66" applyNumberFormat="1" applyFont="1" applyFill="1" applyBorder="1">
      <alignment/>
      <protection/>
    </xf>
    <xf numFmtId="188" fontId="24" fillId="0" borderId="54" xfId="66" applyNumberFormat="1" applyFont="1" applyBorder="1">
      <alignment/>
      <protection/>
    </xf>
    <xf numFmtId="188" fontId="24" fillId="0" borderId="42" xfId="66" applyNumberFormat="1" applyFont="1" applyFill="1" applyBorder="1" applyAlignment="1">
      <alignment horizontal="center"/>
      <protection/>
    </xf>
    <xf numFmtId="188" fontId="24" fillId="0" borderId="51" xfId="66" applyNumberFormat="1" applyFont="1" applyBorder="1">
      <alignment/>
      <protection/>
    </xf>
    <xf numFmtId="188" fontId="24" fillId="0" borderId="41" xfId="66" applyNumberFormat="1" applyFont="1" applyBorder="1">
      <alignment/>
      <protection/>
    </xf>
    <xf numFmtId="188" fontId="24" fillId="0" borderId="42" xfId="66" applyNumberFormat="1" applyFont="1" applyBorder="1" applyAlignment="1">
      <alignment horizontal="center"/>
      <protection/>
    </xf>
    <xf numFmtId="2" fontId="24" fillId="0" borderId="42" xfId="66" applyNumberFormat="1" applyFont="1" applyBorder="1">
      <alignment/>
      <protection/>
    </xf>
    <xf numFmtId="188" fontId="24" fillId="0" borderId="52" xfId="66" applyNumberFormat="1" applyFont="1" applyBorder="1">
      <alignment/>
      <protection/>
    </xf>
    <xf numFmtId="188" fontId="24" fillId="0" borderId="0" xfId="66" applyNumberFormat="1" applyFont="1" applyBorder="1">
      <alignment/>
      <protection/>
    </xf>
    <xf numFmtId="0" fontId="24" fillId="0" borderId="0" xfId="66" applyFont="1" applyBorder="1">
      <alignment/>
      <protection/>
    </xf>
    <xf numFmtId="38" fontId="24" fillId="0" borderId="42" xfId="55" applyNumberFormat="1" applyFont="1" applyFill="1" applyBorder="1" applyAlignment="1" applyProtection="1">
      <alignment/>
      <protection/>
    </xf>
    <xf numFmtId="0" fontId="24" fillId="0" borderId="42" xfId="66" applyFont="1" applyFill="1" applyBorder="1">
      <alignment/>
      <protection/>
    </xf>
    <xf numFmtId="0" fontId="24" fillId="0" borderId="0" xfId="66" applyFont="1" applyFill="1">
      <alignment/>
      <protection/>
    </xf>
    <xf numFmtId="0" fontId="24" fillId="0" borderId="49" xfId="66" applyFont="1" applyFill="1" applyBorder="1">
      <alignment/>
      <protection/>
    </xf>
    <xf numFmtId="188" fontId="24" fillId="0" borderId="49" xfId="66" applyNumberFormat="1" applyFont="1" applyFill="1" applyBorder="1">
      <alignment/>
      <protection/>
    </xf>
    <xf numFmtId="0" fontId="23" fillId="0" borderId="0" xfId="66" applyFont="1">
      <alignment/>
      <protection/>
    </xf>
    <xf numFmtId="0" fontId="31" fillId="0" borderId="0" xfId="67" applyFont="1" applyFill="1">
      <alignment/>
      <protection/>
    </xf>
    <xf numFmtId="0" fontId="32" fillId="0" borderId="0" xfId="67" applyFont="1" applyFill="1">
      <alignment/>
      <protection/>
    </xf>
    <xf numFmtId="0" fontId="31" fillId="0" borderId="0" xfId="67" applyFont="1" applyFill="1" applyAlignment="1">
      <alignment horizontal="center"/>
      <protection/>
    </xf>
    <xf numFmtId="0" fontId="33" fillId="0" borderId="0" xfId="67" applyFont="1" applyFill="1" applyAlignment="1">
      <alignment horizontal="right"/>
      <protection/>
    </xf>
    <xf numFmtId="0" fontId="33" fillId="0" borderId="40" xfId="67" applyFont="1" applyFill="1" applyBorder="1" applyAlignment="1">
      <alignment horizontal="center"/>
      <protection/>
    </xf>
    <xf numFmtId="0" fontId="33" fillId="0" borderId="42" xfId="67" applyFont="1" applyFill="1" applyBorder="1" applyAlignment="1">
      <alignment horizontal="center"/>
      <protection/>
    </xf>
    <xf numFmtId="14" fontId="33" fillId="0" borderId="49" xfId="67" applyNumberFormat="1" applyFont="1" applyFill="1" applyBorder="1" applyAlignment="1">
      <alignment horizontal="center"/>
      <protection/>
    </xf>
    <xf numFmtId="0" fontId="31" fillId="0" borderId="51" xfId="67" applyFont="1" applyFill="1" applyBorder="1">
      <alignment/>
      <protection/>
    </xf>
    <xf numFmtId="37" fontId="31" fillId="0" borderId="42" xfId="67" applyNumberFormat="1" applyFont="1" applyFill="1" applyBorder="1">
      <alignment/>
      <protection/>
    </xf>
    <xf numFmtId="0" fontId="1" fillId="0" borderId="0" xfId="67" applyFont="1">
      <alignment/>
      <protection/>
    </xf>
    <xf numFmtId="183" fontId="27" fillId="0" borderId="0" xfId="67" applyNumberFormat="1">
      <alignment/>
      <protection/>
    </xf>
    <xf numFmtId="0" fontId="33" fillId="0" borderId="51" xfId="67" applyFont="1" applyFill="1" applyBorder="1">
      <alignment/>
      <protection/>
    </xf>
    <xf numFmtId="0" fontId="27" fillId="0" borderId="0" xfId="67" applyFont="1">
      <alignment/>
      <protection/>
    </xf>
    <xf numFmtId="0" fontId="35" fillId="0" borderId="51" xfId="67" applyFont="1" applyFill="1" applyBorder="1">
      <alignment/>
      <protection/>
    </xf>
    <xf numFmtId="0" fontId="36" fillId="0" borderId="51" xfId="67" applyFont="1" applyFill="1" applyBorder="1">
      <alignment/>
      <protection/>
    </xf>
    <xf numFmtId="0" fontId="0" fillId="0" borderId="0" xfId="67" applyFont="1">
      <alignment/>
      <protection/>
    </xf>
    <xf numFmtId="3" fontId="27" fillId="0" borderId="0" xfId="67" applyNumberFormat="1" applyFont="1" applyFill="1">
      <alignment/>
      <protection/>
    </xf>
    <xf numFmtId="37" fontId="31" fillId="0" borderId="49" xfId="67" applyNumberFormat="1" applyFont="1" applyFill="1" applyBorder="1">
      <alignment/>
      <protection/>
    </xf>
    <xf numFmtId="187" fontId="31" fillId="0" borderId="42" xfId="67" applyNumberFormat="1" applyFont="1" applyFill="1" applyBorder="1">
      <alignment/>
      <protection/>
    </xf>
    <xf numFmtId="0" fontId="31" fillId="0" borderId="51" xfId="67" applyFont="1" applyFill="1" applyBorder="1" applyAlignment="1">
      <alignment horizontal="left" vertical="top"/>
      <protection/>
    </xf>
    <xf numFmtId="188" fontId="31" fillId="0" borderId="42" xfId="67" applyNumberFormat="1" applyFont="1" applyFill="1" applyBorder="1" applyAlignment="1">
      <alignment horizontal="right"/>
      <protection/>
    </xf>
    <xf numFmtId="188" fontId="24" fillId="0" borderId="49" xfId="67" applyNumberFormat="1" applyFont="1" applyFill="1" applyBorder="1" applyAlignment="1">
      <alignment horizontal="right"/>
      <protection/>
    </xf>
    <xf numFmtId="1" fontId="24" fillId="0" borderId="49" xfId="67" applyNumberFormat="1" applyFont="1" applyFill="1" applyBorder="1" applyAlignment="1">
      <alignment horizontal="right"/>
      <protection/>
    </xf>
    <xf numFmtId="188" fontId="24" fillId="0" borderId="42" xfId="67" applyNumberFormat="1" applyFont="1" applyFill="1" applyBorder="1" applyAlignment="1">
      <alignment horizontal="right"/>
      <protection/>
    </xf>
    <xf numFmtId="0" fontId="33" fillId="0" borderId="52" xfId="67" applyFont="1" applyFill="1" applyBorder="1">
      <alignment/>
      <protection/>
    </xf>
    <xf numFmtId="37" fontId="33" fillId="0" borderId="49" xfId="67" applyNumberFormat="1" applyFont="1" applyFill="1" applyBorder="1">
      <alignment/>
      <protection/>
    </xf>
    <xf numFmtId="0" fontId="38" fillId="0" borderId="0" xfId="68" applyFont="1">
      <alignment/>
      <protection/>
    </xf>
    <xf numFmtId="0" fontId="23" fillId="0" borderId="0" xfId="68" applyFont="1" applyAlignment="1">
      <alignment horizontal="center"/>
      <protection/>
    </xf>
    <xf numFmtId="0" fontId="24" fillId="0" borderId="0" xfId="68" applyFont="1" applyAlignment="1">
      <alignment horizontal="center"/>
      <protection/>
    </xf>
    <xf numFmtId="0" fontId="23" fillId="0" borderId="40" xfId="68" applyFont="1" applyBorder="1">
      <alignment/>
      <protection/>
    </xf>
    <xf numFmtId="0" fontId="23" fillId="0" borderId="42" xfId="68" applyFont="1" applyBorder="1">
      <alignment/>
      <protection/>
    </xf>
    <xf numFmtId="0" fontId="23" fillId="0" borderId="42" xfId="68" applyFont="1" applyBorder="1" applyAlignment="1">
      <alignment horizontal="center"/>
      <protection/>
    </xf>
    <xf numFmtId="0" fontId="23" fillId="0" borderId="49" xfId="68" applyFont="1" applyBorder="1">
      <alignment/>
      <protection/>
    </xf>
    <xf numFmtId="14" fontId="23" fillId="0" borderId="49" xfId="68" applyNumberFormat="1" applyFont="1" applyBorder="1" applyAlignment="1">
      <alignment horizontal="center"/>
      <protection/>
    </xf>
    <xf numFmtId="0" fontId="23" fillId="0" borderId="49" xfId="68" applyFont="1" applyBorder="1" applyAlignment="1">
      <alignment horizontal="center"/>
      <protection/>
    </xf>
    <xf numFmtId="0" fontId="24" fillId="0" borderId="42" xfId="68" applyFont="1" applyBorder="1">
      <alignment/>
      <protection/>
    </xf>
    <xf numFmtId="188" fontId="24" fillId="0" borderId="51" xfId="68" applyNumberFormat="1" applyFont="1" applyBorder="1">
      <alignment/>
      <protection/>
    </xf>
    <xf numFmtId="188" fontId="24" fillId="0" borderId="42" xfId="68" applyNumberFormat="1" applyFont="1" applyBorder="1">
      <alignment/>
      <protection/>
    </xf>
    <xf numFmtId="0" fontId="25" fillId="0" borderId="42" xfId="68" applyFont="1" applyBorder="1">
      <alignment/>
      <protection/>
    </xf>
    <xf numFmtId="188" fontId="24" fillId="0" borderId="51" xfId="68" applyNumberFormat="1" applyFont="1" applyBorder="1" applyAlignment="1">
      <alignment horizontal="center"/>
      <protection/>
    </xf>
    <xf numFmtId="0" fontId="38" fillId="0" borderId="0" xfId="68" applyFont="1" applyBorder="1">
      <alignment/>
      <protection/>
    </xf>
    <xf numFmtId="3" fontId="24" fillId="0" borderId="51" xfId="68" applyNumberFormat="1" applyFont="1" applyBorder="1">
      <alignment/>
      <protection/>
    </xf>
    <xf numFmtId="3" fontId="24" fillId="0" borderId="51" xfId="68" applyNumberFormat="1" applyFont="1" applyBorder="1" applyAlignment="1">
      <alignment horizontal="right"/>
      <protection/>
    </xf>
    <xf numFmtId="3" fontId="24" fillId="0" borderId="42" xfId="68" applyNumberFormat="1" applyFont="1" applyFill="1" applyBorder="1">
      <alignment/>
      <protection/>
    </xf>
    <xf numFmtId="3" fontId="24" fillId="0" borderId="51" xfId="68" applyNumberFormat="1" applyFont="1" applyBorder="1" applyAlignment="1">
      <alignment horizontal="center"/>
      <protection/>
    </xf>
    <xf numFmtId="3" fontId="38" fillId="0" borderId="0" xfId="68" applyNumberFormat="1" applyFont="1" applyBorder="1">
      <alignment/>
      <protection/>
    </xf>
    <xf numFmtId="3" fontId="24" fillId="0" borderId="42" xfId="68" applyNumberFormat="1" applyFont="1" applyFill="1" applyBorder="1" applyAlignment="1">
      <alignment horizontal="right"/>
      <protection/>
    </xf>
    <xf numFmtId="3" fontId="24" fillId="0" borderId="42" xfId="68" applyNumberFormat="1" applyFont="1" applyBorder="1">
      <alignment/>
      <protection/>
    </xf>
    <xf numFmtId="3" fontId="24" fillId="0" borderId="55" xfId="68" applyNumberFormat="1" applyFont="1" applyBorder="1">
      <alignment/>
      <protection/>
    </xf>
    <xf numFmtId="3" fontId="24" fillId="0" borderId="30" xfId="68" applyNumberFormat="1" applyFont="1" applyBorder="1">
      <alignment/>
      <protection/>
    </xf>
    <xf numFmtId="3" fontId="24" fillId="0" borderId="56" xfId="68" applyNumberFormat="1" applyFont="1" applyBorder="1" applyAlignment="1">
      <alignment horizontal="right"/>
      <protection/>
    </xf>
    <xf numFmtId="3" fontId="24" fillId="0" borderId="0" xfId="68" applyNumberFormat="1" applyFont="1" applyFill="1" applyBorder="1">
      <alignment/>
      <protection/>
    </xf>
    <xf numFmtId="3" fontId="24" fillId="0" borderId="42" xfId="68" applyNumberFormat="1" applyFont="1" applyBorder="1" applyAlignment="1">
      <alignment horizontal="right"/>
      <protection/>
    </xf>
    <xf numFmtId="3" fontId="24" fillId="0" borderId="55" xfId="68" applyNumberFormat="1" applyFont="1" applyBorder="1" applyAlignment="1">
      <alignment horizontal="right"/>
      <protection/>
    </xf>
    <xf numFmtId="3" fontId="24" fillId="0" borderId="54" xfId="68" applyNumberFormat="1" applyFont="1" applyBorder="1" applyAlignment="1">
      <alignment horizontal="right"/>
      <protection/>
    </xf>
    <xf numFmtId="3" fontId="24" fillId="0" borderId="57" xfId="68" applyNumberFormat="1" applyFont="1" applyBorder="1">
      <alignment/>
      <protection/>
    </xf>
    <xf numFmtId="188" fontId="38" fillId="0" borderId="0" xfId="68" applyNumberFormat="1" applyFont="1" applyBorder="1">
      <alignment/>
      <protection/>
    </xf>
    <xf numFmtId="3" fontId="24" fillId="0" borderId="58" xfId="68" applyNumberFormat="1" applyFont="1" applyBorder="1">
      <alignment/>
      <protection/>
    </xf>
    <xf numFmtId="3" fontId="24" fillId="0" borderId="59" xfId="68" applyNumberFormat="1" applyFont="1" applyBorder="1">
      <alignment/>
      <protection/>
    </xf>
    <xf numFmtId="0" fontId="24" fillId="0" borderId="42" xfId="68" applyFont="1" applyFill="1" applyBorder="1">
      <alignment/>
      <protection/>
    </xf>
    <xf numFmtId="3" fontId="24" fillId="0" borderId="60" xfId="68" applyNumberFormat="1" applyFont="1" applyFill="1" applyBorder="1">
      <alignment/>
      <protection/>
    </xf>
    <xf numFmtId="189" fontId="24" fillId="0" borderId="61" xfId="68" applyNumberFormat="1" applyFont="1" applyBorder="1" applyAlignment="1">
      <alignment horizontal="right"/>
      <protection/>
    </xf>
    <xf numFmtId="3" fontId="24" fillId="0" borderId="62" xfId="68" applyNumberFormat="1" applyFont="1" applyFill="1" applyBorder="1">
      <alignment/>
      <protection/>
    </xf>
    <xf numFmtId="0" fontId="24" fillId="0" borderId="52" xfId="68" applyFont="1" applyBorder="1">
      <alignment/>
      <protection/>
    </xf>
    <xf numFmtId="188" fontId="24" fillId="0" borderId="43" xfId="68" applyNumberFormat="1" applyFont="1" applyBorder="1">
      <alignment/>
      <protection/>
    </xf>
    <xf numFmtId="188" fontId="24" fillId="0" borderId="44" xfId="68" applyNumberFormat="1" applyFont="1" applyBorder="1">
      <alignment/>
      <protection/>
    </xf>
    <xf numFmtId="0" fontId="24" fillId="0" borderId="0" xfId="68" applyFont="1">
      <alignment/>
      <protection/>
    </xf>
    <xf numFmtId="0" fontId="24" fillId="0" borderId="0" xfId="68" applyFont="1" applyFill="1" applyAlignment="1">
      <alignment horizontal="center"/>
      <protection/>
    </xf>
    <xf numFmtId="0" fontId="38" fillId="0" borderId="0" xfId="69" applyFont="1">
      <alignment/>
      <protection/>
    </xf>
    <xf numFmtId="0" fontId="23" fillId="0" borderId="0" xfId="69" applyFont="1" applyBorder="1" applyAlignment="1">
      <alignment horizontal="center"/>
      <protection/>
    </xf>
    <xf numFmtId="0" fontId="23" fillId="0" borderId="0" xfId="69" applyFont="1" applyAlignment="1">
      <alignment horizontal="right"/>
      <protection/>
    </xf>
    <xf numFmtId="0" fontId="24" fillId="0" borderId="0" xfId="69" applyFont="1" applyAlignment="1">
      <alignment horizontal="center"/>
      <protection/>
    </xf>
    <xf numFmtId="0" fontId="24" fillId="0" borderId="0" xfId="69" applyFont="1">
      <alignment/>
      <protection/>
    </xf>
    <xf numFmtId="0" fontId="24" fillId="0" borderId="40" xfId="69" applyFont="1" applyBorder="1">
      <alignment/>
      <protection/>
    </xf>
    <xf numFmtId="0" fontId="24" fillId="0" borderId="50" xfId="69" applyFont="1" applyBorder="1">
      <alignment/>
      <protection/>
    </xf>
    <xf numFmtId="0" fontId="24" fillId="0" borderId="53" xfId="69" applyFont="1" applyBorder="1">
      <alignment/>
      <protection/>
    </xf>
    <xf numFmtId="0" fontId="24" fillId="0" borderId="45" xfId="69" applyFont="1" applyBorder="1">
      <alignment/>
      <protection/>
    </xf>
    <xf numFmtId="0" fontId="24" fillId="0" borderId="42" xfId="69" applyFont="1" applyBorder="1" applyAlignment="1">
      <alignment horizontal="center"/>
      <protection/>
    </xf>
    <xf numFmtId="0" fontId="24" fillId="0" borderId="49" xfId="69" applyFont="1" applyBorder="1">
      <alignment/>
      <protection/>
    </xf>
    <xf numFmtId="0" fontId="24" fillId="0" borderId="52" xfId="69" applyFont="1" applyBorder="1">
      <alignment/>
      <protection/>
    </xf>
    <xf numFmtId="0" fontId="24" fillId="0" borderId="43" xfId="69" applyFont="1" applyBorder="1">
      <alignment/>
      <protection/>
    </xf>
    <xf numFmtId="0" fontId="24" fillId="0" borderId="44" xfId="69" applyFont="1" applyBorder="1">
      <alignment/>
      <protection/>
    </xf>
    <xf numFmtId="187" fontId="24" fillId="0" borderId="50" xfId="69" applyNumberFormat="1" applyFont="1" applyBorder="1">
      <alignment/>
      <protection/>
    </xf>
    <xf numFmtId="187" fontId="24" fillId="0" borderId="42" xfId="69" applyNumberFormat="1" applyFont="1" applyBorder="1">
      <alignment/>
      <protection/>
    </xf>
    <xf numFmtId="0" fontId="24" fillId="0" borderId="51" xfId="69" applyFont="1" applyBorder="1">
      <alignment/>
      <protection/>
    </xf>
    <xf numFmtId="187" fontId="24" fillId="0" borderId="51" xfId="69" applyNumberFormat="1" applyFont="1" applyBorder="1" applyAlignment="1">
      <alignment horizontal="center" vertical="center"/>
      <protection/>
    </xf>
    <xf numFmtId="187" fontId="24" fillId="0" borderId="42" xfId="69" applyNumberFormat="1" applyFont="1" applyBorder="1" applyAlignment="1">
      <alignment horizontal="center" vertical="center"/>
      <protection/>
    </xf>
    <xf numFmtId="187" fontId="24" fillId="0" borderId="52" xfId="69" applyNumberFormat="1" applyFont="1" applyBorder="1" applyAlignment="1">
      <alignment horizontal="center" vertical="center"/>
      <protection/>
    </xf>
    <xf numFmtId="187" fontId="24" fillId="0" borderId="63" xfId="69" applyNumberFormat="1" applyFont="1" applyBorder="1" applyAlignment="1">
      <alignment horizontal="center" vertical="center"/>
      <protection/>
    </xf>
    <xf numFmtId="187" fontId="24" fillId="0" borderId="0" xfId="69" applyNumberFormat="1" applyFont="1" applyBorder="1" applyAlignment="1">
      <alignment horizontal="center" vertical="center"/>
      <protection/>
    </xf>
    <xf numFmtId="3" fontId="24" fillId="0" borderId="52" xfId="69" applyNumberFormat="1" applyFont="1" applyBorder="1" applyAlignment="1">
      <alignment horizontal="center" vertical="center"/>
      <protection/>
    </xf>
    <xf numFmtId="187" fontId="24" fillId="0" borderId="51" xfId="69" applyNumberFormat="1" applyFont="1" applyBorder="1">
      <alignment/>
      <protection/>
    </xf>
    <xf numFmtId="187" fontId="24" fillId="0" borderId="49" xfId="69" applyNumberFormat="1" applyFont="1" applyBorder="1">
      <alignment/>
      <protection/>
    </xf>
    <xf numFmtId="187" fontId="24" fillId="0" borderId="52" xfId="69" applyNumberFormat="1" applyFont="1" applyBorder="1">
      <alignment/>
      <protection/>
    </xf>
    <xf numFmtId="187" fontId="24" fillId="0" borderId="64" xfId="69" applyNumberFormat="1" applyFont="1" applyBorder="1">
      <alignment/>
      <protection/>
    </xf>
    <xf numFmtId="0" fontId="23" fillId="0" borderId="0" xfId="69" applyFont="1" applyFill="1">
      <alignment/>
      <protection/>
    </xf>
    <xf numFmtId="0" fontId="24" fillId="0" borderId="0" xfId="69" applyFont="1" applyFill="1">
      <alignment/>
      <protection/>
    </xf>
    <xf numFmtId="0" fontId="24" fillId="0" borderId="0" xfId="69" applyFont="1" applyFill="1" applyAlignment="1">
      <alignment horizontal="center"/>
      <protection/>
    </xf>
    <xf numFmtId="0" fontId="38" fillId="0" borderId="0" xfId="70" applyFont="1">
      <alignment/>
      <protection/>
    </xf>
    <xf numFmtId="3" fontId="38" fillId="0" borderId="0" xfId="70" applyNumberFormat="1" applyFont="1">
      <alignment/>
      <protection/>
    </xf>
    <xf numFmtId="4" fontId="38" fillId="0" borderId="0" xfId="70" applyNumberFormat="1" applyFont="1">
      <alignment/>
      <protection/>
    </xf>
    <xf numFmtId="3" fontId="38" fillId="0" borderId="0" xfId="70" applyNumberFormat="1" applyFont="1" applyFill="1">
      <alignment/>
      <protection/>
    </xf>
    <xf numFmtId="0" fontId="38" fillId="0" borderId="0" xfId="70" applyFont="1" applyFill="1">
      <alignment/>
      <protection/>
    </xf>
    <xf numFmtId="3" fontId="23" fillId="0" borderId="0" xfId="70" applyNumberFormat="1" applyFont="1" applyFill="1" applyAlignment="1">
      <alignment horizontal="right"/>
      <protection/>
    </xf>
    <xf numFmtId="0" fontId="24" fillId="0" borderId="0" xfId="70" applyFont="1" applyAlignment="1">
      <alignment horizontal="center"/>
      <protection/>
    </xf>
    <xf numFmtId="3" fontId="24" fillId="0" borderId="0" xfId="70" applyNumberFormat="1" applyFont="1" applyAlignment="1">
      <alignment horizontal="center"/>
      <protection/>
    </xf>
    <xf numFmtId="4" fontId="24" fillId="0" borderId="0" xfId="70" applyNumberFormat="1" applyFont="1" applyAlignment="1">
      <alignment horizontal="center"/>
      <protection/>
    </xf>
    <xf numFmtId="3" fontId="24" fillId="0" borderId="0" xfId="70" applyNumberFormat="1" applyFont="1" applyFill="1" applyAlignment="1">
      <alignment horizontal="center"/>
      <protection/>
    </xf>
    <xf numFmtId="0" fontId="24" fillId="0" borderId="0" xfId="70" applyFont="1" applyFill="1" applyAlignment="1">
      <alignment horizontal="center"/>
      <protection/>
    </xf>
    <xf numFmtId="0" fontId="24" fillId="0" borderId="0" xfId="70" applyFont="1">
      <alignment/>
      <protection/>
    </xf>
    <xf numFmtId="0" fontId="23" fillId="0" borderId="50" xfId="70" applyFont="1" applyBorder="1">
      <alignment/>
      <protection/>
    </xf>
    <xf numFmtId="4" fontId="23" fillId="0" borderId="40" xfId="70" applyNumberFormat="1" applyFont="1" applyBorder="1">
      <alignment/>
      <protection/>
    </xf>
    <xf numFmtId="3" fontId="23" fillId="0" borderId="56" xfId="70" applyNumberFormat="1" applyFont="1" applyFill="1" applyBorder="1" applyAlignment="1">
      <alignment horizontal="center"/>
      <protection/>
    </xf>
    <xf numFmtId="0" fontId="39" fillId="0" borderId="0" xfId="70" applyFont="1">
      <alignment/>
      <protection/>
    </xf>
    <xf numFmtId="0" fontId="23" fillId="0" borderId="51" xfId="70" applyFont="1" applyBorder="1" applyAlignment="1">
      <alignment horizontal="center"/>
      <protection/>
    </xf>
    <xf numFmtId="3" fontId="23" fillId="0" borderId="51" xfId="70" applyNumberFormat="1" applyFont="1" applyBorder="1" applyAlignment="1">
      <alignment horizontal="center"/>
      <protection/>
    </xf>
    <xf numFmtId="4" fontId="23" fillId="0" borderId="51" xfId="70" applyNumberFormat="1" applyFont="1" applyBorder="1" applyAlignment="1">
      <alignment horizontal="center"/>
      <protection/>
    </xf>
    <xf numFmtId="3" fontId="23" fillId="0" borderId="42" xfId="70" applyNumberFormat="1" applyFont="1" applyFill="1" applyBorder="1" applyAlignment="1">
      <alignment horizontal="center"/>
      <protection/>
    </xf>
    <xf numFmtId="0" fontId="23" fillId="0" borderId="52" xfId="70" applyFont="1" applyBorder="1" applyAlignment="1">
      <alignment horizontal="center"/>
      <protection/>
    </xf>
    <xf numFmtId="3" fontId="23" fillId="0" borderId="52" xfId="70" applyNumberFormat="1" applyFont="1" applyBorder="1" applyAlignment="1">
      <alignment horizontal="center"/>
      <protection/>
    </xf>
    <xf numFmtId="4" fontId="23" fillId="0" borderId="52" xfId="70" applyNumberFormat="1" applyFont="1" applyBorder="1" applyAlignment="1">
      <alignment horizontal="center"/>
      <protection/>
    </xf>
    <xf numFmtId="14" fontId="23" fillId="0" borderId="49" xfId="70" applyNumberFormat="1" applyFont="1" applyFill="1" applyBorder="1" applyAlignment="1">
      <alignment horizontal="center"/>
      <protection/>
    </xf>
    <xf numFmtId="0" fontId="24" fillId="0" borderId="51" xfId="70" applyFont="1" applyBorder="1">
      <alignment/>
      <protection/>
    </xf>
    <xf numFmtId="4" fontId="24" fillId="0" borderId="51" xfId="70" applyNumberFormat="1" applyFont="1" applyBorder="1">
      <alignment/>
      <protection/>
    </xf>
    <xf numFmtId="3" fontId="24" fillId="0" borderId="42" xfId="70" applyNumberFormat="1" applyFont="1" applyFill="1" applyBorder="1">
      <alignment/>
      <protection/>
    </xf>
    <xf numFmtId="0" fontId="23" fillId="0" borderId="51" xfId="70" applyFont="1" applyBorder="1">
      <alignment/>
      <protection/>
    </xf>
    <xf numFmtId="0" fontId="24" fillId="0" borderId="51" xfId="70" applyFont="1" applyBorder="1" applyAlignment="1">
      <alignment horizontal="center"/>
      <protection/>
    </xf>
    <xf numFmtId="3" fontId="24" fillId="0" borderId="42" xfId="70" applyNumberFormat="1" applyFont="1" applyFill="1" applyBorder="1" applyAlignment="1">
      <alignment horizontal="right"/>
      <protection/>
    </xf>
    <xf numFmtId="4" fontId="24" fillId="0" borderId="51" xfId="70" applyNumberFormat="1" applyFont="1" applyFill="1" applyBorder="1" applyAlignment="1">
      <alignment horizontal="right"/>
      <protection/>
    </xf>
    <xf numFmtId="191" fontId="24" fillId="0" borderId="51" xfId="70" applyNumberFormat="1" applyFont="1" applyBorder="1">
      <alignment/>
      <protection/>
    </xf>
    <xf numFmtId="192" fontId="24" fillId="0" borderId="51" xfId="70" applyNumberFormat="1" applyFont="1" applyBorder="1">
      <alignment/>
      <protection/>
    </xf>
    <xf numFmtId="0" fontId="23" fillId="0" borderId="55" xfId="70" applyFont="1" applyBorder="1">
      <alignment/>
      <protection/>
    </xf>
    <xf numFmtId="0" fontId="23" fillId="0" borderId="30" xfId="70" applyFont="1" applyBorder="1">
      <alignment/>
      <protection/>
    </xf>
    <xf numFmtId="4" fontId="23" fillId="0" borderId="30" xfId="70" applyNumberFormat="1" applyFont="1" applyBorder="1">
      <alignment/>
      <protection/>
    </xf>
    <xf numFmtId="4" fontId="23" fillId="0" borderId="30" xfId="70" applyNumberFormat="1" applyFont="1" applyFill="1" applyBorder="1">
      <alignment/>
      <protection/>
    </xf>
    <xf numFmtId="3" fontId="23" fillId="0" borderId="30" xfId="70" applyNumberFormat="1" applyFont="1" applyFill="1" applyBorder="1">
      <alignment/>
      <protection/>
    </xf>
    <xf numFmtId="3" fontId="23" fillId="0" borderId="56" xfId="70" applyNumberFormat="1" applyFont="1" applyFill="1" applyBorder="1">
      <alignment/>
      <protection/>
    </xf>
    <xf numFmtId="4" fontId="24" fillId="0" borderId="51" xfId="70" applyNumberFormat="1" applyFont="1" applyFill="1" applyBorder="1">
      <alignment/>
      <protection/>
    </xf>
    <xf numFmtId="4" fontId="24" fillId="0" borderId="51" xfId="70" applyNumberFormat="1" applyFont="1" applyBorder="1" applyAlignment="1">
      <alignment/>
      <protection/>
    </xf>
    <xf numFmtId="0" fontId="40" fillId="0" borderId="0" xfId="70" applyFont="1">
      <alignment/>
      <protection/>
    </xf>
    <xf numFmtId="3" fontId="24" fillId="0" borderId="49" xfId="70" applyNumberFormat="1" applyFont="1" applyFill="1" applyBorder="1">
      <alignment/>
      <protection/>
    </xf>
    <xf numFmtId="4" fontId="23" fillId="0" borderId="55" xfId="70" applyNumberFormat="1" applyFont="1" applyBorder="1">
      <alignment/>
      <protection/>
    </xf>
    <xf numFmtId="4" fontId="23" fillId="0" borderId="55" xfId="70" applyNumberFormat="1" applyFont="1" applyFill="1" applyBorder="1">
      <alignment/>
      <protection/>
    </xf>
    <xf numFmtId="3" fontId="23" fillId="0" borderId="55" xfId="70" applyNumberFormat="1" applyFont="1" applyFill="1" applyBorder="1">
      <alignment/>
      <protection/>
    </xf>
    <xf numFmtId="3" fontId="23" fillId="0" borderId="54" xfId="70" applyNumberFormat="1" applyFont="1" applyFill="1" applyBorder="1">
      <alignment/>
      <protection/>
    </xf>
    <xf numFmtId="3" fontId="24" fillId="0" borderId="0" xfId="70" applyNumberFormat="1" applyFont="1">
      <alignment/>
      <protection/>
    </xf>
    <xf numFmtId="4" fontId="24" fillId="0" borderId="0" xfId="70" applyNumberFormat="1" applyFont="1" applyFill="1">
      <alignment/>
      <protection/>
    </xf>
    <xf numFmtId="3" fontId="24" fillId="0" borderId="0" xfId="70" applyNumberFormat="1" applyFont="1" applyFill="1">
      <alignment/>
      <protection/>
    </xf>
    <xf numFmtId="0" fontId="24" fillId="0" borderId="0" xfId="70" applyFont="1" applyFill="1">
      <alignment/>
      <protection/>
    </xf>
    <xf numFmtId="3" fontId="24" fillId="0" borderId="0" xfId="70" applyNumberFormat="1" applyFont="1" applyBorder="1" applyAlignment="1">
      <alignment/>
      <protection/>
    </xf>
    <xf numFmtId="0" fontId="41" fillId="0" borderId="0" xfId="0" applyFont="1" applyFill="1" applyAlignment="1">
      <alignment/>
    </xf>
    <xf numFmtId="3" fontId="41" fillId="0" borderId="0" xfId="0" applyNumberFormat="1" applyFont="1" applyFill="1" applyAlignment="1">
      <alignment/>
    </xf>
    <xf numFmtId="0" fontId="41" fillId="0" borderId="0" xfId="0" applyFont="1" applyFill="1" applyAlignment="1">
      <alignment horizontal="center"/>
    </xf>
    <xf numFmtId="0" fontId="41" fillId="0" borderId="40" xfId="0" applyFont="1" applyFill="1" applyBorder="1" applyAlignment="1">
      <alignment horizontal="center"/>
    </xf>
    <xf numFmtId="0" fontId="41" fillId="0" borderId="50" xfId="0" applyFont="1" applyFill="1" applyBorder="1" applyAlignment="1">
      <alignment/>
    </xf>
    <xf numFmtId="0" fontId="41" fillId="0" borderId="45" xfId="0" applyFont="1" applyFill="1" applyBorder="1" applyAlignment="1">
      <alignment/>
    </xf>
    <xf numFmtId="0" fontId="41" fillId="0" borderId="42" xfId="0" applyFont="1" applyFill="1" applyBorder="1" applyAlignment="1">
      <alignment horizontal="center"/>
    </xf>
    <xf numFmtId="0" fontId="41" fillId="0" borderId="49" xfId="0" applyFont="1" applyFill="1" applyBorder="1" applyAlignment="1">
      <alignment horizontal="center"/>
    </xf>
    <xf numFmtId="0" fontId="41" fillId="0" borderId="40" xfId="0" applyFont="1" applyFill="1" applyBorder="1" applyAlignment="1">
      <alignment/>
    </xf>
    <xf numFmtId="0" fontId="41" fillId="0" borderId="42" xfId="0" applyFont="1" applyFill="1" applyBorder="1" applyAlignment="1">
      <alignment/>
    </xf>
    <xf numFmtId="0" fontId="41" fillId="0" borderId="49" xfId="0" applyFont="1" applyFill="1" applyBorder="1" applyAlignment="1">
      <alignment/>
    </xf>
    <xf numFmtId="3" fontId="41" fillId="0" borderId="65" xfId="0" applyNumberFormat="1" applyFont="1" applyFill="1" applyBorder="1" applyAlignment="1">
      <alignment/>
    </xf>
    <xf numFmtId="0" fontId="43" fillId="0" borderId="0" xfId="71" applyFont="1">
      <alignment/>
      <protection/>
    </xf>
    <xf numFmtId="0" fontId="41" fillId="0" borderId="0" xfId="71" applyFont="1">
      <alignment/>
      <protection/>
    </xf>
    <xf numFmtId="0" fontId="23" fillId="0" borderId="0" xfId="71" applyFont="1" applyAlignment="1">
      <alignment horizontal="right"/>
      <protection/>
    </xf>
    <xf numFmtId="0" fontId="24" fillId="0" borderId="0" xfId="71" applyFont="1" applyAlignment="1">
      <alignment horizontal="center"/>
      <protection/>
    </xf>
    <xf numFmtId="0" fontId="23" fillId="0" borderId="0" xfId="71" applyFont="1" applyAlignment="1">
      <alignment horizontal="center"/>
      <protection/>
    </xf>
    <xf numFmtId="0" fontId="23" fillId="0" borderId="40" xfId="71" applyFont="1" applyBorder="1" applyAlignment="1">
      <alignment horizontal="center"/>
      <protection/>
    </xf>
    <xf numFmtId="0" fontId="23" fillId="0" borderId="42" xfId="71" applyFont="1" applyBorder="1" applyAlignment="1">
      <alignment horizontal="center"/>
      <protection/>
    </xf>
    <xf numFmtId="0" fontId="24" fillId="0" borderId="51" xfId="71" applyFont="1" applyBorder="1">
      <alignment/>
      <protection/>
    </xf>
    <xf numFmtId="0" fontId="24" fillId="0" borderId="52" xfId="71" applyFont="1" applyBorder="1">
      <alignment/>
      <protection/>
    </xf>
    <xf numFmtId="0" fontId="24" fillId="0" borderId="0" xfId="71" applyFont="1">
      <alignment/>
      <protection/>
    </xf>
    <xf numFmtId="0" fontId="24" fillId="0" borderId="0" xfId="71" applyFont="1" applyFill="1" applyAlignment="1">
      <alignment horizontal="center"/>
      <protection/>
    </xf>
    <xf numFmtId="0" fontId="27" fillId="0" borderId="0" xfId="72">
      <alignment/>
      <protection/>
    </xf>
    <xf numFmtId="0" fontId="23" fillId="0" borderId="0" xfId="72" applyFont="1" applyBorder="1" applyAlignment="1">
      <alignment horizontal="center"/>
      <protection/>
    </xf>
    <xf numFmtId="0" fontId="23" fillId="0" borderId="0" xfId="72" applyFont="1" applyAlignment="1">
      <alignment horizontal="right"/>
      <protection/>
    </xf>
    <xf numFmtId="0" fontId="24" fillId="0" borderId="0" xfId="72" applyFont="1" applyBorder="1" applyAlignment="1">
      <alignment horizontal="center"/>
      <protection/>
    </xf>
    <xf numFmtId="0" fontId="24" fillId="0" borderId="0" xfId="72" applyFont="1" applyAlignment="1">
      <alignment horizontal="center"/>
      <protection/>
    </xf>
    <xf numFmtId="0" fontId="14" fillId="0" borderId="0" xfId="72" applyFont="1" applyAlignment="1">
      <alignment horizontal="center"/>
      <protection/>
    </xf>
    <xf numFmtId="0" fontId="44" fillId="0" borderId="0" xfId="72" applyFont="1" applyBorder="1" applyAlignment="1">
      <alignment horizontal="center"/>
      <protection/>
    </xf>
    <xf numFmtId="0" fontId="44" fillId="0" borderId="0" xfId="72" applyFont="1" applyAlignment="1">
      <alignment horizontal="center"/>
      <protection/>
    </xf>
    <xf numFmtId="0" fontId="14" fillId="0" borderId="0" xfId="72" applyFont="1">
      <alignment/>
      <protection/>
    </xf>
    <xf numFmtId="0" fontId="24" fillId="0" borderId="51" xfId="72" applyFont="1" applyBorder="1">
      <alignment/>
      <protection/>
    </xf>
    <xf numFmtId="190" fontId="24" fillId="0" borderId="0" xfId="72" applyNumberFormat="1" applyFont="1" applyFill="1" applyBorder="1" applyAlignment="1">
      <alignment horizontal="center"/>
      <protection/>
    </xf>
    <xf numFmtId="0" fontId="24" fillId="0" borderId="52" xfId="72" applyFont="1" applyBorder="1">
      <alignment/>
      <protection/>
    </xf>
    <xf numFmtId="14" fontId="24" fillId="0" borderId="0" xfId="72" applyNumberFormat="1" applyFont="1" applyFill="1" applyBorder="1" applyAlignment="1">
      <alignment horizontal="center"/>
      <protection/>
    </xf>
    <xf numFmtId="4" fontId="24" fillId="0" borderId="42" xfId="72" applyNumberFormat="1" applyFont="1" applyBorder="1">
      <alignment/>
      <protection/>
    </xf>
    <xf numFmtId="185" fontId="24" fillId="0" borderId="42" xfId="72" applyNumberFormat="1" applyFont="1" applyBorder="1">
      <alignment/>
      <protection/>
    </xf>
    <xf numFmtId="185" fontId="24" fillId="0" borderId="0" xfId="72" applyNumberFormat="1" applyFont="1" applyBorder="1">
      <alignment/>
      <protection/>
    </xf>
    <xf numFmtId="193" fontId="24" fillId="0" borderId="42" xfId="72" applyNumberFormat="1" applyFont="1" applyBorder="1" applyAlignment="1">
      <alignment horizontal="center"/>
      <protection/>
    </xf>
    <xf numFmtId="193" fontId="24" fillId="0" borderId="0" xfId="72" applyNumberFormat="1" applyFont="1" applyBorder="1" applyAlignment="1">
      <alignment horizontal="center"/>
      <protection/>
    </xf>
    <xf numFmtId="0" fontId="24" fillId="0" borderId="42" xfId="72" applyNumberFormat="1" applyFont="1" applyBorder="1" applyAlignment="1">
      <alignment horizontal="center"/>
      <protection/>
    </xf>
    <xf numFmtId="2" fontId="24" fillId="0" borderId="0" xfId="72" applyNumberFormat="1" applyFont="1" applyBorder="1" applyAlignment="1">
      <alignment horizontal="center"/>
      <protection/>
    </xf>
    <xf numFmtId="186" fontId="24" fillId="0" borderId="42" xfId="72" applyNumberFormat="1" applyFont="1" applyBorder="1" applyAlignment="1">
      <alignment horizontal="center"/>
      <protection/>
    </xf>
    <xf numFmtId="194" fontId="24" fillId="0" borderId="0" xfId="72" applyNumberFormat="1" applyFont="1" applyBorder="1" applyAlignment="1">
      <alignment horizontal="center"/>
      <protection/>
    </xf>
    <xf numFmtId="4" fontId="24" fillId="0" borderId="49" xfId="72" applyNumberFormat="1" applyFont="1" applyBorder="1">
      <alignment/>
      <protection/>
    </xf>
    <xf numFmtId="4" fontId="24" fillId="0" borderId="0" xfId="72" applyNumberFormat="1" applyFont="1" applyBorder="1">
      <alignment/>
      <protection/>
    </xf>
    <xf numFmtId="0" fontId="19" fillId="0" borderId="0" xfId="72" applyFont="1" applyAlignment="1">
      <alignment horizontal="center"/>
      <protection/>
    </xf>
    <xf numFmtId="0" fontId="19" fillId="0" borderId="0" xfId="72" applyFont="1" applyFill="1" applyAlignment="1">
      <alignment horizontal="center"/>
      <protection/>
    </xf>
    <xf numFmtId="3" fontId="19" fillId="0" borderId="0" xfId="72" applyNumberFormat="1" applyFont="1" applyFill="1" applyAlignment="1">
      <alignment horizontal="center"/>
      <protection/>
    </xf>
    <xf numFmtId="0" fontId="19" fillId="0" borderId="0" xfId="72" applyFont="1" applyAlignment="1">
      <alignment horizontal="left"/>
      <protection/>
    </xf>
    <xf numFmtId="0" fontId="19" fillId="0" borderId="0" xfId="72" applyFont="1">
      <alignment/>
      <protection/>
    </xf>
    <xf numFmtId="0" fontId="27" fillId="0" borderId="0" xfId="72" applyAlignment="1">
      <alignment horizontal="center"/>
      <protection/>
    </xf>
    <xf numFmtId="0" fontId="24" fillId="0" borderId="0" xfId="73" applyFont="1">
      <alignment/>
      <protection/>
    </xf>
    <xf numFmtId="0" fontId="24" fillId="0" borderId="0" xfId="73" applyFont="1" applyBorder="1" applyAlignment="1">
      <alignment horizontal="center"/>
      <protection/>
    </xf>
    <xf numFmtId="0" fontId="24" fillId="0" borderId="0" xfId="73" applyFont="1" applyAlignment="1">
      <alignment horizontal="center"/>
      <protection/>
    </xf>
    <xf numFmtId="0" fontId="24" fillId="0" borderId="0" xfId="73" applyFont="1" applyFill="1" applyAlignment="1">
      <alignment horizontal="center"/>
      <protection/>
    </xf>
    <xf numFmtId="0" fontId="23" fillId="0" borderId="40" xfId="73" applyFont="1" applyBorder="1">
      <alignment/>
      <protection/>
    </xf>
    <xf numFmtId="0" fontId="23" fillId="0" borderId="55" xfId="73" applyFont="1" applyBorder="1">
      <alignment/>
      <protection/>
    </xf>
    <xf numFmtId="0" fontId="23" fillId="0" borderId="66" xfId="73" applyFont="1" applyBorder="1">
      <alignment/>
      <protection/>
    </xf>
    <xf numFmtId="0" fontId="23" fillId="0" borderId="56" xfId="73" applyFont="1" applyBorder="1" applyAlignment="1">
      <alignment horizontal="right"/>
      <protection/>
    </xf>
    <xf numFmtId="14" fontId="23" fillId="0" borderId="56" xfId="73" applyNumberFormat="1" applyFont="1" applyBorder="1" applyAlignment="1">
      <alignment horizontal="center"/>
      <protection/>
    </xf>
    <xf numFmtId="0" fontId="23" fillId="0" borderId="42" xfId="73" applyFont="1" applyBorder="1" applyAlignment="1">
      <alignment horizontal="center"/>
      <protection/>
    </xf>
    <xf numFmtId="0" fontId="23" fillId="0" borderId="40" xfId="73" applyFont="1" applyBorder="1" applyAlignment="1">
      <alignment horizontal="center"/>
      <protection/>
    </xf>
    <xf numFmtId="0" fontId="23" fillId="0" borderId="40" xfId="73" applyFont="1" applyFill="1" applyBorder="1" applyAlignment="1">
      <alignment horizontal="center"/>
      <protection/>
    </xf>
    <xf numFmtId="0" fontId="23" fillId="0" borderId="50" xfId="73" applyFont="1" applyBorder="1" applyAlignment="1">
      <alignment horizontal="center"/>
      <protection/>
    </xf>
    <xf numFmtId="0" fontId="23" fillId="0" borderId="42" xfId="73" applyFont="1" applyFill="1" applyBorder="1" applyAlignment="1">
      <alignment horizontal="center"/>
      <protection/>
    </xf>
    <xf numFmtId="0" fontId="23" fillId="0" borderId="49" xfId="73" applyFont="1" applyBorder="1" applyAlignment="1">
      <alignment horizontal="center"/>
      <protection/>
    </xf>
    <xf numFmtId="0" fontId="23" fillId="0" borderId="52" xfId="73" applyFont="1" applyBorder="1" applyAlignment="1">
      <alignment horizontal="center"/>
      <protection/>
    </xf>
    <xf numFmtId="0" fontId="23" fillId="0" borderId="49" xfId="73" applyFont="1" applyFill="1" applyBorder="1" applyAlignment="1">
      <alignment horizontal="center"/>
      <protection/>
    </xf>
    <xf numFmtId="187" fontId="24" fillId="0" borderId="50" xfId="73" applyNumberFormat="1" applyFont="1" applyBorder="1">
      <alignment/>
      <protection/>
    </xf>
    <xf numFmtId="187" fontId="24" fillId="0" borderId="40" xfId="73" applyNumberFormat="1" applyFont="1" applyFill="1" applyBorder="1">
      <alignment/>
      <protection/>
    </xf>
    <xf numFmtId="0" fontId="24" fillId="0" borderId="42" xfId="73" applyFont="1" applyFill="1" applyBorder="1">
      <alignment/>
      <protection/>
    </xf>
    <xf numFmtId="187" fontId="24" fillId="0" borderId="51" xfId="73" applyNumberFormat="1" applyFont="1" applyFill="1" applyBorder="1">
      <alignment/>
      <protection/>
    </xf>
    <xf numFmtId="187" fontId="24" fillId="0" borderId="42" xfId="73" applyNumberFormat="1" applyFont="1" applyFill="1" applyBorder="1">
      <alignment/>
      <protection/>
    </xf>
    <xf numFmtId="0" fontId="24" fillId="0" borderId="42" xfId="73" applyFont="1" applyBorder="1">
      <alignment/>
      <protection/>
    </xf>
    <xf numFmtId="187" fontId="24" fillId="0" borderId="51" xfId="73" applyNumberFormat="1" applyFont="1" applyBorder="1">
      <alignment/>
      <protection/>
    </xf>
    <xf numFmtId="187" fontId="24" fillId="0" borderId="42" xfId="73" applyNumberFormat="1" applyFont="1" applyBorder="1">
      <alignment/>
      <protection/>
    </xf>
    <xf numFmtId="187" fontId="24" fillId="0" borderId="0" xfId="73" applyNumberFormat="1" applyFont="1">
      <alignment/>
      <protection/>
    </xf>
    <xf numFmtId="0" fontId="24" fillId="0" borderId="0" xfId="73" applyFont="1" applyFill="1">
      <alignment/>
      <protection/>
    </xf>
    <xf numFmtId="0" fontId="23" fillId="0" borderId="30" xfId="0" applyFont="1" applyFill="1" applyBorder="1" applyAlignment="1">
      <alignment horizontal="center"/>
    </xf>
    <xf numFmtId="0" fontId="24" fillId="0" borderId="0" xfId="72" applyFont="1" applyBorder="1">
      <alignment/>
      <protection/>
    </xf>
    <xf numFmtId="0" fontId="25" fillId="0" borderId="0" xfId="72" applyFont="1" applyBorder="1">
      <alignment/>
      <protection/>
    </xf>
    <xf numFmtId="4" fontId="25" fillId="0" borderId="0" xfId="72" applyNumberFormat="1" applyFont="1" applyBorder="1">
      <alignment/>
      <protection/>
    </xf>
    <xf numFmtId="10" fontId="24" fillId="0" borderId="42" xfId="72" applyNumberFormat="1" applyFont="1" applyBorder="1" applyAlignment="1">
      <alignment horizontal="center"/>
      <protection/>
    </xf>
    <xf numFmtId="187" fontId="24" fillId="0" borderId="51" xfId="69" applyNumberFormat="1" applyFont="1" applyBorder="1" applyAlignment="1">
      <alignment vertical="center"/>
      <protection/>
    </xf>
    <xf numFmtId="187" fontId="24" fillId="0" borderId="28" xfId="69" applyNumberFormat="1" applyFont="1" applyBorder="1" applyAlignment="1">
      <alignment vertical="center"/>
      <protection/>
    </xf>
    <xf numFmtId="187" fontId="24" fillId="0" borderId="41" xfId="69" applyNumberFormat="1" applyFont="1" applyBorder="1" applyAlignment="1">
      <alignment vertical="center"/>
      <protection/>
    </xf>
    <xf numFmtId="187" fontId="24" fillId="0" borderId="0" xfId="65" applyNumberFormat="1" applyFont="1">
      <alignment/>
      <protection/>
    </xf>
    <xf numFmtId="3" fontId="41" fillId="0" borderId="0" xfId="0" applyNumberFormat="1" applyFont="1" applyFill="1" applyAlignment="1">
      <alignment horizontal="center"/>
    </xf>
    <xf numFmtId="3" fontId="42" fillId="0" borderId="0" xfId="0" applyNumberFormat="1" applyFont="1" applyFill="1" applyAlignment="1">
      <alignment horizontal="center"/>
    </xf>
    <xf numFmtId="3" fontId="41" fillId="0" borderId="45" xfId="0" applyNumberFormat="1" applyFont="1" applyFill="1" applyBorder="1" applyAlignment="1">
      <alignment horizontal="center"/>
    </xf>
    <xf numFmtId="3" fontId="49" fillId="0" borderId="45" xfId="0" applyNumberFormat="1" applyFont="1" applyFill="1" applyBorder="1" applyAlignment="1">
      <alignment/>
    </xf>
    <xf numFmtId="3" fontId="49" fillId="0" borderId="40" xfId="0" applyNumberFormat="1" applyFont="1" applyFill="1" applyBorder="1" applyAlignment="1">
      <alignment/>
    </xf>
    <xf numFmtId="3" fontId="41" fillId="0" borderId="0" xfId="0" applyNumberFormat="1" applyFont="1" applyFill="1" applyBorder="1" applyAlignment="1">
      <alignment horizontal="center"/>
    </xf>
    <xf numFmtId="187" fontId="24" fillId="0" borderId="67" xfId="73" applyNumberFormat="1" applyFont="1" applyBorder="1">
      <alignment/>
      <protection/>
    </xf>
    <xf numFmtId="187" fontId="24" fillId="0" borderId="67" xfId="73" applyNumberFormat="1" applyFont="1" applyFill="1" applyBorder="1">
      <alignment/>
      <protection/>
    </xf>
    <xf numFmtId="187" fontId="24" fillId="0" borderId="68" xfId="73" applyNumberFormat="1" applyFont="1" applyBorder="1">
      <alignment/>
      <protection/>
    </xf>
    <xf numFmtId="187" fontId="23" fillId="0" borderId="50" xfId="73" applyNumberFormat="1" applyFont="1" applyBorder="1">
      <alignment/>
      <protection/>
    </xf>
    <xf numFmtId="0" fontId="24" fillId="0" borderId="30" xfId="73" applyFont="1" applyBorder="1">
      <alignment/>
      <protection/>
    </xf>
    <xf numFmtId="187" fontId="24" fillId="0" borderId="30" xfId="73" applyNumberFormat="1" applyFont="1" applyBorder="1">
      <alignment/>
      <protection/>
    </xf>
    <xf numFmtId="3" fontId="24" fillId="0" borderId="30" xfId="73" applyNumberFormat="1" applyFont="1" applyFill="1" applyBorder="1">
      <alignment/>
      <protection/>
    </xf>
    <xf numFmtId="187" fontId="24" fillId="0" borderId="0" xfId="73" applyNumberFormat="1" applyFont="1" applyFill="1">
      <alignment/>
      <protection/>
    </xf>
    <xf numFmtId="187" fontId="23" fillId="0" borderId="30" xfId="73" applyNumberFormat="1" applyFont="1" applyBorder="1">
      <alignment/>
      <protection/>
    </xf>
    <xf numFmtId="187" fontId="24" fillId="0" borderId="47" xfId="0" applyNumberFormat="1" applyFont="1" applyFill="1" applyBorder="1" applyAlignment="1">
      <alignment horizontal="right"/>
    </xf>
    <xf numFmtId="0" fontId="2" fillId="35" borderId="13" xfId="0" applyNumberFormat="1" applyFont="1" applyFill="1" applyBorder="1" applyAlignment="1" applyProtection="1">
      <alignment vertical="top"/>
      <protection/>
    </xf>
    <xf numFmtId="3" fontId="24" fillId="0" borderId="42" xfId="66" applyNumberFormat="1" applyFont="1" applyBorder="1">
      <alignment/>
      <protection/>
    </xf>
    <xf numFmtId="3" fontId="46" fillId="0" borderId="41" xfId="68" applyNumberFormat="1" applyFont="1" applyBorder="1" applyAlignment="1">
      <alignment vertical="center"/>
      <protection/>
    </xf>
    <xf numFmtId="3" fontId="24" fillId="0" borderId="63" xfId="68" applyNumberFormat="1" applyFont="1" applyBorder="1" applyAlignment="1">
      <alignment horizontal="center"/>
      <protection/>
    </xf>
    <xf numFmtId="3" fontId="24" fillId="0" borderId="0" xfId="68" applyNumberFormat="1" applyFont="1" applyBorder="1">
      <alignment/>
      <protection/>
    </xf>
    <xf numFmtId="3" fontId="24" fillId="0" borderId="28" xfId="68" applyNumberFormat="1" applyFont="1" applyBorder="1" applyAlignment="1">
      <alignment horizontal="center"/>
      <protection/>
    </xf>
    <xf numFmtId="0" fontId="1" fillId="0" borderId="22" xfId="0" applyFont="1" applyBorder="1" applyAlignment="1">
      <alignment/>
    </xf>
    <xf numFmtId="3" fontId="1" fillId="0" borderId="69" xfId="0" applyNumberFormat="1" applyFont="1" applyBorder="1" applyAlignment="1">
      <alignment/>
    </xf>
    <xf numFmtId="0" fontId="0" fillId="0" borderId="24" xfId="0" applyBorder="1" applyAlignment="1">
      <alignment/>
    </xf>
    <xf numFmtId="0" fontId="0" fillId="0" borderId="25" xfId="0" applyBorder="1" applyAlignment="1">
      <alignment/>
    </xf>
    <xf numFmtId="0" fontId="8" fillId="0" borderId="25" xfId="0" applyFont="1" applyBorder="1" applyAlignment="1">
      <alignment horizontal="center"/>
    </xf>
    <xf numFmtId="0" fontId="0" fillId="0" borderId="26" xfId="0" applyBorder="1" applyAlignment="1">
      <alignment/>
    </xf>
    <xf numFmtId="0" fontId="14" fillId="0" borderId="14" xfId="0" applyFont="1" applyFill="1" applyBorder="1" applyAlignment="1">
      <alignment/>
    </xf>
    <xf numFmtId="14" fontId="16" fillId="0" borderId="14" xfId="0" applyNumberFormat="1" applyFont="1" applyBorder="1" applyAlignment="1">
      <alignment horizontal="center"/>
    </xf>
    <xf numFmtId="3" fontId="14" fillId="34" borderId="14" xfId="0" applyNumberFormat="1" applyFont="1" applyFill="1" applyBorder="1" applyAlignment="1">
      <alignment/>
    </xf>
    <xf numFmtId="183" fontId="14" fillId="34" borderId="14" xfId="49" applyNumberFormat="1" applyFont="1" applyFill="1" applyBorder="1" applyAlignment="1">
      <alignment/>
    </xf>
    <xf numFmtId="184" fontId="14" fillId="34" borderId="14" xfId="49" applyNumberFormat="1" applyFont="1" applyFill="1" applyBorder="1" applyAlignment="1">
      <alignment/>
    </xf>
    <xf numFmtId="183" fontId="2" fillId="34" borderId="19" xfId="0" applyNumberFormat="1" applyFont="1" applyFill="1" applyBorder="1" applyAlignment="1">
      <alignment/>
    </xf>
    <xf numFmtId="183" fontId="2" fillId="34" borderId="14" xfId="0" applyNumberFormat="1" applyFont="1" applyFill="1" applyBorder="1" applyAlignment="1">
      <alignment/>
    </xf>
    <xf numFmtId="183" fontId="14" fillId="34" borderId="14" xfId="0" applyNumberFormat="1" applyFont="1" applyFill="1" applyBorder="1" applyAlignment="1">
      <alignment/>
    </xf>
    <xf numFmtId="0" fontId="14" fillId="0" borderId="14" xfId="0" applyFont="1" applyFill="1" applyBorder="1" applyAlignment="1">
      <alignment/>
    </xf>
    <xf numFmtId="3" fontId="14" fillId="34" borderId="14" xfId="49" applyNumberFormat="1" applyFont="1" applyFill="1" applyBorder="1" applyAlignment="1">
      <alignment/>
    </xf>
    <xf numFmtId="183" fontId="2" fillId="0" borderId="19" xfId="0" applyNumberFormat="1" applyFont="1" applyBorder="1" applyAlignment="1">
      <alignment/>
    </xf>
    <xf numFmtId="3" fontId="2" fillId="0" borderId="19" xfId="0" applyNumberFormat="1" applyFont="1" applyBorder="1" applyAlignment="1">
      <alignment/>
    </xf>
    <xf numFmtId="14" fontId="16" fillId="0" borderId="14" xfId="0" applyNumberFormat="1" applyFont="1" applyFill="1" applyBorder="1" applyAlignment="1">
      <alignment horizontal="center"/>
    </xf>
    <xf numFmtId="3" fontId="14" fillId="0" borderId="14" xfId="0" applyNumberFormat="1" applyFont="1" applyFill="1" applyBorder="1" applyAlignment="1">
      <alignment/>
    </xf>
    <xf numFmtId="3" fontId="2" fillId="0" borderId="19" xfId="0" applyNumberFormat="1" applyFont="1" applyFill="1" applyBorder="1" applyAlignment="1">
      <alignment/>
    </xf>
    <xf numFmtId="0" fontId="2" fillId="0" borderId="70" xfId="0" applyFont="1" applyFill="1" applyBorder="1" applyAlignment="1">
      <alignment horizontal="center"/>
    </xf>
    <xf numFmtId="0" fontId="2" fillId="0" borderId="10" xfId="0" applyFont="1" applyFill="1" applyBorder="1" applyAlignment="1">
      <alignment horizontal="center"/>
    </xf>
    <xf numFmtId="3" fontId="24" fillId="0" borderId="51" xfId="73" applyNumberFormat="1" applyFont="1" applyFill="1" applyBorder="1">
      <alignment/>
      <protection/>
    </xf>
    <xf numFmtId="0" fontId="97" fillId="0" borderId="0" xfId="0" applyFont="1" applyAlignment="1">
      <alignment/>
    </xf>
    <xf numFmtId="187" fontId="24" fillId="35" borderId="0" xfId="0" applyNumberFormat="1" applyFont="1" applyFill="1" applyBorder="1" applyAlignment="1">
      <alignment horizontal="right"/>
    </xf>
    <xf numFmtId="187" fontId="24" fillId="35" borderId="51" xfId="73" applyNumberFormat="1" applyFont="1" applyFill="1" applyBorder="1">
      <alignment/>
      <protection/>
    </xf>
    <xf numFmtId="3" fontId="24" fillId="35" borderId="51" xfId="68" applyNumberFormat="1" applyFont="1" applyFill="1" applyBorder="1" applyAlignment="1">
      <alignment horizontal="right"/>
      <protection/>
    </xf>
    <xf numFmtId="187" fontId="24" fillId="35" borderId="28" xfId="69" applyNumberFormat="1" applyFont="1" applyFill="1" applyBorder="1" applyAlignment="1">
      <alignment vertical="center"/>
      <protection/>
    </xf>
    <xf numFmtId="188" fontId="24" fillId="35" borderId="42" xfId="66" applyNumberFormat="1" applyFont="1" applyFill="1" applyBorder="1">
      <alignment/>
      <protection/>
    </xf>
    <xf numFmtId="0" fontId="24" fillId="35" borderId="51" xfId="71" applyFont="1" applyFill="1" applyBorder="1">
      <alignment/>
      <protection/>
    </xf>
    <xf numFmtId="0" fontId="41" fillId="35" borderId="0" xfId="71" applyFont="1" applyFill="1">
      <alignment/>
      <protection/>
    </xf>
    <xf numFmtId="0" fontId="24" fillId="0" borderId="0" xfId="67" applyFont="1" applyFill="1" applyAlignment="1">
      <alignment horizontal="center"/>
      <protection/>
    </xf>
    <xf numFmtId="3" fontId="2" fillId="35" borderId="18" xfId="0" applyNumberFormat="1" applyFont="1" applyFill="1" applyBorder="1" applyAlignment="1">
      <alignment/>
    </xf>
    <xf numFmtId="0" fontId="98" fillId="0" borderId="0" xfId="0" applyFont="1" applyAlignment="1">
      <alignment/>
    </xf>
    <xf numFmtId="3" fontId="45" fillId="0" borderId="40" xfId="0" applyNumberFormat="1" applyFont="1" applyFill="1" applyBorder="1" applyAlignment="1">
      <alignment/>
    </xf>
    <xf numFmtId="3" fontId="0" fillId="0" borderId="0" xfId="0" applyNumberFormat="1" applyAlignment="1">
      <alignment/>
    </xf>
    <xf numFmtId="0" fontId="24" fillId="0" borderId="40" xfId="0" applyFont="1" applyFill="1" applyBorder="1" applyAlignment="1">
      <alignment horizontal="center"/>
    </xf>
    <xf numFmtId="3" fontId="24" fillId="0" borderId="40" xfId="0" applyNumberFormat="1" applyFont="1" applyFill="1" applyBorder="1" applyAlignment="1">
      <alignment horizontal="center"/>
    </xf>
    <xf numFmtId="3" fontId="24" fillId="0" borderId="50" xfId="0" applyNumberFormat="1" applyFont="1" applyFill="1" applyBorder="1" applyAlignment="1">
      <alignment horizontal="center"/>
    </xf>
    <xf numFmtId="3" fontId="24" fillId="0" borderId="0" xfId="0" applyNumberFormat="1" applyFont="1" applyFill="1" applyAlignment="1">
      <alignment/>
    </xf>
    <xf numFmtId="3" fontId="24" fillId="0" borderId="42" xfId="0" applyNumberFormat="1" applyFont="1" applyFill="1" applyBorder="1" applyAlignment="1">
      <alignment/>
    </xf>
    <xf numFmtId="0" fontId="24" fillId="0" borderId="54" xfId="0" applyFont="1" applyFill="1" applyBorder="1" applyAlignment="1">
      <alignment/>
    </xf>
    <xf numFmtId="0" fontId="24" fillId="0" borderId="0" xfId="0" applyFont="1" applyFill="1" applyAlignment="1">
      <alignment horizontal="center"/>
    </xf>
    <xf numFmtId="3" fontId="24" fillId="0" borderId="0" xfId="0" applyNumberFormat="1" applyFont="1" applyFill="1" applyBorder="1" applyAlignment="1">
      <alignment horizontal="center"/>
    </xf>
    <xf numFmtId="3" fontId="23" fillId="0" borderId="42" xfId="0" applyNumberFormat="1" applyFont="1" applyFill="1" applyBorder="1" applyAlignment="1">
      <alignment/>
    </xf>
    <xf numFmtId="0" fontId="0" fillId="0" borderId="0" xfId="0" applyFont="1" applyAlignment="1">
      <alignment/>
    </xf>
    <xf numFmtId="183" fontId="2" fillId="0" borderId="14" xfId="0" applyNumberFormat="1" applyFont="1" applyBorder="1" applyAlignment="1">
      <alignment/>
    </xf>
    <xf numFmtId="3" fontId="24" fillId="35" borderId="42" xfId="0" applyNumberFormat="1" applyFont="1" applyFill="1" applyBorder="1" applyAlignment="1">
      <alignment/>
    </xf>
    <xf numFmtId="3" fontId="24" fillId="35" borderId="49" xfId="0" applyNumberFormat="1" applyFont="1" applyFill="1" applyBorder="1" applyAlignment="1">
      <alignment/>
    </xf>
    <xf numFmtId="3" fontId="24" fillId="35" borderId="44" xfId="0" applyNumberFormat="1" applyFont="1" applyFill="1" applyBorder="1" applyAlignment="1">
      <alignment/>
    </xf>
    <xf numFmtId="3" fontId="24" fillId="35" borderId="54" xfId="0" applyNumberFormat="1" applyFont="1" applyFill="1" applyBorder="1" applyAlignment="1">
      <alignment/>
    </xf>
    <xf numFmtId="3" fontId="14" fillId="35" borderId="34" xfId="0" applyNumberFormat="1" applyFont="1" applyFill="1" applyBorder="1" applyAlignment="1" applyProtection="1">
      <alignment vertical="top"/>
      <protection/>
    </xf>
    <xf numFmtId="3" fontId="2" fillId="35" borderId="34" xfId="0" applyNumberFormat="1" applyFont="1" applyFill="1" applyBorder="1" applyAlignment="1" applyProtection="1">
      <alignment vertical="top"/>
      <protection/>
    </xf>
    <xf numFmtId="0" fontId="2" fillId="0" borderId="0" xfId="0" applyFont="1" applyBorder="1" applyAlignment="1">
      <alignment/>
    </xf>
    <xf numFmtId="0" fontId="1" fillId="0" borderId="0" xfId="0" applyFont="1" applyBorder="1" applyAlignment="1">
      <alignment/>
    </xf>
    <xf numFmtId="49" fontId="1" fillId="36" borderId="36" xfId="0" applyNumberFormat="1" applyFont="1" applyFill="1" applyBorder="1" applyAlignment="1">
      <alignment horizontal="left" vertical="top" wrapText="1"/>
    </xf>
    <xf numFmtId="49" fontId="1" fillId="36" borderId="36" xfId="0" applyNumberFormat="1" applyFont="1" applyFill="1" applyBorder="1" applyAlignment="1">
      <alignment horizontal="center" vertical="top" wrapText="1"/>
    </xf>
    <xf numFmtId="49" fontId="1" fillId="36" borderId="17" xfId="0" applyNumberFormat="1" applyFont="1" applyFill="1" applyBorder="1" applyAlignment="1">
      <alignment horizontal="center" vertical="top" wrapText="1"/>
    </xf>
    <xf numFmtId="3" fontId="1" fillId="36" borderId="36" xfId="0" applyNumberFormat="1" applyFont="1" applyFill="1" applyBorder="1" applyAlignment="1">
      <alignment horizontal="right" vertical="top" wrapText="1"/>
    </xf>
    <xf numFmtId="3" fontId="1" fillId="36" borderId="17" xfId="0" applyNumberFormat="1" applyFont="1" applyFill="1" applyBorder="1" applyAlignment="1">
      <alignment horizontal="right" vertical="top" wrapText="1"/>
    </xf>
    <xf numFmtId="10" fontId="1" fillId="36" borderId="17" xfId="0" applyNumberFormat="1" applyFont="1" applyFill="1" applyBorder="1" applyAlignment="1">
      <alignment horizontal="center" vertical="top" wrapText="1"/>
    </xf>
    <xf numFmtId="49" fontId="1" fillId="36" borderId="35" xfId="0" applyNumberFormat="1" applyFont="1" applyFill="1" applyBorder="1" applyAlignment="1">
      <alignment horizontal="left" vertical="top" wrapText="1"/>
    </xf>
    <xf numFmtId="49" fontId="1" fillId="36" borderId="35" xfId="0" applyNumberFormat="1" applyFont="1" applyFill="1" applyBorder="1" applyAlignment="1">
      <alignment horizontal="center" vertical="top" wrapText="1"/>
    </xf>
    <xf numFmtId="3" fontId="1" fillId="36" borderId="35" xfId="0" applyNumberFormat="1" applyFont="1" applyFill="1" applyBorder="1" applyAlignment="1">
      <alignment horizontal="right" vertical="top" wrapText="1"/>
    </xf>
    <xf numFmtId="14" fontId="53" fillId="0" borderId="42" xfId="72" applyNumberFormat="1" applyFont="1" applyFill="1" applyBorder="1" applyAlignment="1">
      <alignment horizontal="center"/>
      <protection/>
    </xf>
    <xf numFmtId="14" fontId="24" fillId="0" borderId="42" xfId="72" applyNumberFormat="1" applyFont="1" applyFill="1" applyBorder="1" applyAlignment="1">
      <alignment horizontal="center"/>
      <protection/>
    </xf>
    <xf numFmtId="185" fontId="53" fillId="0" borderId="0" xfId="72" applyNumberFormat="1" applyFont="1" applyBorder="1">
      <alignment/>
      <protection/>
    </xf>
    <xf numFmtId="0" fontId="24" fillId="0" borderId="0" xfId="0" applyFont="1" applyAlignment="1">
      <alignment/>
    </xf>
    <xf numFmtId="0" fontId="24" fillId="0" borderId="0" xfId="0" applyFont="1" applyAlignment="1">
      <alignment horizontal="center"/>
    </xf>
    <xf numFmtId="3" fontId="38" fillId="0" borderId="0" xfId="68" applyNumberFormat="1" applyFont="1">
      <alignment/>
      <protection/>
    </xf>
    <xf numFmtId="49" fontId="43" fillId="0" borderId="0" xfId="71" applyNumberFormat="1" applyFont="1">
      <alignment/>
      <protection/>
    </xf>
    <xf numFmtId="0" fontId="1" fillId="0" borderId="0" xfId="0" applyFont="1" applyAlignment="1">
      <alignment vertical="top" wrapText="1"/>
    </xf>
    <xf numFmtId="0" fontId="1" fillId="37" borderId="36" xfId="0" applyFont="1" applyFill="1" applyBorder="1" applyAlignment="1">
      <alignment horizontal="center" vertical="top" wrapText="1"/>
    </xf>
    <xf numFmtId="0" fontId="1" fillId="37" borderId="70" xfId="0" applyFont="1" applyFill="1" applyBorder="1" applyAlignment="1">
      <alignment horizontal="center" vertical="top" wrapText="1"/>
    </xf>
    <xf numFmtId="0" fontId="1" fillId="36" borderId="35" xfId="0" applyFont="1" applyFill="1" applyBorder="1" applyAlignment="1">
      <alignment horizontal="center" vertical="top" wrapText="1"/>
    </xf>
    <xf numFmtId="49" fontId="1" fillId="0" borderId="35" xfId="0" applyNumberFormat="1" applyFont="1" applyFill="1" applyBorder="1" applyAlignment="1">
      <alignment horizontal="left" vertical="top" wrapText="1"/>
    </xf>
    <xf numFmtId="49" fontId="1" fillId="0" borderId="35" xfId="0" applyNumberFormat="1" applyFont="1" applyFill="1" applyBorder="1" applyAlignment="1">
      <alignment horizontal="center" vertical="top" wrapText="1"/>
    </xf>
    <xf numFmtId="49" fontId="1" fillId="0" borderId="17" xfId="0" applyNumberFormat="1" applyFont="1" applyFill="1" applyBorder="1" applyAlignment="1">
      <alignment horizontal="center" vertical="top" wrapText="1"/>
    </xf>
    <xf numFmtId="3" fontId="1" fillId="0" borderId="35" xfId="0" applyNumberFormat="1" applyFont="1" applyFill="1" applyBorder="1" applyAlignment="1">
      <alignment horizontal="right" vertical="top" wrapText="1"/>
    </xf>
    <xf numFmtId="3" fontId="1" fillId="0" borderId="17" xfId="0" applyNumberFormat="1" applyFont="1" applyFill="1" applyBorder="1" applyAlignment="1">
      <alignment horizontal="right" vertical="top" wrapText="1"/>
    </xf>
    <xf numFmtId="10" fontId="1" fillId="0" borderId="17" xfId="0" applyNumberFormat="1" applyFont="1" applyFill="1" applyBorder="1" applyAlignment="1">
      <alignment horizontal="center" vertical="top" wrapText="1"/>
    </xf>
    <xf numFmtId="49" fontId="1" fillId="0" borderId="36" xfId="0" applyNumberFormat="1" applyFont="1" applyFill="1" applyBorder="1" applyAlignment="1">
      <alignment horizontal="left" vertical="top" wrapText="1"/>
    </xf>
    <xf numFmtId="49" fontId="1" fillId="0" borderId="36" xfId="0" applyNumberFormat="1" applyFont="1" applyFill="1" applyBorder="1" applyAlignment="1">
      <alignment horizontal="center" vertical="top" wrapText="1"/>
    </xf>
    <xf numFmtId="0" fontId="1" fillId="36" borderId="36" xfId="0" applyFont="1" applyFill="1" applyBorder="1" applyAlignment="1">
      <alignment horizontal="center" vertical="top" wrapText="1"/>
    </xf>
    <xf numFmtId="0" fontId="2" fillId="0" borderId="71" xfId="0" applyFont="1" applyBorder="1" applyAlignment="1">
      <alignment/>
    </xf>
    <xf numFmtId="49" fontId="1" fillId="0" borderId="70" xfId="0" applyNumberFormat="1" applyFont="1" applyFill="1" applyBorder="1" applyAlignment="1">
      <alignment horizontal="center" vertical="top" wrapText="1"/>
    </xf>
    <xf numFmtId="3" fontId="1" fillId="0" borderId="36" xfId="0" applyNumberFormat="1" applyFont="1" applyFill="1" applyBorder="1" applyAlignment="1">
      <alignment horizontal="right" vertical="top" wrapText="1"/>
    </xf>
    <xf numFmtId="3" fontId="1" fillId="0" borderId="70" xfId="0" applyNumberFormat="1" applyFont="1" applyFill="1" applyBorder="1" applyAlignment="1">
      <alignment horizontal="right" vertical="top" wrapText="1"/>
    </xf>
    <xf numFmtId="10" fontId="1" fillId="0" borderId="70" xfId="0" applyNumberFormat="1" applyFont="1" applyFill="1" applyBorder="1" applyAlignment="1">
      <alignment horizontal="center" vertical="top" wrapText="1"/>
    </xf>
    <xf numFmtId="0" fontId="1" fillId="36" borderId="32" xfId="0" applyFont="1" applyFill="1" applyBorder="1" applyAlignment="1">
      <alignment horizontal="justify" vertical="top" wrapText="1"/>
    </xf>
    <xf numFmtId="49" fontId="1" fillId="36" borderId="70" xfId="0" applyNumberFormat="1" applyFont="1" applyFill="1" applyBorder="1" applyAlignment="1">
      <alignment horizontal="justify" vertical="top" wrapText="1"/>
    </xf>
    <xf numFmtId="10" fontId="1" fillId="36" borderId="70" xfId="0" applyNumberFormat="1" applyFont="1" applyFill="1" applyBorder="1" applyAlignment="1">
      <alignment horizontal="center" vertical="top" wrapText="1"/>
    </xf>
    <xf numFmtId="0" fontId="2" fillId="0" borderId="32" xfId="0" applyFont="1" applyBorder="1" applyAlignment="1">
      <alignment/>
    </xf>
    <xf numFmtId="183" fontId="14" fillId="0" borderId="0" xfId="0" applyNumberFormat="1" applyFont="1" applyFill="1" applyBorder="1" applyAlignment="1">
      <alignment/>
    </xf>
    <xf numFmtId="188" fontId="24" fillId="0" borderId="27" xfId="66" applyNumberFormat="1" applyFont="1" applyBorder="1">
      <alignment/>
      <protection/>
    </xf>
    <xf numFmtId="188" fontId="24" fillId="0" borderId="28" xfId="66" applyNumberFormat="1" applyFont="1" applyBorder="1">
      <alignment/>
      <protection/>
    </xf>
    <xf numFmtId="2" fontId="24" fillId="0" borderId="72" xfId="66" applyNumberFormat="1" applyFont="1" applyBorder="1">
      <alignment/>
      <protection/>
    </xf>
    <xf numFmtId="3" fontId="49" fillId="0" borderId="50" xfId="0" applyNumberFormat="1" applyFont="1" applyFill="1" applyBorder="1" applyAlignment="1">
      <alignment/>
    </xf>
    <xf numFmtId="3" fontId="41" fillId="0" borderId="45" xfId="0" applyNumberFormat="1" applyFont="1" applyFill="1" applyBorder="1" applyAlignment="1">
      <alignment/>
    </xf>
    <xf numFmtId="3" fontId="24" fillId="0" borderId="44" xfId="0" applyNumberFormat="1" applyFont="1" applyFill="1" applyBorder="1" applyAlignment="1">
      <alignment/>
    </xf>
    <xf numFmtId="3" fontId="49" fillId="0" borderId="27" xfId="0" applyNumberFormat="1" applyFont="1" applyFill="1" applyBorder="1" applyAlignment="1">
      <alignment/>
    </xf>
    <xf numFmtId="3" fontId="0" fillId="0" borderId="0" xfId="0" applyNumberFormat="1" applyFont="1" applyAlignment="1">
      <alignment/>
    </xf>
    <xf numFmtId="0" fontId="23" fillId="0" borderId="20" xfId="0" applyFont="1" applyFill="1" applyBorder="1" applyAlignment="1">
      <alignment horizontal="center"/>
    </xf>
    <xf numFmtId="0" fontId="23" fillId="0" borderId="21" xfId="0" applyFont="1" applyFill="1" applyBorder="1" applyAlignment="1">
      <alignment horizontal="center"/>
    </xf>
    <xf numFmtId="0" fontId="23" fillId="0" borderId="38" xfId="0" applyFont="1" applyFill="1" applyBorder="1" applyAlignment="1">
      <alignment horizontal="center"/>
    </xf>
    <xf numFmtId="14" fontId="23" fillId="0" borderId="24" xfId="0" applyNumberFormat="1" applyFont="1" applyFill="1" applyBorder="1" applyAlignment="1">
      <alignment horizontal="center"/>
    </xf>
    <xf numFmtId="0" fontId="23" fillId="0" borderId="25" xfId="0" applyFont="1" applyFill="1" applyBorder="1" applyAlignment="1">
      <alignment horizontal="center"/>
    </xf>
    <xf numFmtId="14" fontId="23" fillId="0" borderId="26" xfId="0" applyNumberFormat="1" applyFont="1" applyFill="1" applyBorder="1" applyAlignment="1">
      <alignment horizontal="center"/>
    </xf>
    <xf numFmtId="4" fontId="0" fillId="0" borderId="0" xfId="0" applyNumberFormat="1" applyFont="1" applyAlignment="1">
      <alignment/>
    </xf>
    <xf numFmtId="2" fontId="24" fillId="0" borderId="42" xfId="66" applyNumberFormat="1" applyFont="1" applyFill="1" applyBorder="1">
      <alignment/>
      <protection/>
    </xf>
    <xf numFmtId="0" fontId="24" fillId="0" borderId="51" xfId="66" applyFont="1" applyBorder="1">
      <alignment/>
      <protection/>
    </xf>
    <xf numFmtId="2" fontId="24" fillId="0" borderId="54" xfId="66" applyNumberFormat="1" applyFont="1" applyBorder="1">
      <alignment/>
      <protection/>
    </xf>
    <xf numFmtId="0" fontId="43" fillId="0" borderId="0" xfId="71" applyFont="1" applyFill="1">
      <alignment/>
      <protection/>
    </xf>
    <xf numFmtId="0" fontId="24" fillId="0" borderId="27" xfId="71" applyFont="1" applyBorder="1">
      <alignment/>
      <protection/>
    </xf>
    <xf numFmtId="3" fontId="24" fillId="35" borderId="28" xfId="71" applyNumberFormat="1" applyFont="1" applyFill="1" applyBorder="1">
      <alignment/>
      <protection/>
    </xf>
    <xf numFmtId="3" fontId="24" fillId="0" borderId="28" xfId="71" applyNumberFormat="1" applyFont="1" applyBorder="1">
      <alignment/>
      <protection/>
    </xf>
    <xf numFmtId="3" fontId="24" fillId="0" borderId="28" xfId="71" applyNumberFormat="1" applyFont="1" applyFill="1" applyBorder="1">
      <alignment/>
      <protection/>
    </xf>
    <xf numFmtId="0" fontId="24" fillId="0" borderId="29" xfId="71" applyFont="1" applyBorder="1">
      <alignment/>
      <protection/>
    </xf>
    <xf numFmtId="0" fontId="23" fillId="35" borderId="40" xfId="71" applyFont="1" applyFill="1" applyBorder="1" applyAlignment="1">
      <alignment horizontal="center"/>
      <protection/>
    </xf>
    <xf numFmtId="0" fontId="23" fillId="35" borderId="42" xfId="71" applyFont="1" applyFill="1" applyBorder="1" applyAlignment="1">
      <alignment horizontal="center"/>
      <protection/>
    </xf>
    <xf numFmtId="14" fontId="23" fillId="35" borderId="42" xfId="71" applyNumberFormat="1" applyFont="1" applyFill="1" applyBorder="1" applyAlignment="1">
      <alignment horizontal="center"/>
      <protection/>
    </xf>
    <xf numFmtId="0" fontId="14" fillId="0" borderId="22" xfId="0" applyFont="1" applyFill="1" applyBorder="1" applyAlignment="1">
      <alignment/>
    </xf>
    <xf numFmtId="0" fontId="21" fillId="0" borderId="0" xfId="0" applyFont="1" applyFill="1" applyBorder="1" applyAlignment="1">
      <alignment/>
    </xf>
    <xf numFmtId="3" fontId="14" fillId="0" borderId="23" xfId="0" applyNumberFormat="1" applyFont="1" applyFill="1" applyBorder="1" applyAlignment="1">
      <alignment/>
    </xf>
    <xf numFmtId="0" fontId="0" fillId="0" borderId="0" xfId="0" applyBorder="1" applyAlignment="1" quotePrefix="1">
      <alignment horizontal="center"/>
    </xf>
    <xf numFmtId="0" fontId="0" fillId="0" borderId="22" xfId="0" applyBorder="1" applyAlignment="1">
      <alignment horizontal="center"/>
    </xf>
    <xf numFmtId="0" fontId="0" fillId="35" borderId="0" xfId="0" applyFill="1" applyBorder="1" applyAlignment="1">
      <alignment/>
    </xf>
    <xf numFmtId="14" fontId="14" fillId="0" borderId="36" xfId="0" applyNumberFormat="1" applyFont="1" applyFill="1" applyBorder="1" applyAlignment="1" applyProtection="1">
      <alignment horizontal="center" vertical="top"/>
      <protection/>
    </xf>
    <xf numFmtId="3" fontId="24" fillId="0" borderId="0" xfId="0" applyNumberFormat="1" applyFont="1" applyAlignment="1">
      <alignment/>
    </xf>
    <xf numFmtId="187" fontId="0" fillId="0" borderId="0" xfId="0" applyNumberFormat="1" applyAlignment="1">
      <alignment/>
    </xf>
    <xf numFmtId="14" fontId="16" fillId="0" borderId="0" xfId="0" applyNumberFormat="1" applyFont="1" applyFill="1" applyBorder="1" applyAlignment="1">
      <alignment horizontal="center"/>
    </xf>
    <xf numFmtId="3" fontId="14" fillId="0" borderId="0" xfId="0" applyNumberFormat="1" applyFont="1" applyFill="1" applyBorder="1" applyAlignment="1">
      <alignment horizontal="right"/>
    </xf>
    <xf numFmtId="183" fontId="2" fillId="0" borderId="18" xfId="0" applyNumberFormat="1" applyFont="1" applyFill="1" applyBorder="1" applyAlignment="1">
      <alignment/>
    </xf>
    <xf numFmtId="183" fontId="14" fillId="0" borderId="14" xfId="49" applyNumberFormat="1" applyFont="1" applyFill="1" applyBorder="1" applyAlignment="1">
      <alignment/>
    </xf>
    <xf numFmtId="3" fontId="18" fillId="0" borderId="14" xfId="0" applyNumberFormat="1" applyFont="1" applyFill="1" applyBorder="1" applyAlignment="1">
      <alignment horizontal="right"/>
    </xf>
    <xf numFmtId="183" fontId="2" fillId="0" borderId="19" xfId="0" applyNumberFormat="1" applyFont="1" applyFill="1" applyBorder="1" applyAlignment="1">
      <alignment/>
    </xf>
    <xf numFmtId="183" fontId="2" fillId="0" borderId="14" xfId="0" applyNumberFormat="1" applyFont="1" applyFill="1" applyBorder="1" applyAlignment="1">
      <alignment/>
    </xf>
    <xf numFmtId="183" fontId="14" fillId="0" borderId="14" xfId="0" applyNumberFormat="1" applyFont="1" applyFill="1" applyBorder="1" applyAlignment="1">
      <alignment/>
    </xf>
    <xf numFmtId="3" fontId="1" fillId="0" borderId="0" xfId="0" applyNumberFormat="1" applyFont="1" applyFill="1" applyBorder="1" applyAlignment="1">
      <alignment horizontal="right" vertical="top" wrapText="1"/>
    </xf>
    <xf numFmtId="0" fontId="2" fillId="0" borderId="13" xfId="0" applyFont="1" applyFill="1" applyBorder="1" applyAlignment="1">
      <alignment/>
    </xf>
    <xf numFmtId="3" fontId="14" fillId="0" borderId="0" xfId="0" applyNumberFormat="1" applyFont="1" applyFill="1" applyBorder="1" applyAlignment="1">
      <alignment/>
    </xf>
    <xf numFmtId="3" fontId="18" fillId="0" borderId="0" xfId="0" applyNumberFormat="1" applyFont="1" applyFill="1" applyBorder="1" applyAlignment="1">
      <alignment horizontal="right"/>
    </xf>
    <xf numFmtId="3" fontId="14" fillId="0" borderId="13" xfId="0" applyNumberFormat="1" applyFont="1" applyFill="1" applyBorder="1" applyAlignment="1">
      <alignment/>
    </xf>
    <xf numFmtId="3" fontId="18" fillId="0" borderId="0" xfId="0" applyNumberFormat="1" applyFont="1" applyFill="1" applyBorder="1" applyAlignment="1">
      <alignment/>
    </xf>
    <xf numFmtId="3" fontId="2" fillId="0" borderId="0" xfId="0" applyNumberFormat="1" applyFont="1" applyFill="1" applyBorder="1" applyAlignment="1">
      <alignment/>
    </xf>
    <xf numFmtId="3" fontId="14" fillId="0" borderId="0" xfId="49" applyNumberFormat="1" applyFont="1" applyFill="1" applyBorder="1" applyAlignment="1">
      <alignment/>
    </xf>
    <xf numFmtId="0" fontId="19" fillId="0" borderId="0" xfId="0" applyFont="1" applyFill="1" applyBorder="1" applyAlignment="1">
      <alignment/>
    </xf>
    <xf numFmtId="3" fontId="2" fillId="0" borderId="18" xfId="0" applyNumberFormat="1" applyFont="1" applyFill="1" applyBorder="1" applyAlignment="1">
      <alignment/>
    </xf>
    <xf numFmtId="183" fontId="14" fillId="0" borderId="0" xfId="0" applyNumberFormat="1" applyFont="1" applyFill="1" applyAlignment="1">
      <alignment/>
    </xf>
    <xf numFmtId="3" fontId="14" fillId="0" borderId="28" xfId="0" applyNumberFormat="1" applyFont="1" applyFill="1" applyBorder="1" applyAlignment="1">
      <alignment/>
    </xf>
    <xf numFmtId="3" fontId="24" fillId="0" borderId="51" xfId="65" applyNumberFormat="1" applyFont="1" applyBorder="1">
      <alignment/>
      <protection/>
    </xf>
    <xf numFmtId="3" fontId="24" fillId="0" borderId="52" xfId="65" applyNumberFormat="1" applyFont="1" applyBorder="1">
      <alignment/>
      <protection/>
    </xf>
    <xf numFmtId="3" fontId="24" fillId="0" borderId="41" xfId="65" applyNumberFormat="1" applyFont="1" applyBorder="1">
      <alignment/>
      <protection/>
    </xf>
    <xf numFmtId="187" fontId="24" fillId="35" borderId="23" xfId="69" applyNumberFormat="1" applyFont="1" applyFill="1" applyBorder="1" applyAlignment="1">
      <alignment vertical="center"/>
      <protection/>
    </xf>
    <xf numFmtId="187" fontId="24" fillId="0" borderId="23" xfId="69" applyNumberFormat="1" applyFont="1" applyBorder="1" applyAlignment="1">
      <alignment vertical="center"/>
      <protection/>
    </xf>
    <xf numFmtId="3" fontId="24" fillId="0" borderId="44" xfId="65" applyNumberFormat="1" applyFont="1" applyBorder="1">
      <alignment/>
      <protection/>
    </xf>
    <xf numFmtId="3" fontId="24" fillId="0" borderId="27" xfId="65" applyNumberFormat="1" applyFont="1" applyBorder="1">
      <alignment/>
      <protection/>
    </xf>
    <xf numFmtId="3" fontId="24" fillId="0" borderId="29" xfId="65" applyNumberFormat="1" applyFont="1" applyBorder="1">
      <alignment/>
      <protection/>
    </xf>
    <xf numFmtId="182" fontId="0" fillId="0" borderId="0" xfId="49" applyNumberFormat="1" applyFont="1" applyAlignment="1">
      <alignment/>
    </xf>
    <xf numFmtId="10" fontId="24" fillId="0" borderId="28" xfId="79" applyNumberFormat="1" applyFont="1" applyFill="1" applyBorder="1" applyAlignment="1">
      <alignment/>
    </xf>
    <xf numFmtId="0" fontId="23" fillId="0" borderId="42" xfId="0" applyFont="1" applyFill="1" applyBorder="1" applyAlignment="1">
      <alignment/>
    </xf>
    <xf numFmtId="187" fontId="23" fillId="0" borderId="43" xfId="0" applyNumberFormat="1" applyFont="1" applyFill="1" applyBorder="1" applyAlignment="1">
      <alignment/>
    </xf>
    <xf numFmtId="187" fontId="23" fillId="0" borderId="73" xfId="0" applyNumberFormat="1" applyFont="1" applyFill="1" applyBorder="1" applyAlignment="1">
      <alignment/>
    </xf>
    <xf numFmtId="187" fontId="23" fillId="0" borderId="44" xfId="0" applyNumberFormat="1" applyFont="1" applyFill="1" applyBorder="1" applyAlignment="1">
      <alignment/>
    </xf>
    <xf numFmtId="0" fontId="28" fillId="0" borderId="42" xfId="0" applyFont="1" applyFill="1" applyBorder="1" applyAlignment="1">
      <alignment/>
    </xf>
    <xf numFmtId="187" fontId="23" fillId="0" borderId="46" xfId="0" applyNumberFormat="1" applyFont="1" applyFill="1" applyBorder="1" applyAlignment="1">
      <alignment/>
    </xf>
    <xf numFmtId="187" fontId="23" fillId="0" borderId="74" xfId="0" applyNumberFormat="1" applyFont="1" applyFill="1" applyBorder="1" applyAlignment="1">
      <alignment/>
    </xf>
    <xf numFmtId="187" fontId="23" fillId="0" borderId="47" xfId="0" applyNumberFormat="1" applyFont="1" applyFill="1" applyBorder="1" applyAlignment="1">
      <alignment/>
    </xf>
    <xf numFmtId="187" fontId="23" fillId="0" borderId="48" xfId="0" applyNumberFormat="1" applyFont="1" applyFill="1" applyBorder="1" applyAlignment="1">
      <alignment/>
    </xf>
    <xf numFmtId="0" fontId="23" fillId="0" borderId="51" xfId="65" applyFont="1" applyBorder="1">
      <alignment/>
      <protection/>
    </xf>
    <xf numFmtId="3" fontId="23" fillId="0" borderId="42" xfId="65" applyNumberFormat="1" applyFont="1" applyBorder="1">
      <alignment/>
      <protection/>
    </xf>
    <xf numFmtId="0" fontId="23" fillId="0" borderId="52" xfId="65" applyFont="1" applyBorder="1">
      <alignment/>
      <protection/>
    </xf>
    <xf numFmtId="3" fontId="23" fillId="0" borderId="49" xfId="65" applyNumberFormat="1" applyFont="1" applyBorder="1" applyAlignment="1">
      <alignment horizontal="right"/>
      <protection/>
    </xf>
    <xf numFmtId="0" fontId="23" fillId="0" borderId="52" xfId="65" applyFont="1" applyBorder="1" applyAlignment="1">
      <alignment horizontal="center"/>
      <protection/>
    </xf>
    <xf numFmtId="0" fontId="23" fillId="0" borderId="42" xfId="0" applyFont="1" applyFill="1" applyBorder="1" applyAlignment="1">
      <alignment horizontal="center"/>
    </xf>
    <xf numFmtId="3" fontId="23" fillId="0" borderId="42" xfId="0" applyNumberFormat="1" applyFont="1" applyFill="1" applyBorder="1" applyAlignment="1">
      <alignment horizontal="center"/>
    </xf>
    <xf numFmtId="3" fontId="23" fillId="0" borderId="0" xfId="0" applyNumberFormat="1" applyFont="1" applyFill="1" applyAlignment="1">
      <alignment/>
    </xf>
    <xf numFmtId="3" fontId="23" fillId="0" borderId="75" xfId="0" applyNumberFormat="1" applyFont="1" applyFill="1" applyBorder="1" applyAlignment="1">
      <alignment horizontal="center"/>
    </xf>
    <xf numFmtId="3" fontId="23" fillId="0" borderId="63" xfId="0" applyNumberFormat="1" applyFont="1" applyFill="1" applyBorder="1" applyAlignment="1">
      <alignment horizontal="center"/>
    </xf>
    <xf numFmtId="0" fontId="23" fillId="0" borderId="49" xfId="0" applyFont="1" applyFill="1" applyBorder="1" applyAlignment="1">
      <alignment horizontal="center"/>
    </xf>
    <xf numFmtId="3" fontId="23" fillId="0" borderId="49" xfId="0" applyNumberFormat="1" applyFont="1" applyFill="1" applyBorder="1" applyAlignment="1">
      <alignment horizontal="center"/>
    </xf>
    <xf numFmtId="3" fontId="23" fillId="0" borderId="76" xfId="0" applyNumberFormat="1" applyFont="1" applyFill="1" applyBorder="1" applyAlignment="1">
      <alignment horizontal="center"/>
    </xf>
    <xf numFmtId="0" fontId="23" fillId="0" borderId="54" xfId="0" applyFont="1" applyFill="1" applyBorder="1" applyAlignment="1">
      <alignment/>
    </xf>
    <xf numFmtId="3" fontId="23" fillId="35" borderId="54" xfId="0" applyNumberFormat="1" applyFont="1" applyFill="1" applyBorder="1" applyAlignment="1">
      <alignment/>
    </xf>
    <xf numFmtId="0" fontId="23" fillId="0" borderId="50" xfId="72" applyFont="1" applyBorder="1">
      <alignment/>
      <protection/>
    </xf>
    <xf numFmtId="0" fontId="23" fillId="0" borderId="51" xfId="72" applyFont="1" applyBorder="1">
      <alignment/>
      <protection/>
    </xf>
    <xf numFmtId="0" fontId="23" fillId="0" borderId="52" xfId="72" applyFont="1" applyBorder="1" applyAlignment="1">
      <alignment horizontal="center"/>
      <protection/>
    </xf>
    <xf numFmtId="0" fontId="23" fillId="0" borderId="44" xfId="72" applyFont="1" applyBorder="1" applyAlignment="1">
      <alignment horizontal="center"/>
      <protection/>
    </xf>
    <xf numFmtId="0" fontId="23" fillId="0" borderId="51" xfId="72" applyFont="1" applyBorder="1" applyAlignment="1">
      <alignment horizontal="center"/>
      <protection/>
    </xf>
    <xf numFmtId="190" fontId="23" fillId="0" borderId="42" xfId="72" applyNumberFormat="1" applyFont="1" applyBorder="1" applyAlignment="1">
      <alignment horizontal="center"/>
      <protection/>
    </xf>
    <xf numFmtId="190" fontId="23" fillId="0" borderId="42" xfId="72" applyNumberFormat="1" applyFont="1" applyFill="1" applyBorder="1" applyAlignment="1">
      <alignment horizontal="center"/>
      <protection/>
    </xf>
    <xf numFmtId="0" fontId="23" fillId="0" borderId="52" xfId="72" applyFont="1" applyBorder="1">
      <alignment/>
      <protection/>
    </xf>
    <xf numFmtId="14" fontId="23" fillId="0" borderId="49" xfId="72" applyNumberFormat="1" applyFont="1" applyFill="1" applyBorder="1" applyAlignment="1">
      <alignment horizontal="center"/>
      <protection/>
    </xf>
    <xf numFmtId="189" fontId="24" fillId="0" borderId="77" xfId="68" applyNumberFormat="1" applyFont="1" applyBorder="1" applyAlignment="1">
      <alignment horizontal="right"/>
      <protection/>
    </xf>
    <xf numFmtId="3" fontId="24" fillId="0" borderId="78" xfId="68" applyNumberFormat="1" applyFont="1" applyBorder="1">
      <alignment/>
      <protection/>
    </xf>
    <xf numFmtId="3" fontId="24" fillId="0" borderId="63" xfId="68" applyNumberFormat="1" applyFont="1" applyBorder="1">
      <alignment/>
      <protection/>
    </xf>
    <xf numFmtId="3" fontId="24" fillId="0" borderId="36" xfId="68" applyNumberFormat="1" applyFont="1" applyBorder="1">
      <alignment/>
      <protection/>
    </xf>
    <xf numFmtId="3" fontId="18" fillId="0" borderId="14" xfId="0" applyNumberFormat="1" applyFont="1" applyFill="1" applyBorder="1" applyAlignment="1">
      <alignment/>
    </xf>
    <xf numFmtId="3" fontId="14" fillId="0" borderId="14" xfId="49" applyNumberFormat="1" applyFont="1" applyFill="1" applyBorder="1" applyAlignment="1">
      <alignment/>
    </xf>
    <xf numFmtId="3" fontId="14" fillId="0" borderId="16" xfId="0" applyNumberFormat="1" applyFont="1" applyFill="1" applyBorder="1" applyAlignment="1">
      <alignment/>
    </xf>
    <xf numFmtId="3" fontId="41" fillId="0" borderId="41" xfId="0" applyNumberFormat="1" applyFont="1" applyFill="1" applyBorder="1" applyAlignment="1">
      <alignment horizontal="center"/>
    </xf>
    <xf numFmtId="3" fontId="41" fillId="0" borderId="44" xfId="0" applyNumberFormat="1" applyFont="1" applyFill="1" applyBorder="1" applyAlignment="1">
      <alignment horizontal="center"/>
    </xf>
    <xf numFmtId="3" fontId="24" fillId="0" borderId="56" xfId="0" applyNumberFormat="1" applyFont="1" applyFill="1" applyBorder="1" applyAlignment="1">
      <alignment/>
    </xf>
    <xf numFmtId="3" fontId="23" fillId="0" borderId="38" xfId="0" applyNumberFormat="1" applyFont="1" applyFill="1" applyBorder="1" applyAlignment="1">
      <alignment horizontal="center"/>
    </xf>
    <xf numFmtId="3" fontId="23" fillId="0" borderId="23" xfId="0" applyNumberFormat="1" applyFont="1" applyFill="1" applyBorder="1" applyAlignment="1">
      <alignment horizontal="center"/>
    </xf>
    <xf numFmtId="3" fontId="41" fillId="35" borderId="63" xfId="0" applyNumberFormat="1" applyFont="1" applyFill="1" applyBorder="1" applyAlignment="1">
      <alignment/>
    </xf>
    <xf numFmtId="3" fontId="41" fillId="0" borderId="76" xfId="0" applyNumberFormat="1" applyFont="1" applyFill="1" applyBorder="1" applyAlignment="1">
      <alignment/>
    </xf>
    <xf numFmtId="3" fontId="41" fillId="0" borderId="79" xfId="0" applyNumberFormat="1" applyFont="1" applyFill="1" applyBorder="1" applyAlignment="1">
      <alignment/>
    </xf>
    <xf numFmtId="187" fontId="24" fillId="0" borderId="30" xfId="73" applyNumberFormat="1" applyFont="1" applyFill="1" applyBorder="1">
      <alignment/>
      <protection/>
    </xf>
    <xf numFmtId="187" fontId="24" fillId="0" borderId="80" xfId="73" applyNumberFormat="1" applyFont="1" applyFill="1" applyBorder="1">
      <alignment/>
      <protection/>
    </xf>
    <xf numFmtId="187" fontId="24" fillId="0" borderId="63" xfId="73" applyNumberFormat="1" applyFont="1" applyFill="1" applyBorder="1">
      <alignment/>
      <protection/>
    </xf>
    <xf numFmtId="3" fontId="24" fillId="0" borderId="63" xfId="73" applyNumberFormat="1" applyFont="1" applyFill="1" applyBorder="1">
      <alignment/>
      <protection/>
    </xf>
    <xf numFmtId="187" fontId="24" fillId="0" borderId="81" xfId="73" applyNumberFormat="1" applyFont="1" applyFill="1" applyBorder="1">
      <alignment/>
      <protection/>
    </xf>
    <xf numFmtId="187" fontId="24" fillId="0" borderId="63" xfId="69" applyNumberFormat="1" applyFont="1" applyBorder="1" applyAlignment="1">
      <alignment vertical="center"/>
      <protection/>
    </xf>
    <xf numFmtId="3" fontId="27" fillId="0" borderId="0" xfId="72" applyNumberFormat="1" applyBorder="1">
      <alignment/>
      <protection/>
    </xf>
    <xf numFmtId="10" fontId="27" fillId="0" borderId="0" xfId="72" applyNumberFormat="1" applyBorder="1">
      <alignment/>
      <protection/>
    </xf>
    <xf numFmtId="0" fontId="27" fillId="0" borderId="0" xfId="72" applyBorder="1">
      <alignment/>
      <protection/>
    </xf>
    <xf numFmtId="0" fontId="96" fillId="0" borderId="0" xfId="66" applyFont="1">
      <alignment/>
      <protection/>
    </xf>
    <xf numFmtId="2" fontId="24" fillId="0" borderId="0" xfId="66" applyNumberFormat="1" applyFont="1">
      <alignment/>
      <protection/>
    </xf>
    <xf numFmtId="3" fontId="24" fillId="0" borderId="0" xfId="66" applyNumberFormat="1" applyFont="1">
      <alignment/>
      <protection/>
    </xf>
    <xf numFmtId="3" fontId="24" fillId="0" borderId="49" xfId="65" applyNumberFormat="1" applyFont="1" applyBorder="1" applyAlignment="1">
      <alignment horizontal="right"/>
      <protection/>
    </xf>
    <xf numFmtId="3" fontId="24" fillId="0" borderId="49" xfId="65" applyNumberFormat="1" applyFont="1" applyFill="1" applyBorder="1" applyAlignment="1">
      <alignment horizontal="right"/>
      <protection/>
    </xf>
    <xf numFmtId="0" fontId="0" fillId="0" borderId="0" xfId="63">
      <alignment/>
      <protection/>
    </xf>
    <xf numFmtId="0" fontId="1" fillId="0" borderId="0" xfId="63" applyFont="1" applyAlignment="1">
      <alignment horizontal="center"/>
      <protection/>
    </xf>
    <xf numFmtId="0" fontId="0" fillId="0" borderId="20" xfId="63" applyBorder="1">
      <alignment/>
      <protection/>
    </xf>
    <xf numFmtId="0" fontId="50" fillId="0" borderId="21" xfId="63" applyFont="1" applyBorder="1">
      <alignment/>
      <protection/>
    </xf>
    <xf numFmtId="0" fontId="0" fillId="0" borderId="21" xfId="63" applyBorder="1">
      <alignment/>
      <protection/>
    </xf>
    <xf numFmtId="0" fontId="0" fillId="0" borderId="38" xfId="63" applyBorder="1">
      <alignment/>
      <protection/>
    </xf>
    <xf numFmtId="0" fontId="0" fillId="0" borderId="22" xfId="63" applyBorder="1">
      <alignment/>
      <protection/>
    </xf>
    <xf numFmtId="0" fontId="50" fillId="0" borderId="0" xfId="63" applyFont="1" applyBorder="1">
      <alignment/>
      <protection/>
    </xf>
    <xf numFmtId="0" fontId="0" fillId="0" borderId="0" xfId="63" applyBorder="1">
      <alignment/>
      <protection/>
    </xf>
    <xf numFmtId="0" fontId="0" fillId="0" borderId="23" xfId="63" applyBorder="1">
      <alignment/>
      <protection/>
    </xf>
    <xf numFmtId="0" fontId="51" fillId="0" borderId="0" xfId="63" applyFont="1" applyBorder="1">
      <alignment/>
      <protection/>
    </xf>
    <xf numFmtId="0" fontId="0" fillId="0" borderId="0" xfId="63" applyFont="1" applyBorder="1">
      <alignment/>
      <protection/>
    </xf>
    <xf numFmtId="0" fontId="0" fillId="0" borderId="0" xfId="63" applyFont="1" applyFill="1" applyBorder="1">
      <alignment/>
      <protection/>
    </xf>
    <xf numFmtId="0" fontId="0" fillId="0" borderId="0" xfId="63" applyFill="1" applyBorder="1">
      <alignment/>
      <protection/>
    </xf>
    <xf numFmtId="0" fontId="52" fillId="0" borderId="82" xfId="63" applyFont="1" applyBorder="1" applyAlignment="1">
      <alignment/>
      <protection/>
    </xf>
    <xf numFmtId="0" fontId="52" fillId="0" borderId="83" xfId="63" applyFont="1" applyBorder="1" applyAlignment="1">
      <alignment/>
      <protection/>
    </xf>
    <xf numFmtId="0" fontId="52" fillId="0" borderId="84" xfId="63" applyFont="1" applyBorder="1" applyAlignment="1">
      <alignment/>
      <protection/>
    </xf>
    <xf numFmtId="0" fontId="1" fillId="0" borderId="0" xfId="63" applyFont="1" applyBorder="1">
      <alignment/>
      <protection/>
    </xf>
    <xf numFmtId="0" fontId="52" fillId="0" borderId="24" xfId="63" applyFont="1" applyBorder="1" applyAlignment="1">
      <alignment/>
      <protection/>
    </xf>
    <xf numFmtId="0" fontId="52" fillId="0" borderId="25" xfId="63" applyFont="1" applyBorder="1" applyAlignment="1">
      <alignment/>
      <protection/>
    </xf>
    <xf numFmtId="0" fontId="52" fillId="0" borderId="26" xfId="63" applyFont="1" applyBorder="1" applyAlignment="1">
      <alignment/>
      <protection/>
    </xf>
    <xf numFmtId="0" fontId="0" fillId="0" borderId="0" xfId="63" applyBorder="1" applyAlignment="1">
      <alignment horizontal="center"/>
      <protection/>
    </xf>
    <xf numFmtId="3" fontId="0" fillId="0" borderId="0" xfId="63" applyNumberFormat="1" applyBorder="1">
      <alignment/>
      <protection/>
    </xf>
    <xf numFmtId="3" fontId="0" fillId="0" borderId="0" xfId="63" applyNumberFormat="1" applyFont="1" applyBorder="1">
      <alignment/>
      <protection/>
    </xf>
    <xf numFmtId="3" fontId="0" fillId="0" borderId="23" xfId="63" applyNumberFormat="1" applyBorder="1">
      <alignment/>
      <protection/>
    </xf>
    <xf numFmtId="0" fontId="0" fillId="0" borderId="24" xfId="63" applyBorder="1">
      <alignment/>
      <protection/>
    </xf>
    <xf numFmtId="0" fontId="0" fillId="0" borderId="25" xfId="63" applyBorder="1">
      <alignment/>
      <protection/>
    </xf>
    <xf numFmtId="0" fontId="0" fillId="0" borderId="26" xfId="63" applyBorder="1">
      <alignment/>
      <protection/>
    </xf>
    <xf numFmtId="0" fontId="79" fillId="0" borderId="0" xfId="64">
      <alignment/>
      <protection/>
    </xf>
    <xf numFmtId="3" fontId="79" fillId="0" borderId="0" xfId="64" applyNumberFormat="1">
      <alignment/>
      <protection/>
    </xf>
    <xf numFmtId="0" fontId="95" fillId="38" borderId="25" xfId="64" applyFont="1" applyFill="1" applyBorder="1" applyAlignment="1">
      <alignment horizontal="center"/>
      <protection/>
    </xf>
    <xf numFmtId="0" fontId="95" fillId="0" borderId="30" xfId="64" applyFont="1" applyBorder="1" applyAlignment="1">
      <alignment horizontal="center"/>
      <protection/>
    </xf>
    <xf numFmtId="0" fontId="79" fillId="0" borderId="30" xfId="64" applyFont="1" applyBorder="1" applyAlignment="1">
      <alignment horizontal="center"/>
      <protection/>
    </xf>
    <xf numFmtId="0" fontId="79" fillId="0" borderId="30" xfId="64" applyFont="1" applyBorder="1">
      <alignment/>
      <protection/>
    </xf>
    <xf numFmtId="3" fontId="79" fillId="0" borderId="30" xfId="64" applyNumberFormat="1" applyBorder="1">
      <alignment/>
      <protection/>
    </xf>
    <xf numFmtId="0" fontId="79" fillId="37" borderId="30" xfId="64" applyFill="1" applyBorder="1">
      <alignment/>
      <protection/>
    </xf>
    <xf numFmtId="0" fontId="95" fillId="0" borderId="0" xfId="64" applyFont="1">
      <alignment/>
      <protection/>
    </xf>
    <xf numFmtId="0" fontId="95" fillId="38" borderId="30" xfId="64" applyFont="1" applyFill="1" applyBorder="1" applyAlignment="1">
      <alignment/>
      <protection/>
    </xf>
    <xf numFmtId="0" fontId="95" fillId="38" borderId="30" xfId="64" applyFont="1" applyFill="1" applyBorder="1" applyAlignment="1">
      <alignment horizontal="center"/>
      <protection/>
    </xf>
    <xf numFmtId="10" fontId="79" fillId="0" borderId="0" xfId="64" applyNumberFormat="1">
      <alignment/>
      <protection/>
    </xf>
    <xf numFmtId="10" fontId="79" fillId="0" borderId="0" xfId="64" applyNumberFormat="1" applyAlignment="1">
      <alignment horizontal="right"/>
      <protection/>
    </xf>
    <xf numFmtId="0" fontId="79" fillId="0" borderId="30" xfId="64" applyFill="1" applyBorder="1">
      <alignment/>
      <protection/>
    </xf>
    <xf numFmtId="3" fontId="95" fillId="0" borderId="30" xfId="64" applyNumberFormat="1" applyFont="1" applyFill="1" applyBorder="1">
      <alignment/>
      <protection/>
    </xf>
    <xf numFmtId="10" fontId="95" fillId="0" borderId="30" xfId="64" applyNumberFormat="1" applyFont="1" applyFill="1" applyBorder="1">
      <alignment/>
      <protection/>
    </xf>
    <xf numFmtId="0" fontId="79" fillId="0" borderId="0" xfId="64" applyFill="1" applyBorder="1">
      <alignment/>
      <protection/>
    </xf>
    <xf numFmtId="3" fontId="95" fillId="0" borderId="21" xfId="64" applyNumberFormat="1" applyFont="1" applyFill="1" applyBorder="1">
      <alignment/>
      <protection/>
    </xf>
    <xf numFmtId="10" fontId="95" fillId="0" borderId="0" xfId="64" applyNumberFormat="1" applyFont="1" applyFill="1" applyBorder="1">
      <alignment/>
      <protection/>
    </xf>
    <xf numFmtId="0" fontId="79" fillId="0" borderId="0" xfId="64" applyFont="1" applyFill="1">
      <alignment/>
      <protection/>
    </xf>
    <xf numFmtId="3" fontId="79" fillId="0" borderId="0" xfId="64" applyNumberFormat="1" applyFont="1" applyFill="1" applyBorder="1">
      <alignment/>
      <protection/>
    </xf>
    <xf numFmtId="3" fontId="79" fillId="0" borderId="0" xfId="64" applyNumberFormat="1" applyFill="1">
      <alignment/>
      <protection/>
    </xf>
    <xf numFmtId="0" fontId="79" fillId="0" borderId="0" xfId="64" applyFont="1" applyFill="1" applyBorder="1">
      <alignment/>
      <protection/>
    </xf>
    <xf numFmtId="3" fontId="79" fillId="0" borderId="0" xfId="64" applyNumberFormat="1" applyFill="1" applyBorder="1">
      <alignment/>
      <protection/>
    </xf>
    <xf numFmtId="0" fontId="79" fillId="0" borderId="0" xfId="64" applyFill="1">
      <alignment/>
      <protection/>
    </xf>
    <xf numFmtId="3" fontId="79" fillId="0" borderId="18" xfId="64" applyNumberFormat="1" applyFont="1" applyFill="1" applyBorder="1">
      <alignment/>
      <protection/>
    </xf>
    <xf numFmtId="0" fontId="95" fillId="0" borderId="0" xfId="64" applyFont="1" applyAlignment="1">
      <alignment/>
      <protection/>
    </xf>
    <xf numFmtId="0" fontId="79" fillId="0" borderId="0" xfId="64" applyAlignment="1">
      <alignment/>
      <protection/>
    </xf>
    <xf numFmtId="0" fontId="79" fillId="0" borderId="30" xfId="64" applyBorder="1">
      <alignment/>
      <protection/>
    </xf>
    <xf numFmtId="3" fontId="79" fillId="0" borderId="83" xfId="64" applyNumberFormat="1" applyBorder="1">
      <alignment/>
      <protection/>
    </xf>
    <xf numFmtId="3" fontId="79" fillId="0" borderId="84" xfId="64" applyNumberFormat="1" applyBorder="1">
      <alignment/>
      <protection/>
    </xf>
    <xf numFmtId="0" fontId="99" fillId="0" borderId="0" xfId="64" applyFont="1">
      <alignment/>
      <protection/>
    </xf>
    <xf numFmtId="0" fontId="91" fillId="0" borderId="0" xfId="64" applyFont="1">
      <alignment/>
      <protection/>
    </xf>
    <xf numFmtId="3" fontId="91" fillId="0" borderId="0" xfId="64" applyNumberFormat="1" applyFont="1">
      <alignment/>
      <protection/>
    </xf>
    <xf numFmtId="0" fontId="1" fillId="0" borderId="0" xfId="0" applyFont="1" applyFill="1" applyAlignment="1">
      <alignment vertical="top" wrapText="1"/>
    </xf>
    <xf numFmtId="0" fontId="0" fillId="0" borderId="0" xfId="0" applyFill="1" applyAlignment="1">
      <alignment/>
    </xf>
    <xf numFmtId="182" fontId="0" fillId="0" borderId="0" xfId="51" applyNumberFormat="1" applyFont="1" applyFill="1" applyAlignment="1">
      <alignment/>
    </xf>
    <xf numFmtId="0" fontId="1" fillId="37" borderId="33" xfId="0" applyFont="1" applyFill="1" applyBorder="1" applyAlignment="1">
      <alignment horizontal="center" vertical="top" wrapText="1"/>
    </xf>
    <xf numFmtId="0" fontId="1" fillId="37" borderId="12" xfId="0" applyFont="1" applyFill="1" applyBorder="1" applyAlignment="1">
      <alignment horizontal="center" vertical="top" wrapText="1"/>
    </xf>
    <xf numFmtId="0" fontId="1" fillId="0" borderId="10" xfId="0" applyFont="1" applyFill="1" applyBorder="1" applyAlignment="1">
      <alignment horizontal="center" vertical="top" wrapText="1"/>
    </xf>
    <xf numFmtId="49" fontId="1" fillId="0" borderId="11" xfId="0" applyNumberFormat="1" applyFont="1" applyFill="1" applyBorder="1" applyAlignment="1">
      <alignment horizontal="left" vertical="top" wrapText="1"/>
    </xf>
    <xf numFmtId="49" fontId="1" fillId="0" borderId="11" xfId="0" applyNumberFormat="1" applyFont="1" applyFill="1" applyBorder="1" applyAlignment="1">
      <alignment horizontal="center" vertical="top" wrapText="1"/>
    </xf>
    <xf numFmtId="3" fontId="1" fillId="0" borderId="11" xfId="0" applyNumberFormat="1" applyFont="1" applyFill="1" applyBorder="1" applyAlignment="1">
      <alignment horizontal="right" vertical="top" wrapText="1"/>
    </xf>
    <xf numFmtId="10" fontId="1" fillId="0" borderId="11" xfId="0" applyNumberFormat="1" applyFont="1" applyFill="1" applyBorder="1" applyAlignment="1">
      <alignment horizontal="center" vertical="top" wrapText="1"/>
    </xf>
    <xf numFmtId="10" fontId="1" fillId="0" borderId="12" xfId="0" applyNumberFormat="1" applyFont="1" applyFill="1" applyBorder="1" applyAlignment="1">
      <alignment horizontal="center" vertical="top" wrapText="1"/>
    </xf>
    <xf numFmtId="0" fontId="1" fillId="0" borderId="13" xfId="0" applyFont="1" applyFill="1" applyBorder="1" applyAlignment="1">
      <alignment horizontal="center" vertical="top" wrapText="1"/>
    </xf>
    <xf numFmtId="49" fontId="1" fillId="0" borderId="0" xfId="0" applyNumberFormat="1" applyFont="1" applyFill="1" applyBorder="1" applyAlignment="1">
      <alignment horizontal="left" vertical="top" wrapText="1"/>
    </xf>
    <xf numFmtId="49" fontId="1" fillId="0" borderId="0" xfId="0" applyNumberFormat="1" applyFont="1" applyFill="1" applyBorder="1" applyAlignment="1">
      <alignment horizontal="center" vertical="top" wrapText="1"/>
    </xf>
    <xf numFmtId="10" fontId="1" fillId="0" borderId="0" xfId="0" applyNumberFormat="1" applyFont="1" applyFill="1" applyBorder="1" applyAlignment="1">
      <alignment horizontal="center" vertical="top" wrapText="1"/>
    </xf>
    <xf numFmtId="10" fontId="1" fillId="0" borderId="14" xfId="0" applyNumberFormat="1" applyFont="1" applyFill="1" applyBorder="1" applyAlignment="1">
      <alignment horizontal="center" vertical="top" wrapText="1"/>
    </xf>
    <xf numFmtId="0" fontId="1" fillId="0" borderId="15" xfId="0" applyFont="1" applyFill="1" applyBorder="1" applyAlignment="1">
      <alignment horizontal="center" vertical="top" wrapText="1"/>
    </xf>
    <xf numFmtId="49" fontId="1" fillId="0" borderId="16" xfId="0" applyNumberFormat="1" applyFont="1" applyFill="1" applyBorder="1" applyAlignment="1">
      <alignment horizontal="left" vertical="top" wrapText="1"/>
    </xf>
    <xf numFmtId="49" fontId="1" fillId="0" borderId="16" xfId="0" applyNumberFormat="1" applyFont="1" applyFill="1" applyBorder="1" applyAlignment="1">
      <alignment horizontal="center" vertical="top" wrapText="1"/>
    </xf>
    <xf numFmtId="3" fontId="1" fillId="0" borderId="16" xfId="0" applyNumberFormat="1" applyFont="1" applyFill="1" applyBorder="1" applyAlignment="1">
      <alignment horizontal="right" vertical="top" wrapText="1"/>
    </xf>
    <xf numFmtId="10" fontId="1" fillId="0" borderId="16" xfId="0" applyNumberFormat="1" applyFont="1" applyFill="1" applyBorder="1" applyAlignment="1">
      <alignment horizontal="center" vertical="top" wrapText="1"/>
    </xf>
    <xf numFmtId="14" fontId="23" fillId="0" borderId="42" xfId="71" applyNumberFormat="1" applyFont="1" applyFill="1" applyBorder="1" applyAlignment="1">
      <alignment horizontal="center"/>
      <protection/>
    </xf>
    <xf numFmtId="4" fontId="95" fillId="0" borderId="21" xfId="64" applyNumberFormat="1" applyFont="1" applyFill="1" applyBorder="1">
      <alignment/>
      <protection/>
    </xf>
    <xf numFmtId="196" fontId="14" fillId="0" borderId="0" xfId="0" applyNumberFormat="1" applyFont="1" applyFill="1" applyBorder="1" applyAlignment="1" applyProtection="1">
      <alignment vertical="top"/>
      <protection/>
    </xf>
    <xf numFmtId="3" fontId="14" fillId="0" borderId="14" xfId="0" applyNumberFormat="1" applyFont="1" applyFill="1" applyBorder="1" applyAlignment="1" applyProtection="1">
      <alignment vertical="top"/>
      <protection/>
    </xf>
    <xf numFmtId="0" fontId="14" fillId="0" borderId="36" xfId="0" applyNumberFormat="1" applyFont="1" applyFill="1" applyBorder="1" applyAlignment="1" applyProtection="1">
      <alignment vertical="top"/>
      <protection/>
    </xf>
    <xf numFmtId="10" fontId="1" fillId="0" borderId="0" xfId="78" applyNumberFormat="1" applyFont="1" applyFill="1" applyBorder="1" applyAlignment="1">
      <alignment/>
    </xf>
    <xf numFmtId="196" fontId="0" fillId="0" borderId="0" xfId="51" applyNumberFormat="1" applyFont="1" applyBorder="1" applyAlignment="1">
      <alignment/>
    </xf>
    <xf numFmtId="196" fontId="0" fillId="0" borderId="0" xfId="51" applyNumberFormat="1" applyFont="1" applyBorder="1" applyAlignment="1">
      <alignment/>
    </xf>
    <xf numFmtId="188" fontId="100" fillId="0" borderId="42" xfId="66" applyNumberFormat="1" applyFont="1" applyBorder="1">
      <alignment/>
      <protection/>
    </xf>
    <xf numFmtId="188" fontId="100" fillId="0" borderId="42" xfId="66" applyNumberFormat="1" applyFont="1" applyFill="1" applyBorder="1">
      <alignment/>
      <protection/>
    </xf>
    <xf numFmtId="4" fontId="95" fillId="0" borderId="0" xfId="64" applyNumberFormat="1" applyFont="1" applyFill="1" applyBorder="1">
      <alignment/>
      <protection/>
    </xf>
    <xf numFmtId="3" fontId="27" fillId="0" borderId="0" xfId="72" applyNumberFormat="1">
      <alignment/>
      <protection/>
    </xf>
    <xf numFmtId="3" fontId="14" fillId="0" borderId="0" xfId="0" applyNumberFormat="1" applyFont="1" applyAlignment="1">
      <alignment/>
    </xf>
    <xf numFmtId="3" fontId="14" fillId="0" borderId="0" xfId="0" applyNumberFormat="1" applyFont="1" applyAlignment="1">
      <alignment horizontal="right" vertical="center"/>
    </xf>
    <xf numFmtId="0" fontId="24" fillId="0" borderId="0" xfId="66" applyFont="1" applyFill="1" applyBorder="1" applyAlignment="1">
      <alignment/>
      <protection/>
    </xf>
    <xf numFmtId="0" fontId="24" fillId="0" borderId="0" xfId="66" applyFont="1" applyBorder="1" applyAlignment="1">
      <alignment/>
      <protection/>
    </xf>
    <xf numFmtId="0" fontId="24" fillId="0" borderId="0" xfId="0" applyFont="1" applyBorder="1" applyAlignment="1">
      <alignment horizontal="center"/>
    </xf>
    <xf numFmtId="0" fontId="24" fillId="0" borderId="0" xfId="0" applyFont="1" applyBorder="1" applyAlignment="1">
      <alignment/>
    </xf>
    <xf numFmtId="0" fontId="24" fillId="0" borderId="0" xfId="72" applyFont="1" applyAlignment="1">
      <alignment horizontal="left"/>
      <protection/>
    </xf>
    <xf numFmtId="0" fontId="38" fillId="0" borderId="0" xfId="72" applyFont="1" applyBorder="1">
      <alignment/>
      <protection/>
    </xf>
    <xf numFmtId="0" fontId="38" fillId="0" borderId="0" xfId="72" applyFont="1">
      <alignment/>
      <protection/>
    </xf>
    <xf numFmtId="3" fontId="95" fillId="0" borderId="30" xfId="64" applyNumberFormat="1" applyFont="1" applyBorder="1" applyAlignment="1">
      <alignment horizontal="center"/>
      <protection/>
    </xf>
    <xf numFmtId="0" fontId="0" fillId="0" borderId="0" xfId="63" applyFill="1" applyBorder="1" applyAlignment="1">
      <alignment horizontal="left"/>
      <protection/>
    </xf>
    <xf numFmtId="3" fontId="14" fillId="0" borderId="0" xfId="0" applyNumberFormat="1" applyFont="1" applyBorder="1" applyAlignment="1">
      <alignment/>
    </xf>
    <xf numFmtId="3" fontId="1" fillId="0" borderId="0" xfId="0" applyNumberFormat="1" applyFont="1" applyAlignment="1">
      <alignment horizontal="right" vertical="top" wrapText="1"/>
    </xf>
    <xf numFmtId="183" fontId="14" fillId="0" borderId="0" xfId="0" applyNumberFormat="1" applyFont="1" applyAlignment="1">
      <alignment/>
    </xf>
    <xf numFmtId="10" fontId="6" fillId="0" borderId="0" xfId="0" applyNumberFormat="1" applyFont="1" applyFill="1" applyBorder="1" applyAlignment="1">
      <alignment/>
    </xf>
    <xf numFmtId="10" fontId="0" fillId="0" borderId="0" xfId="0" applyNumberFormat="1" applyAlignment="1">
      <alignment/>
    </xf>
    <xf numFmtId="183" fontId="0" fillId="0" borderId="0" xfId="0" applyNumberFormat="1" applyAlignment="1">
      <alignment/>
    </xf>
    <xf numFmtId="183" fontId="14" fillId="0" borderId="16" xfId="0" applyNumberFormat="1" applyFont="1" applyFill="1" applyBorder="1" applyAlignment="1">
      <alignment/>
    </xf>
    <xf numFmtId="0" fontId="24" fillId="0" borderId="0" xfId="0" applyFont="1" applyBorder="1" applyAlignment="1">
      <alignment/>
    </xf>
    <xf numFmtId="0" fontId="0" fillId="35" borderId="0" xfId="0" applyFont="1" applyFill="1" applyBorder="1" applyAlignment="1">
      <alignment horizontal="center"/>
    </xf>
    <xf numFmtId="0" fontId="0" fillId="35" borderId="23" xfId="0" applyFont="1" applyFill="1" applyBorder="1" applyAlignment="1">
      <alignment horizontal="center"/>
    </xf>
    <xf numFmtId="0" fontId="13" fillId="0" borderId="0" xfId="0" applyFont="1" applyAlignment="1">
      <alignment horizontal="center"/>
    </xf>
    <xf numFmtId="0" fontId="2" fillId="0" borderId="0" xfId="0" applyFont="1" applyBorder="1" applyAlignment="1">
      <alignment horizontal="center"/>
    </xf>
    <xf numFmtId="0" fontId="15" fillId="0" borderId="0" xfId="0" applyFont="1" applyFill="1" applyAlignment="1">
      <alignment horizontal="center"/>
    </xf>
    <xf numFmtId="0" fontId="24" fillId="0" borderId="0" xfId="0" applyFont="1" applyAlignment="1">
      <alignment horizontal="center"/>
    </xf>
    <xf numFmtId="0" fontId="41" fillId="35" borderId="0" xfId="0" applyFont="1" applyFill="1" applyBorder="1" applyAlignment="1">
      <alignment horizontal="center"/>
    </xf>
    <xf numFmtId="0" fontId="2" fillId="0" borderId="0" xfId="0" applyFont="1" applyAlignment="1">
      <alignment horizontal="center"/>
    </xf>
    <xf numFmtId="0" fontId="21" fillId="0" borderId="0" xfId="0" applyFont="1" applyFill="1" applyAlignment="1">
      <alignment horizontal="center"/>
    </xf>
    <xf numFmtId="0" fontId="31" fillId="0" borderId="0" xfId="0" applyFont="1" applyFill="1" applyAlignment="1">
      <alignment horizontal="center"/>
    </xf>
    <xf numFmtId="0" fontId="14" fillId="0" borderId="82" xfId="0" applyFont="1" applyBorder="1" applyAlignment="1">
      <alignment horizontal="center"/>
    </xf>
    <xf numFmtId="0" fontId="14" fillId="0" borderId="84" xfId="0" applyFont="1" applyBorder="1" applyAlignment="1">
      <alignment horizontal="center"/>
    </xf>
    <xf numFmtId="0" fontId="24" fillId="0" borderId="0" xfId="73" applyFont="1" applyAlignment="1">
      <alignment horizontal="center"/>
      <protection/>
    </xf>
    <xf numFmtId="0" fontId="23" fillId="0" borderId="54" xfId="73" applyFont="1" applyBorder="1" applyAlignment="1">
      <alignment horizontal="center"/>
      <protection/>
    </xf>
    <xf numFmtId="0" fontId="23" fillId="0" borderId="0" xfId="73" applyFont="1" applyBorder="1" applyAlignment="1">
      <alignment horizontal="center"/>
      <protection/>
    </xf>
    <xf numFmtId="0" fontId="24" fillId="0" borderId="0" xfId="73" applyFont="1" applyBorder="1" applyAlignment="1">
      <alignment horizontal="center"/>
      <protection/>
    </xf>
    <xf numFmtId="0" fontId="14" fillId="0" borderId="0" xfId="0" applyNumberFormat="1" applyFont="1" applyFill="1" applyBorder="1" applyAlignment="1" applyProtection="1">
      <alignment horizontal="center" vertical="top"/>
      <protection/>
    </xf>
    <xf numFmtId="0" fontId="2" fillId="0" borderId="0" xfId="0" applyNumberFormat="1" applyFont="1" applyFill="1" applyBorder="1" applyAlignment="1" applyProtection="1">
      <alignment horizontal="center" vertical="top"/>
      <protection/>
    </xf>
    <xf numFmtId="0" fontId="14" fillId="0" borderId="31" xfId="0" applyNumberFormat="1" applyFont="1" applyFill="1" applyBorder="1" applyAlignment="1" applyProtection="1">
      <alignment horizontal="center" vertical="top"/>
      <protection/>
    </xf>
    <xf numFmtId="0" fontId="14" fillId="0" borderId="32" xfId="0" applyNumberFormat="1" applyFont="1" applyFill="1" applyBorder="1" applyAlignment="1" applyProtection="1">
      <alignment horizontal="center" vertical="top"/>
      <protection/>
    </xf>
    <xf numFmtId="0" fontId="14" fillId="0" borderId="70" xfId="0" applyNumberFormat="1" applyFont="1" applyFill="1" applyBorder="1" applyAlignment="1" applyProtection="1">
      <alignment horizontal="center" vertical="top"/>
      <protection/>
    </xf>
    <xf numFmtId="0" fontId="14" fillId="0" borderId="0" xfId="0" applyFont="1" applyBorder="1" applyAlignment="1">
      <alignment horizontal="center"/>
    </xf>
    <xf numFmtId="0" fontId="14" fillId="0" borderId="14" xfId="0" applyFont="1" applyBorder="1" applyAlignment="1">
      <alignment horizontal="center"/>
    </xf>
    <xf numFmtId="0" fontId="23" fillId="0" borderId="13" xfId="0" applyNumberFormat="1" applyFont="1" applyFill="1" applyBorder="1" applyAlignment="1" applyProtection="1" quotePrefix="1">
      <alignment horizontal="center" vertical="top"/>
      <protection/>
    </xf>
    <xf numFmtId="0" fontId="23" fillId="0" borderId="0" xfId="0" applyNumberFormat="1" applyFont="1" applyFill="1" applyBorder="1" applyAlignment="1" applyProtection="1" quotePrefix="1">
      <alignment horizontal="center" vertical="top"/>
      <protection/>
    </xf>
    <xf numFmtId="0" fontId="23" fillId="0" borderId="14" xfId="0" applyNumberFormat="1" applyFont="1" applyFill="1" applyBorder="1" applyAlignment="1" applyProtection="1" quotePrefix="1">
      <alignment horizontal="center" vertical="top"/>
      <protection/>
    </xf>
    <xf numFmtId="0" fontId="14" fillId="0" borderId="16" xfId="0" applyNumberFormat="1" applyFont="1" applyFill="1" applyBorder="1" applyAlignment="1" applyProtection="1">
      <alignment horizontal="center" vertical="top"/>
      <protection/>
    </xf>
    <xf numFmtId="0" fontId="24" fillId="0" borderId="0" xfId="0" applyFont="1" applyFill="1" applyBorder="1" applyAlignment="1">
      <alignment horizontal="center"/>
    </xf>
    <xf numFmtId="0" fontId="26" fillId="0" borderId="0" xfId="0" applyFont="1" applyAlignment="1">
      <alignment horizontal="center"/>
    </xf>
    <xf numFmtId="0" fontId="23" fillId="0" borderId="0" xfId="0" applyFont="1" applyFill="1" applyBorder="1" applyAlignment="1">
      <alignment horizontal="center"/>
    </xf>
    <xf numFmtId="0" fontId="23" fillId="0" borderId="56" xfId="0" applyFont="1" applyFill="1" applyBorder="1" applyAlignment="1">
      <alignment horizontal="center"/>
    </xf>
    <xf numFmtId="0" fontId="23" fillId="0" borderId="40" xfId="0" applyFont="1" applyFill="1" applyBorder="1" applyAlignment="1">
      <alignment horizontal="center"/>
    </xf>
    <xf numFmtId="0" fontId="23" fillId="0" borderId="50" xfId="0" applyFont="1" applyFill="1" applyBorder="1" applyAlignment="1">
      <alignment horizontal="center"/>
    </xf>
    <xf numFmtId="0" fontId="30" fillId="0" borderId="0" xfId="65" applyFont="1" applyAlignment="1">
      <alignment horizontal="center"/>
      <protection/>
    </xf>
    <xf numFmtId="3" fontId="24" fillId="0" borderId="0" xfId="65" applyNumberFormat="1" applyFont="1" applyAlignment="1">
      <alignment horizontal="center"/>
      <protection/>
    </xf>
    <xf numFmtId="3" fontId="24" fillId="0" borderId="0" xfId="65" applyNumberFormat="1" applyFont="1" applyFill="1" applyBorder="1" applyAlignment="1">
      <alignment horizontal="center"/>
      <protection/>
    </xf>
    <xf numFmtId="3" fontId="24" fillId="0" borderId="0" xfId="65" applyNumberFormat="1" applyFont="1" applyBorder="1" applyAlignment="1">
      <alignment horizontal="center"/>
      <protection/>
    </xf>
    <xf numFmtId="0" fontId="24" fillId="0" borderId="0" xfId="0" applyFont="1" applyBorder="1" applyAlignment="1">
      <alignment horizontal="center"/>
    </xf>
    <xf numFmtId="0" fontId="23" fillId="0" borderId="0" xfId="65" applyFont="1" applyBorder="1" applyAlignment="1">
      <alignment horizontal="center"/>
      <protection/>
    </xf>
    <xf numFmtId="0" fontId="28" fillId="0" borderId="0" xfId="65" applyFont="1" applyBorder="1" applyAlignment="1">
      <alignment horizontal="center"/>
      <protection/>
    </xf>
    <xf numFmtId="3" fontId="23" fillId="0" borderId="54" xfId="65" applyNumberFormat="1" applyFont="1" applyBorder="1" applyAlignment="1">
      <alignment horizontal="center"/>
      <protection/>
    </xf>
    <xf numFmtId="3" fontId="23" fillId="0" borderId="56" xfId="65" applyNumberFormat="1" applyFont="1" applyBorder="1" applyAlignment="1">
      <alignment horizontal="center"/>
      <protection/>
    </xf>
    <xf numFmtId="0" fontId="24" fillId="0" borderId="0" xfId="66" applyFont="1" applyBorder="1" applyAlignment="1">
      <alignment horizontal="center"/>
      <protection/>
    </xf>
    <xf numFmtId="0" fontId="30" fillId="0" borderId="0" xfId="66" applyFont="1" applyAlignment="1">
      <alignment horizontal="center"/>
      <protection/>
    </xf>
    <xf numFmtId="0" fontId="23" fillId="0" borderId="0" xfId="66" applyFont="1" applyAlignment="1">
      <alignment horizontal="center"/>
      <protection/>
    </xf>
    <xf numFmtId="0" fontId="24" fillId="0" borderId="0" xfId="66" applyFont="1" applyFill="1" applyBorder="1" applyAlignment="1">
      <alignment horizontal="center"/>
      <protection/>
    </xf>
    <xf numFmtId="188" fontId="47" fillId="0" borderId="50" xfId="66" applyNumberFormat="1" applyFont="1" applyBorder="1" applyAlignment="1">
      <alignment horizontal="center"/>
      <protection/>
    </xf>
    <xf numFmtId="188" fontId="24" fillId="0" borderId="53" xfId="66" applyNumberFormat="1" applyFont="1" applyBorder="1" applyAlignment="1">
      <alignment horizontal="center"/>
      <protection/>
    </xf>
    <xf numFmtId="188" fontId="24" fillId="0" borderId="51" xfId="66" applyNumberFormat="1" applyFont="1" applyBorder="1" applyAlignment="1">
      <alignment horizontal="center"/>
      <protection/>
    </xf>
    <xf numFmtId="188" fontId="24" fillId="0" borderId="0" xfId="66" applyNumberFormat="1" applyFont="1" applyAlignment="1">
      <alignment horizontal="center"/>
      <protection/>
    </xf>
    <xf numFmtId="188" fontId="24" fillId="0" borderId="52" xfId="66" applyNumberFormat="1" applyFont="1" applyBorder="1" applyAlignment="1">
      <alignment horizontal="center"/>
      <protection/>
    </xf>
    <xf numFmtId="188" fontId="24" fillId="0" borderId="43" xfId="66" applyNumberFormat="1" applyFont="1" applyBorder="1" applyAlignment="1">
      <alignment horizontal="center"/>
      <protection/>
    </xf>
    <xf numFmtId="0" fontId="23" fillId="0" borderId="0" xfId="66" applyFont="1" applyBorder="1" applyAlignment="1">
      <alignment horizontal="center"/>
      <protection/>
    </xf>
    <xf numFmtId="0" fontId="24" fillId="0" borderId="54" xfId="66" applyFont="1" applyBorder="1" applyAlignment="1">
      <alignment horizontal="center"/>
      <protection/>
    </xf>
    <xf numFmtId="0" fontId="24" fillId="0" borderId="44" xfId="66" applyFont="1" applyBorder="1" applyAlignment="1">
      <alignment horizontal="center"/>
      <protection/>
    </xf>
    <xf numFmtId="0" fontId="33" fillId="0" borderId="40" xfId="67" applyFont="1" applyFill="1" applyBorder="1" applyAlignment="1">
      <alignment horizontal="center" vertical="center"/>
      <protection/>
    </xf>
    <xf numFmtId="0" fontId="33" fillId="0" borderId="42" xfId="67" applyFont="1" applyFill="1" applyBorder="1" applyAlignment="1">
      <alignment horizontal="center" vertical="center"/>
      <protection/>
    </xf>
    <xf numFmtId="0" fontId="33" fillId="0" borderId="49" xfId="67" applyFont="1" applyFill="1" applyBorder="1" applyAlignment="1">
      <alignment horizontal="center" vertical="center"/>
      <protection/>
    </xf>
    <xf numFmtId="0" fontId="37" fillId="0" borderId="0" xfId="67" applyFont="1" applyFill="1" applyAlignment="1">
      <alignment horizontal="center"/>
      <protection/>
    </xf>
    <xf numFmtId="0" fontId="33" fillId="0" borderId="0" xfId="67" applyFont="1" applyFill="1" applyBorder="1" applyAlignment="1">
      <alignment horizontal="center"/>
      <protection/>
    </xf>
    <xf numFmtId="0" fontId="34" fillId="0" borderId="0" xfId="67" applyFont="1" applyFill="1" applyBorder="1" applyAlignment="1">
      <alignment horizontal="center"/>
      <protection/>
    </xf>
    <xf numFmtId="0" fontId="33" fillId="0" borderId="43" xfId="67" applyFont="1" applyFill="1" applyBorder="1" applyAlignment="1">
      <alignment/>
      <protection/>
    </xf>
    <xf numFmtId="37" fontId="47" fillId="0" borderId="51" xfId="67" applyNumberFormat="1" applyFont="1" applyFill="1" applyBorder="1" applyAlignment="1">
      <alignment horizontal="center" vertical="center" wrapText="1"/>
      <protection/>
    </xf>
    <xf numFmtId="37" fontId="47" fillId="0" borderId="41" xfId="67" applyNumberFormat="1" applyFont="1" applyFill="1" applyBorder="1" applyAlignment="1">
      <alignment horizontal="center" vertical="center" wrapText="1"/>
      <protection/>
    </xf>
    <xf numFmtId="0" fontId="24" fillId="0" borderId="0" xfId="68" applyFont="1" applyBorder="1" applyAlignment="1">
      <alignment horizontal="center"/>
      <protection/>
    </xf>
    <xf numFmtId="0" fontId="30" fillId="0" borderId="0" xfId="68" applyFont="1" applyAlignment="1">
      <alignment horizontal="center"/>
      <protection/>
    </xf>
    <xf numFmtId="0" fontId="24" fillId="0" borderId="0" xfId="68" applyFont="1" applyAlignment="1">
      <alignment horizontal="center"/>
      <protection/>
    </xf>
    <xf numFmtId="0" fontId="24" fillId="0" borderId="0" xfId="68" applyFont="1" applyFill="1" applyAlignment="1">
      <alignment horizontal="center"/>
      <protection/>
    </xf>
    <xf numFmtId="0" fontId="23" fillId="0" borderId="0" xfId="68" applyFont="1" applyBorder="1" applyAlignment="1">
      <alignment horizontal="center"/>
      <protection/>
    </xf>
    <xf numFmtId="0" fontId="24" fillId="0" borderId="0" xfId="69" applyFont="1" applyBorder="1" applyAlignment="1">
      <alignment horizontal="center"/>
      <protection/>
    </xf>
    <xf numFmtId="0" fontId="30" fillId="0" borderId="0" xfId="69" applyFont="1" applyAlignment="1">
      <alignment horizontal="center"/>
      <protection/>
    </xf>
    <xf numFmtId="187" fontId="29" fillId="0" borderId="42" xfId="69" applyNumberFormat="1" applyFont="1" applyBorder="1" applyAlignment="1">
      <alignment horizontal="center" vertical="center"/>
      <protection/>
    </xf>
    <xf numFmtId="0" fontId="23" fillId="0" borderId="0" xfId="69" applyFont="1" applyBorder="1" applyAlignment="1">
      <alignment horizontal="center"/>
      <protection/>
    </xf>
    <xf numFmtId="190" fontId="24" fillId="0" borderId="51" xfId="69" applyNumberFormat="1" applyFont="1" applyBorder="1" applyAlignment="1">
      <alignment horizontal="center"/>
      <protection/>
    </xf>
    <xf numFmtId="190" fontId="24" fillId="0" borderId="42" xfId="69" applyNumberFormat="1" applyFont="1" applyBorder="1" applyAlignment="1">
      <alignment horizontal="center"/>
      <protection/>
    </xf>
    <xf numFmtId="0" fontId="24" fillId="0" borderId="0" xfId="0" applyFont="1" applyFill="1" applyAlignment="1">
      <alignment horizontal="center"/>
    </xf>
    <xf numFmtId="3" fontId="41" fillId="0" borderId="0" xfId="0" applyNumberFormat="1" applyFont="1" applyFill="1" applyBorder="1" applyAlignment="1">
      <alignment horizontal="center"/>
    </xf>
    <xf numFmtId="0" fontId="41" fillId="0" borderId="0" xfId="0" applyFont="1" applyFill="1" applyAlignment="1">
      <alignment horizontal="center"/>
    </xf>
    <xf numFmtId="3" fontId="24" fillId="0" borderId="82" xfId="0" applyNumberFormat="1" applyFont="1" applyFill="1" applyBorder="1" applyAlignment="1">
      <alignment horizontal="center"/>
    </xf>
    <xf numFmtId="3" fontId="24" fillId="0" borderId="84" xfId="0" applyNumberFormat="1" applyFont="1" applyFill="1" applyBorder="1" applyAlignment="1">
      <alignment horizontal="center"/>
    </xf>
    <xf numFmtId="0" fontId="41" fillId="0" borderId="49" xfId="0" applyFont="1" applyFill="1" applyBorder="1" applyAlignment="1">
      <alignment horizontal="center"/>
    </xf>
    <xf numFmtId="3" fontId="24" fillId="0" borderId="0" xfId="0" applyNumberFormat="1" applyFont="1" applyFill="1" applyBorder="1" applyAlignment="1">
      <alignment horizontal="center"/>
    </xf>
    <xf numFmtId="0" fontId="42" fillId="0" borderId="0" xfId="0" applyFont="1" applyFill="1" applyBorder="1" applyAlignment="1">
      <alignment horizontal="center"/>
    </xf>
    <xf numFmtId="3" fontId="42" fillId="0" borderId="0" xfId="0" applyNumberFormat="1" applyFont="1" applyFill="1" applyBorder="1" applyAlignment="1">
      <alignment horizontal="center"/>
    </xf>
    <xf numFmtId="0" fontId="41" fillId="0" borderId="0" xfId="0" applyFont="1" applyFill="1" applyBorder="1" applyAlignment="1">
      <alignment horizontal="center"/>
    </xf>
    <xf numFmtId="4" fontId="48" fillId="0" borderId="51" xfId="70" applyNumberFormat="1" applyFont="1" applyBorder="1" applyAlignment="1">
      <alignment horizontal="center" vertical="center"/>
      <protection/>
    </xf>
    <xf numFmtId="4" fontId="48" fillId="0" borderId="0" xfId="70" applyNumberFormat="1" applyFont="1" applyBorder="1" applyAlignment="1">
      <alignment horizontal="center" vertical="center"/>
      <protection/>
    </xf>
    <xf numFmtId="4" fontId="48" fillId="0" borderId="41" xfId="70" applyNumberFormat="1" applyFont="1" applyBorder="1" applyAlignment="1">
      <alignment horizontal="center" vertical="center"/>
      <protection/>
    </xf>
    <xf numFmtId="0" fontId="23" fillId="0" borderId="55" xfId="70" applyFont="1" applyBorder="1" applyAlignment="1">
      <alignment horizontal="center"/>
      <protection/>
    </xf>
    <xf numFmtId="3" fontId="24" fillId="0" borderId="0" xfId="70" applyNumberFormat="1" applyFont="1" applyBorder="1" applyAlignment="1">
      <alignment horizontal="center"/>
      <protection/>
    </xf>
    <xf numFmtId="3" fontId="24" fillId="0" borderId="0" xfId="70" applyNumberFormat="1" applyFont="1" applyFill="1" applyBorder="1" applyAlignment="1">
      <alignment horizontal="center"/>
      <protection/>
    </xf>
    <xf numFmtId="0" fontId="30" fillId="0" borderId="0" xfId="70" applyFont="1" applyAlignment="1">
      <alignment horizontal="center"/>
      <protection/>
    </xf>
    <xf numFmtId="0" fontId="23" fillId="0" borderId="0" xfId="70" applyFont="1" applyBorder="1" applyAlignment="1">
      <alignment horizontal="center"/>
      <protection/>
    </xf>
    <xf numFmtId="0" fontId="24" fillId="0" borderId="0" xfId="70" applyFont="1" applyBorder="1" applyAlignment="1">
      <alignment horizontal="center"/>
      <protection/>
    </xf>
    <xf numFmtId="0" fontId="30" fillId="0" borderId="0" xfId="71" applyFont="1" applyAlignment="1">
      <alignment horizontal="center"/>
      <protection/>
    </xf>
    <xf numFmtId="0" fontId="23" fillId="0" borderId="0" xfId="71" applyFont="1" applyBorder="1" applyAlignment="1">
      <alignment horizontal="center"/>
      <protection/>
    </xf>
    <xf numFmtId="0" fontId="24" fillId="0" borderId="0" xfId="71" applyFont="1" applyBorder="1" applyAlignment="1">
      <alignment horizontal="center"/>
      <protection/>
    </xf>
    <xf numFmtId="0" fontId="23" fillId="0" borderId="40" xfId="71" applyFont="1" applyBorder="1" applyAlignment="1">
      <alignment horizontal="center" vertical="center"/>
      <protection/>
    </xf>
    <xf numFmtId="0" fontId="23" fillId="0" borderId="42" xfId="71" applyFont="1" applyBorder="1" applyAlignment="1">
      <alignment horizontal="center" vertical="center"/>
      <protection/>
    </xf>
    <xf numFmtId="0" fontId="23" fillId="0" borderId="49" xfId="71" applyFont="1" applyBorder="1" applyAlignment="1">
      <alignment horizontal="center" vertical="center"/>
      <protection/>
    </xf>
    <xf numFmtId="0" fontId="23" fillId="0" borderId="50" xfId="71" applyFont="1" applyBorder="1" applyAlignment="1">
      <alignment horizontal="center" vertical="center"/>
      <protection/>
    </xf>
    <xf numFmtId="0" fontId="23" fillId="0" borderId="45" xfId="71" applyFont="1" applyBorder="1" applyAlignment="1">
      <alignment horizontal="center" vertical="center"/>
      <protection/>
    </xf>
    <xf numFmtId="0" fontId="23" fillId="0" borderId="52" xfId="71" applyFont="1" applyBorder="1" applyAlignment="1">
      <alignment horizontal="center" vertical="center"/>
      <protection/>
    </xf>
    <xf numFmtId="0" fontId="23" fillId="0" borderId="44" xfId="71" applyFont="1" applyBorder="1" applyAlignment="1">
      <alignment horizontal="center" vertical="center"/>
      <protection/>
    </xf>
    <xf numFmtId="0" fontId="26" fillId="0" borderId="0" xfId="72" applyFont="1" applyAlignment="1">
      <alignment horizontal="center"/>
      <protection/>
    </xf>
    <xf numFmtId="0" fontId="23" fillId="0" borderId="0" xfId="72" applyFont="1" applyBorder="1" applyAlignment="1">
      <alignment horizontal="center"/>
      <protection/>
    </xf>
    <xf numFmtId="0" fontId="24" fillId="0" borderId="0" xfId="72" applyFont="1" applyBorder="1" applyAlignment="1">
      <alignment horizontal="center"/>
      <protection/>
    </xf>
    <xf numFmtId="0" fontId="44" fillId="0" borderId="0" xfId="72" applyFont="1" applyBorder="1" applyAlignment="1">
      <alignment horizontal="center"/>
      <protection/>
    </xf>
    <xf numFmtId="0" fontId="23" fillId="0" borderId="40" xfId="72" applyFont="1" applyBorder="1" applyAlignment="1">
      <alignment horizontal="center"/>
      <protection/>
    </xf>
    <xf numFmtId="0" fontId="55" fillId="37" borderId="31" xfId="63" applyFont="1" applyFill="1" applyBorder="1" applyAlignment="1">
      <alignment horizontal="center"/>
      <protection/>
    </xf>
    <xf numFmtId="0" fontId="55" fillId="37" borderId="32" xfId="63" applyFont="1" applyFill="1" applyBorder="1" applyAlignment="1">
      <alignment horizontal="center"/>
      <protection/>
    </xf>
    <xf numFmtId="0" fontId="78" fillId="0" borderId="0" xfId="64" applyFont="1" applyAlignment="1">
      <alignment horizontal="center"/>
      <protection/>
    </xf>
    <xf numFmtId="0" fontId="95" fillId="38" borderId="25" xfId="64" applyFont="1" applyFill="1" applyBorder="1" applyAlignment="1">
      <alignment horizontal="center"/>
      <protection/>
    </xf>
    <xf numFmtId="0" fontId="95" fillId="38" borderId="30" xfId="64" applyFont="1" applyFill="1" applyBorder="1" applyAlignment="1">
      <alignment horizontal="center"/>
      <protection/>
    </xf>
    <xf numFmtId="0" fontId="0" fillId="0" borderId="30" xfId="63" applyBorder="1" applyAlignment="1">
      <alignment horizontal="center"/>
      <protection/>
    </xf>
    <xf numFmtId="0" fontId="0" fillId="0" borderId="0" xfId="63" applyFont="1" applyBorder="1" applyAlignment="1">
      <alignment horizontal="center"/>
      <protection/>
    </xf>
    <xf numFmtId="0" fontId="0" fillId="0" borderId="0" xfId="63" applyBorder="1" applyAlignment="1">
      <alignment horizontal="center"/>
      <protection/>
    </xf>
    <xf numFmtId="0" fontId="52" fillId="0" borderId="0" xfId="63" applyFont="1" applyFill="1" applyBorder="1" applyAlignment="1">
      <alignment horizontal="left"/>
      <protection/>
    </xf>
    <xf numFmtId="0" fontId="52" fillId="0" borderId="23" xfId="63" applyFont="1" applyFill="1" applyBorder="1" applyAlignment="1">
      <alignment horizontal="left"/>
      <protection/>
    </xf>
    <xf numFmtId="0" fontId="45" fillId="37" borderId="82" xfId="63" applyFont="1" applyFill="1" applyBorder="1" applyAlignment="1">
      <alignment horizontal="center" vertical="center"/>
      <protection/>
    </xf>
    <xf numFmtId="0" fontId="45" fillId="37" borderId="83" xfId="63" applyFont="1" applyFill="1" applyBorder="1" applyAlignment="1">
      <alignment horizontal="center" vertical="center"/>
      <protection/>
    </xf>
    <xf numFmtId="0" fontId="45" fillId="37" borderId="84" xfId="63" applyFont="1" applyFill="1" applyBorder="1" applyAlignment="1">
      <alignment horizontal="center" vertical="center"/>
      <protection/>
    </xf>
    <xf numFmtId="0" fontId="5" fillId="37" borderId="83" xfId="63" applyFont="1" applyFill="1" applyBorder="1" applyAlignment="1">
      <alignment horizontal="center" vertical="center" wrapText="1" shrinkToFit="1"/>
      <protection/>
    </xf>
    <xf numFmtId="0" fontId="5" fillId="37" borderId="84" xfId="63" applyFont="1" applyFill="1" applyBorder="1" applyAlignment="1">
      <alignment horizontal="center" vertical="center" wrapText="1" shrinkToFit="1"/>
      <protection/>
    </xf>
    <xf numFmtId="0" fontId="56" fillId="37" borderId="0" xfId="63" applyFont="1" applyFill="1" applyBorder="1" applyAlignment="1">
      <alignment horizontal="center"/>
      <protection/>
    </xf>
    <xf numFmtId="0" fontId="56" fillId="37" borderId="23" xfId="63" applyFont="1" applyFill="1" applyBorder="1" applyAlignment="1">
      <alignment horizontal="center"/>
      <protection/>
    </xf>
    <xf numFmtId="0" fontId="5" fillId="0" borderId="30" xfId="63" applyFont="1" applyBorder="1" applyAlignment="1">
      <alignment horizontal="center" vertical="center"/>
      <protection/>
    </xf>
    <xf numFmtId="0" fontId="5" fillId="0" borderId="82" xfId="63" applyFont="1" applyBorder="1" applyAlignment="1">
      <alignment horizontal="center" vertical="center" wrapText="1" shrinkToFit="1"/>
      <protection/>
    </xf>
    <xf numFmtId="0" fontId="5" fillId="0" borderId="84" xfId="63" applyFont="1" applyBorder="1" applyAlignment="1">
      <alignment horizontal="center" vertical="center" wrapText="1" shrinkToFit="1"/>
      <protection/>
    </xf>
    <xf numFmtId="3" fontId="0" fillId="0" borderId="30" xfId="63" applyNumberFormat="1" applyBorder="1" applyAlignment="1">
      <alignment horizontal="center"/>
      <protection/>
    </xf>
    <xf numFmtId="9" fontId="0" fillId="0" borderId="30" xfId="63" applyNumberFormat="1" applyBorder="1" applyAlignment="1">
      <alignment horizontal="center"/>
      <protection/>
    </xf>
    <xf numFmtId="0" fontId="55" fillId="37" borderId="70" xfId="63" applyFont="1" applyFill="1" applyBorder="1" applyAlignment="1">
      <alignment horizontal="center"/>
      <protection/>
    </xf>
    <xf numFmtId="0" fontId="5" fillId="0" borderId="30" xfId="63" applyFont="1" applyBorder="1" applyAlignment="1">
      <alignment horizontal="center" wrapText="1" shrinkToFit="1"/>
      <protection/>
    </xf>
    <xf numFmtId="0" fontId="1" fillId="0" borderId="0" xfId="0" applyFont="1" applyAlignment="1">
      <alignment horizontal="left" vertical="top" wrapText="1"/>
    </xf>
    <xf numFmtId="0" fontId="1" fillId="0" borderId="32" xfId="0" applyFont="1" applyBorder="1" applyAlignment="1">
      <alignment horizontal="justify" vertical="top" wrapText="1"/>
    </xf>
    <xf numFmtId="0" fontId="1" fillId="0" borderId="0" xfId="0" applyFont="1" applyBorder="1" applyAlignment="1">
      <alignment horizontal="justify" vertical="top" wrapText="1"/>
    </xf>
    <xf numFmtId="0" fontId="1" fillId="0" borderId="31" xfId="0" applyFont="1" applyBorder="1" applyAlignment="1">
      <alignment horizontal="center" vertical="top" wrapText="1"/>
    </xf>
    <xf numFmtId="0" fontId="1" fillId="0" borderId="32" xfId="0" applyFont="1" applyBorder="1" applyAlignment="1">
      <alignment horizontal="center" vertical="top" wrapText="1"/>
    </xf>
    <xf numFmtId="0" fontId="1" fillId="0" borderId="70" xfId="0" applyFont="1" applyBorder="1" applyAlignment="1">
      <alignment horizontal="center" vertical="top" wrapText="1"/>
    </xf>
    <xf numFmtId="0" fontId="97" fillId="13" borderId="31" xfId="0" applyFont="1" applyFill="1" applyBorder="1" applyAlignment="1">
      <alignment horizontal="center" vertical="top" wrapText="1"/>
    </xf>
    <xf numFmtId="0" fontId="97" fillId="13" borderId="32" xfId="0" applyFont="1" applyFill="1" applyBorder="1" applyAlignment="1">
      <alignment horizontal="center" vertical="top" wrapText="1"/>
    </xf>
    <xf numFmtId="0" fontId="97" fillId="13" borderId="70" xfId="0" applyFont="1" applyFill="1" applyBorder="1" applyAlignment="1">
      <alignment horizontal="center" vertical="top" wrapText="1"/>
    </xf>
    <xf numFmtId="0" fontId="1" fillId="0" borderId="0" xfId="0" applyFont="1" applyAlignment="1">
      <alignment horizontal="center" vertical="top" wrapText="1"/>
    </xf>
    <xf numFmtId="0" fontId="50" fillId="0" borderId="0" xfId="0" applyFont="1" applyAlignment="1">
      <alignment horizontal="center" vertical="top" wrapText="1"/>
    </xf>
    <xf numFmtId="0" fontId="1" fillId="0" borderId="0" xfId="0" applyFont="1" applyAlignment="1">
      <alignment horizontal="justify" vertical="top" wrapText="1"/>
    </xf>
    <xf numFmtId="0" fontId="1" fillId="0" borderId="31" xfId="0" applyFont="1" applyBorder="1" applyAlignment="1">
      <alignment horizontal="justify" vertical="top" wrapText="1"/>
    </xf>
    <xf numFmtId="0" fontId="1" fillId="0" borderId="70" xfId="0" applyFont="1" applyBorder="1" applyAlignment="1">
      <alignment horizontal="justify" vertical="top" wrapText="1"/>
    </xf>
  </cellXfs>
  <cellStyles count="7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2 2" xfId="52"/>
    <cellStyle name="Millares 3" xfId="53"/>
    <cellStyle name="Millares 4" xfId="54"/>
    <cellStyle name="Millares_ANEXOC" xfId="55"/>
    <cellStyle name="Currency" xfId="56"/>
    <cellStyle name="Currency [0]" xfId="57"/>
    <cellStyle name="Moneda 2" xfId="58"/>
    <cellStyle name="Moneda 2 2" xfId="59"/>
    <cellStyle name="Neutral" xfId="60"/>
    <cellStyle name="Normal 2" xfId="61"/>
    <cellStyle name="Normal 3" xfId="62"/>
    <cellStyle name="Normal 4" xfId="63"/>
    <cellStyle name="Normal 6" xfId="64"/>
    <cellStyle name="Normal_ANEXOB" xfId="65"/>
    <cellStyle name="Normal_ANEXOC" xfId="66"/>
    <cellStyle name="Normal_ANEXOD" xfId="67"/>
    <cellStyle name="Normal_ANEXOE" xfId="68"/>
    <cellStyle name="Normal_ANEXOF" xfId="69"/>
    <cellStyle name="Normal_ANEXOG" xfId="70"/>
    <cellStyle name="Normal_ANEXOI" xfId="71"/>
    <cellStyle name="Normal_ANEXOJ" xfId="72"/>
    <cellStyle name="Normal_Evolucion del Patrimonio" xfId="73"/>
    <cellStyle name="Normal_NOT2" xfId="74"/>
    <cellStyle name="Notas" xfId="75"/>
    <cellStyle name="Percent" xfId="76"/>
    <cellStyle name="Porcentaje 2" xfId="77"/>
    <cellStyle name="Porcentaje 2 2" xfId="78"/>
    <cellStyle name="Porcentaje 3" xfId="79"/>
    <cellStyle name="Salida" xfId="80"/>
    <cellStyle name="Texto de advertencia" xfId="81"/>
    <cellStyle name="Texto explicativo" xfId="82"/>
    <cellStyle name="Título" xfId="83"/>
    <cellStyle name="Título 2" xfId="84"/>
    <cellStyle name="Título 3" xfId="85"/>
    <cellStyle name="Total"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4.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4.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4.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4.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4.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4.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4.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6.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4.jpeg" /></Relationships>
</file>

<file path=xl/drawings/_rels/drawing6.xml.rels><?xml version="1.0" encoding="utf-8" standalone="yes"?><Relationships xmlns="http://schemas.openxmlformats.org/package/2006/relationships"><Relationship Id="rId1" Type="http://schemas.openxmlformats.org/officeDocument/2006/relationships/image" Target="../media/image4.jpeg" /></Relationships>
</file>

<file path=xl/drawings/_rels/drawing7.xml.rels><?xml version="1.0" encoding="utf-8" standalone="yes"?><Relationships xmlns="http://schemas.openxmlformats.org/package/2006/relationships"><Relationship Id="rId1" Type="http://schemas.openxmlformats.org/officeDocument/2006/relationships/image" Target="../media/image4.jpeg" /></Relationships>
</file>

<file path=xl/drawings/_rels/drawing8.xml.rels><?xml version="1.0" encoding="utf-8" standalone="yes"?><Relationships xmlns="http://schemas.openxmlformats.org/package/2006/relationships"><Relationship Id="rId1" Type="http://schemas.openxmlformats.org/officeDocument/2006/relationships/image" Target="../media/image4.jpeg" /></Relationships>
</file>

<file path=xl/drawings/_rels/drawing9.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xdr:row>
      <xdr:rowOff>38100</xdr:rowOff>
    </xdr:from>
    <xdr:to>
      <xdr:col>9</xdr:col>
      <xdr:colOff>9525</xdr:colOff>
      <xdr:row>4</xdr:row>
      <xdr:rowOff>114300</xdr:rowOff>
    </xdr:to>
    <xdr:pic>
      <xdr:nvPicPr>
        <xdr:cNvPr id="1" name="Imagen 2"/>
        <xdr:cNvPicPr preferRelativeResize="1">
          <a:picLocks noChangeAspect="1"/>
        </xdr:cNvPicPr>
      </xdr:nvPicPr>
      <xdr:blipFill>
        <a:blip r:embed="rId1"/>
        <a:stretch>
          <a:fillRect/>
        </a:stretch>
      </xdr:blipFill>
      <xdr:spPr>
        <a:xfrm>
          <a:off x="200025" y="209550"/>
          <a:ext cx="6400800" cy="5619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1371600</xdr:colOff>
      <xdr:row>4</xdr:row>
      <xdr:rowOff>38100</xdr:rowOff>
    </xdr:to>
    <xdr:pic>
      <xdr:nvPicPr>
        <xdr:cNvPr id="1" name="Picture 1" descr="image001"/>
        <xdr:cNvPicPr preferRelativeResize="1">
          <a:picLocks noChangeAspect="1"/>
        </xdr:cNvPicPr>
      </xdr:nvPicPr>
      <xdr:blipFill>
        <a:blip r:embed="rId1"/>
        <a:stretch>
          <a:fillRect/>
        </a:stretch>
      </xdr:blipFill>
      <xdr:spPr>
        <a:xfrm>
          <a:off x="0" y="190500"/>
          <a:ext cx="1371600" cy="6096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1371600</xdr:colOff>
      <xdr:row>1</xdr:row>
      <xdr:rowOff>66675</xdr:rowOff>
    </xdr:to>
    <xdr:pic>
      <xdr:nvPicPr>
        <xdr:cNvPr id="1" name="Picture 1" descr="image001"/>
        <xdr:cNvPicPr preferRelativeResize="1">
          <a:picLocks noChangeAspect="1"/>
        </xdr:cNvPicPr>
      </xdr:nvPicPr>
      <xdr:blipFill>
        <a:blip r:embed="rId1"/>
        <a:stretch>
          <a:fillRect/>
        </a:stretch>
      </xdr:blipFill>
      <xdr:spPr>
        <a:xfrm>
          <a:off x="0" y="0"/>
          <a:ext cx="1371600" cy="6096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1371600</xdr:colOff>
      <xdr:row>0</xdr:row>
      <xdr:rowOff>609600</xdr:rowOff>
    </xdr:to>
    <xdr:pic>
      <xdr:nvPicPr>
        <xdr:cNvPr id="1" name="Picture 1" descr="image001"/>
        <xdr:cNvPicPr preferRelativeResize="1">
          <a:picLocks noChangeAspect="1"/>
        </xdr:cNvPicPr>
      </xdr:nvPicPr>
      <xdr:blipFill>
        <a:blip r:embed="rId1"/>
        <a:stretch>
          <a:fillRect/>
        </a:stretch>
      </xdr:blipFill>
      <xdr:spPr>
        <a:xfrm>
          <a:off x="0" y="0"/>
          <a:ext cx="1371600" cy="6096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1076325</xdr:colOff>
      <xdr:row>2</xdr:row>
      <xdr:rowOff>76200</xdr:rowOff>
    </xdr:to>
    <xdr:pic>
      <xdr:nvPicPr>
        <xdr:cNvPr id="1" name="Picture 1" descr="image001"/>
        <xdr:cNvPicPr preferRelativeResize="1">
          <a:picLocks noChangeAspect="1"/>
        </xdr:cNvPicPr>
      </xdr:nvPicPr>
      <xdr:blipFill>
        <a:blip r:embed="rId1"/>
        <a:stretch>
          <a:fillRect/>
        </a:stretch>
      </xdr:blipFill>
      <xdr:spPr>
        <a:xfrm>
          <a:off x="28575" y="0"/>
          <a:ext cx="1047750" cy="476250"/>
        </a:xfrm>
        <a:prstGeom prst="rect">
          <a:avLst/>
        </a:prstGeom>
        <a:noFill/>
        <a:ln w="9525" cmpd="sng">
          <a:noFill/>
        </a:ln>
      </xdr:spPr>
    </xdr:pic>
    <xdr:clientData/>
  </xdr:twoCellAnchor>
  <xdr:twoCellAnchor>
    <xdr:from>
      <xdr:col>0</xdr:col>
      <xdr:colOff>28575</xdr:colOff>
      <xdr:row>0</xdr:row>
      <xdr:rowOff>0</xdr:rowOff>
    </xdr:from>
    <xdr:to>
      <xdr:col>0</xdr:col>
      <xdr:colOff>1076325</xdr:colOff>
      <xdr:row>2</xdr:row>
      <xdr:rowOff>76200</xdr:rowOff>
    </xdr:to>
    <xdr:pic>
      <xdr:nvPicPr>
        <xdr:cNvPr id="2" name="Picture 1" descr="image001"/>
        <xdr:cNvPicPr preferRelativeResize="1">
          <a:picLocks noChangeAspect="1"/>
        </xdr:cNvPicPr>
      </xdr:nvPicPr>
      <xdr:blipFill>
        <a:blip r:embed="rId1"/>
        <a:stretch>
          <a:fillRect/>
        </a:stretch>
      </xdr:blipFill>
      <xdr:spPr>
        <a:xfrm>
          <a:off x="28575" y="0"/>
          <a:ext cx="1047750" cy="4762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1000125</xdr:colOff>
      <xdr:row>1</xdr:row>
      <xdr:rowOff>161925</xdr:rowOff>
    </xdr:to>
    <xdr:pic>
      <xdr:nvPicPr>
        <xdr:cNvPr id="1" name="Picture 1" descr="image001"/>
        <xdr:cNvPicPr preferRelativeResize="1">
          <a:picLocks noChangeAspect="1"/>
        </xdr:cNvPicPr>
      </xdr:nvPicPr>
      <xdr:blipFill>
        <a:blip r:embed="rId1"/>
        <a:stretch>
          <a:fillRect/>
        </a:stretch>
      </xdr:blipFill>
      <xdr:spPr>
        <a:xfrm>
          <a:off x="0" y="0"/>
          <a:ext cx="1000125" cy="4381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1019175</xdr:colOff>
      <xdr:row>1</xdr:row>
      <xdr:rowOff>152400</xdr:rowOff>
    </xdr:to>
    <xdr:pic>
      <xdr:nvPicPr>
        <xdr:cNvPr id="1" name="Picture 1" descr="image001"/>
        <xdr:cNvPicPr preferRelativeResize="1">
          <a:picLocks noChangeAspect="1"/>
        </xdr:cNvPicPr>
      </xdr:nvPicPr>
      <xdr:blipFill>
        <a:blip r:embed="rId1"/>
        <a:stretch>
          <a:fillRect/>
        </a:stretch>
      </xdr:blipFill>
      <xdr:spPr>
        <a:xfrm>
          <a:off x="0" y="0"/>
          <a:ext cx="1019175" cy="4476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981075</xdr:colOff>
      <xdr:row>1</xdr:row>
      <xdr:rowOff>57150</xdr:rowOff>
    </xdr:to>
    <xdr:pic>
      <xdr:nvPicPr>
        <xdr:cNvPr id="1" name="Picture 1" descr="image001"/>
        <xdr:cNvPicPr preferRelativeResize="1">
          <a:picLocks noChangeAspect="1"/>
        </xdr:cNvPicPr>
      </xdr:nvPicPr>
      <xdr:blipFill>
        <a:blip r:embed="rId1"/>
        <a:stretch>
          <a:fillRect/>
        </a:stretch>
      </xdr:blipFill>
      <xdr:spPr>
        <a:xfrm>
          <a:off x="0" y="0"/>
          <a:ext cx="981075" cy="4286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31</xdr:row>
      <xdr:rowOff>28575</xdr:rowOff>
    </xdr:from>
    <xdr:to>
      <xdr:col>1</xdr:col>
      <xdr:colOff>4076700</xdr:colOff>
      <xdr:row>39</xdr:row>
      <xdr:rowOff>85725</xdr:rowOff>
    </xdr:to>
    <xdr:pic>
      <xdr:nvPicPr>
        <xdr:cNvPr id="1" name="Imagen 1"/>
        <xdr:cNvPicPr preferRelativeResize="1">
          <a:picLocks noChangeAspect="1"/>
        </xdr:cNvPicPr>
      </xdr:nvPicPr>
      <xdr:blipFill>
        <a:blip r:embed="rId1"/>
        <a:srcRect l="11004" r="10534" b="16900"/>
        <a:stretch>
          <a:fillRect/>
        </a:stretch>
      </xdr:blipFill>
      <xdr:spPr>
        <a:xfrm>
          <a:off x="771525" y="6010275"/>
          <a:ext cx="4067175" cy="1581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19</xdr:row>
      <xdr:rowOff>19050</xdr:rowOff>
    </xdr:from>
    <xdr:to>
      <xdr:col>8</xdr:col>
      <xdr:colOff>1019175</xdr:colOff>
      <xdr:row>30</xdr:row>
      <xdr:rowOff>66675</xdr:rowOff>
    </xdr:to>
    <xdr:pic>
      <xdr:nvPicPr>
        <xdr:cNvPr id="1" name="Picture 437"/>
        <xdr:cNvPicPr preferRelativeResize="1">
          <a:picLocks noChangeAspect="1"/>
        </xdr:cNvPicPr>
      </xdr:nvPicPr>
      <xdr:blipFill>
        <a:blip r:embed="rId1"/>
        <a:stretch>
          <a:fillRect/>
        </a:stretch>
      </xdr:blipFill>
      <xdr:spPr>
        <a:xfrm>
          <a:off x="304800" y="2486025"/>
          <a:ext cx="7162800" cy="1828800"/>
        </a:xfrm>
        <a:prstGeom prst="rect">
          <a:avLst/>
        </a:prstGeom>
        <a:noFill/>
        <a:ln w="9525" cmpd="sng">
          <a:noFill/>
        </a:ln>
      </xdr:spPr>
    </xdr:pic>
    <xdr:clientData/>
  </xdr:twoCellAnchor>
  <xdr:twoCellAnchor>
    <xdr:from>
      <xdr:col>1</xdr:col>
      <xdr:colOff>47625</xdr:colOff>
      <xdr:row>5</xdr:row>
      <xdr:rowOff>47625</xdr:rowOff>
    </xdr:from>
    <xdr:to>
      <xdr:col>1</xdr:col>
      <xdr:colOff>1295400</xdr:colOff>
      <xdr:row>8</xdr:row>
      <xdr:rowOff>180975</xdr:rowOff>
    </xdr:to>
    <xdr:pic>
      <xdr:nvPicPr>
        <xdr:cNvPr id="2" name="Picture 1" descr="image001"/>
        <xdr:cNvPicPr preferRelativeResize="1">
          <a:picLocks noChangeAspect="1"/>
        </xdr:cNvPicPr>
      </xdr:nvPicPr>
      <xdr:blipFill>
        <a:blip r:embed="rId2"/>
        <a:stretch>
          <a:fillRect/>
        </a:stretch>
      </xdr:blipFill>
      <xdr:spPr>
        <a:xfrm>
          <a:off x="257175" y="371475"/>
          <a:ext cx="1247775" cy="457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28575</xdr:colOff>
      <xdr:row>4</xdr:row>
      <xdr:rowOff>19050</xdr:rowOff>
    </xdr:to>
    <xdr:pic>
      <xdr:nvPicPr>
        <xdr:cNvPr id="1" name="Picture 1" descr="image001"/>
        <xdr:cNvPicPr preferRelativeResize="1">
          <a:picLocks noChangeAspect="1"/>
        </xdr:cNvPicPr>
      </xdr:nvPicPr>
      <xdr:blipFill>
        <a:blip r:embed="rId1"/>
        <a:stretch>
          <a:fillRect/>
        </a:stretch>
      </xdr:blipFill>
      <xdr:spPr>
        <a:xfrm>
          <a:off x="742950" y="161925"/>
          <a:ext cx="742950" cy="504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228600</xdr:colOff>
      <xdr:row>3</xdr:row>
      <xdr:rowOff>114300</xdr:rowOff>
    </xdr:to>
    <xdr:pic>
      <xdr:nvPicPr>
        <xdr:cNvPr id="1" name="5 Imagen"/>
        <xdr:cNvPicPr preferRelativeResize="1">
          <a:picLocks noChangeAspect="1"/>
        </xdr:cNvPicPr>
      </xdr:nvPicPr>
      <xdr:blipFill>
        <a:blip r:embed="rId1"/>
        <a:stretch>
          <a:fillRect/>
        </a:stretch>
      </xdr:blipFill>
      <xdr:spPr>
        <a:xfrm>
          <a:off x="266700" y="161925"/>
          <a:ext cx="990600" cy="4381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0</xdr:col>
      <xdr:colOff>1371600</xdr:colOff>
      <xdr:row>7</xdr:row>
      <xdr:rowOff>19050</xdr:rowOff>
    </xdr:to>
    <xdr:pic>
      <xdr:nvPicPr>
        <xdr:cNvPr id="1" name="Picture 1" descr="image001"/>
        <xdr:cNvPicPr preferRelativeResize="1">
          <a:picLocks noChangeAspect="1"/>
        </xdr:cNvPicPr>
      </xdr:nvPicPr>
      <xdr:blipFill>
        <a:blip r:embed="rId1"/>
        <a:stretch>
          <a:fillRect/>
        </a:stretch>
      </xdr:blipFill>
      <xdr:spPr>
        <a:xfrm>
          <a:off x="0" y="685800"/>
          <a:ext cx="1371600" cy="542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3</xdr:col>
      <xdr:colOff>257175</xdr:colOff>
      <xdr:row>2</xdr:row>
      <xdr:rowOff>123825</xdr:rowOff>
    </xdr:to>
    <xdr:pic>
      <xdr:nvPicPr>
        <xdr:cNvPr id="1" name="Picture 1" descr="image001"/>
        <xdr:cNvPicPr preferRelativeResize="1">
          <a:picLocks noChangeAspect="1"/>
        </xdr:cNvPicPr>
      </xdr:nvPicPr>
      <xdr:blipFill>
        <a:blip r:embed="rId1"/>
        <a:stretch>
          <a:fillRect/>
        </a:stretch>
      </xdr:blipFill>
      <xdr:spPr>
        <a:xfrm>
          <a:off x="504825" y="0"/>
          <a:ext cx="1019175" cy="447675"/>
        </a:xfrm>
        <a:prstGeom prst="rect">
          <a:avLst/>
        </a:prstGeom>
        <a:noFill/>
        <a:ln w="9525" cmpd="sng">
          <a:noFill/>
        </a:ln>
      </xdr:spPr>
    </xdr:pic>
    <xdr:clientData/>
  </xdr:twoCellAnchor>
  <xdr:twoCellAnchor>
    <xdr:from>
      <xdr:col>2</xdr:col>
      <xdr:colOff>0</xdr:colOff>
      <xdr:row>0</xdr:row>
      <xdr:rowOff>0</xdr:rowOff>
    </xdr:from>
    <xdr:to>
      <xdr:col>3</xdr:col>
      <xdr:colOff>257175</xdr:colOff>
      <xdr:row>2</xdr:row>
      <xdr:rowOff>123825</xdr:rowOff>
    </xdr:to>
    <xdr:pic>
      <xdr:nvPicPr>
        <xdr:cNvPr id="2" name="Picture 1" descr="image001"/>
        <xdr:cNvPicPr preferRelativeResize="1">
          <a:picLocks noChangeAspect="1"/>
        </xdr:cNvPicPr>
      </xdr:nvPicPr>
      <xdr:blipFill>
        <a:blip r:embed="rId1"/>
        <a:stretch>
          <a:fillRect/>
        </a:stretch>
      </xdr:blipFill>
      <xdr:spPr>
        <a:xfrm>
          <a:off x="504825" y="0"/>
          <a:ext cx="1019175" cy="4476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1371600</xdr:colOff>
      <xdr:row>3</xdr:row>
      <xdr:rowOff>95250</xdr:rowOff>
    </xdr:to>
    <xdr:pic>
      <xdr:nvPicPr>
        <xdr:cNvPr id="1" name="Picture 1" descr="image001"/>
        <xdr:cNvPicPr preferRelativeResize="1">
          <a:picLocks noChangeAspect="1"/>
        </xdr:cNvPicPr>
      </xdr:nvPicPr>
      <xdr:blipFill>
        <a:blip r:embed="rId1"/>
        <a:stretch>
          <a:fillRect/>
        </a:stretch>
      </xdr:blipFill>
      <xdr:spPr>
        <a:xfrm>
          <a:off x="0" y="161925"/>
          <a:ext cx="1371600" cy="6096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xdr:row>
      <xdr:rowOff>95250</xdr:rowOff>
    </xdr:from>
    <xdr:to>
      <xdr:col>1</xdr:col>
      <xdr:colOff>333375</xdr:colOff>
      <xdr:row>7</xdr:row>
      <xdr:rowOff>57150</xdr:rowOff>
    </xdr:to>
    <xdr:pic>
      <xdr:nvPicPr>
        <xdr:cNvPr id="1" name="Picture 1" descr="image001"/>
        <xdr:cNvPicPr preferRelativeResize="1">
          <a:picLocks noChangeAspect="1"/>
        </xdr:cNvPicPr>
      </xdr:nvPicPr>
      <xdr:blipFill>
        <a:blip r:embed="rId1"/>
        <a:stretch>
          <a:fillRect/>
        </a:stretch>
      </xdr:blipFill>
      <xdr:spPr>
        <a:xfrm>
          <a:off x="161925" y="838200"/>
          <a:ext cx="2162175" cy="9620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438150</xdr:colOff>
      <xdr:row>5</xdr:row>
      <xdr:rowOff>95250</xdr:rowOff>
    </xdr:to>
    <xdr:pic>
      <xdr:nvPicPr>
        <xdr:cNvPr id="1" name="Picture 1" descr="image001"/>
        <xdr:cNvPicPr preferRelativeResize="1">
          <a:picLocks noChangeAspect="1"/>
        </xdr:cNvPicPr>
      </xdr:nvPicPr>
      <xdr:blipFill>
        <a:blip r:embed="rId1"/>
        <a:stretch>
          <a:fillRect/>
        </a:stretch>
      </xdr:blipFill>
      <xdr:spPr>
        <a:xfrm>
          <a:off x="2971800" y="514350"/>
          <a:ext cx="1123950" cy="495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INF.%20TRIMEST.a_MAR08\Balance%20Detallad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raciela\Downloads\Negofin%20SAECA%2031.12.%202018%20BG%20y%20Anexos_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TIVO"/>
    </sheetNames>
    <sheetDataSet>
      <sheetData sheetId="0">
        <row r="17">
          <cell r="I17">
            <v>0</v>
          </cell>
        </row>
        <row r="19">
          <cell r="I19">
            <v>0</v>
          </cell>
        </row>
        <row r="20">
          <cell r="I20">
            <v>0</v>
          </cell>
        </row>
        <row r="27">
          <cell r="I27">
            <v>21921682</v>
          </cell>
        </row>
        <row r="28">
          <cell r="I28">
            <v>305600654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ncabezamiento"/>
      <sheetName val="Enc"/>
      <sheetName val="Balance General"/>
      <sheetName val="Estado de Resultados"/>
      <sheetName val="Variacion P.Neto"/>
      <sheetName val="Flujo de Efectivo Res 5 92"/>
      <sheetName val="Bienes de Uso "/>
      <sheetName val="Activo Intangible"/>
      <sheetName val="INVACCDEV"/>
      <sheetName val="Otras Inversiones"/>
      <sheetName val="Previsiones"/>
      <sheetName val="Costo Merca"/>
      <sheetName val="Costos y Gastos"/>
      <sheetName val="M.E."/>
      <sheetName val="Estadisticas"/>
      <sheetName val="Indices"/>
      <sheetName val="Anexo I Partes relacionadas"/>
      <sheetName val="Anexo II Composición Accionaria"/>
    </sheetNames>
    <sheetDataSet>
      <sheetData sheetId="12">
        <row r="45">
          <cell r="B45">
            <v>20726699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I59"/>
  <sheetViews>
    <sheetView zoomScalePageLayoutView="0" workbookViewId="0" topLeftCell="A1">
      <selection activeCell="A1" sqref="A1"/>
    </sheetView>
  </sheetViews>
  <sheetFormatPr defaultColWidth="11.421875" defaultRowHeight="12.75"/>
  <cols>
    <col min="1" max="1" width="2.421875" style="0" customWidth="1"/>
    <col min="3" max="3" width="8.57421875" style="0" customWidth="1"/>
    <col min="5" max="5" width="13.8515625" style="0" customWidth="1"/>
    <col min="7" max="7" width="12.140625" style="0" customWidth="1"/>
    <col min="8" max="8" width="12.7109375" style="0" customWidth="1"/>
    <col min="9" max="9" width="14.8515625" style="0" customWidth="1"/>
  </cols>
  <sheetData>
    <row r="1" ht="13.5" thickBot="1"/>
    <row r="2" spans="2:9" ht="12.75">
      <c r="B2" s="5"/>
      <c r="C2" s="6"/>
      <c r="D2" s="6"/>
      <c r="E2" s="6"/>
      <c r="F2" s="6"/>
      <c r="G2" s="6"/>
      <c r="H2" s="6"/>
      <c r="I2" s="7"/>
    </row>
    <row r="3" spans="2:9" ht="12.75">
      <c r="B3" s="8"/>
      <c r="C3" s="1"/>
      <c r="D3" s="1"/>
      <c r="E3" s="1"/>
      <c r="F3" s="1"/>
      <c r="G3" s="1"/>
      <c r="H3" s="1"/>
      <c r="I3" s="9"/>
    </row>
    <row r="4" spans="2:9" ht="12.75">
      <c r="B4" s="8"/>
      <c r="C4" s="1"/>
      <c r="D4" s="1"/>
      <c r="E4" s="1"/>
      <c r="F4" s="1"/>
      <c r="G4" s="1"/>
      <c r="H4" s="1"/>
      <c r="I4" s="9"/>
    </row>
    <row r="5" spans="2:9" ht="12.75">
      <c r="B5" s="8"/>
      <c r="C5" s="1"/>
      <c r="D5" s="1"/>
      <c r="E5" s="1"/>
      <c r="F5" s="1"/>
      <c r="G5" s="1"/>
      <c r="H5" s="1"/>
      <c r="I5" s="9"/>
    </row>
    <row r="6" spans="2:9" ht="12.75">
      <c r="B6" s="8"/>
      <c r="C6" s="1"/>
      <c r="D6" s="1"/>
      <c r="E6" s="1"/>
      <c r="F6" s="1"/>
      <c r="G6" s="1"/>
      <c r="H6" s="1"/>
      <c r="I6" s="9"/>
    </row>
    <row r="7" spans="2:9" ht="12.75">
      <c r="B7" s="27" t="s">
        <v>49</v>
      </c>
      <c r="C7" s="26"/>
      <c r="D7" s="26"/>
      <c r="E7" s="26"/>
      <c r="F7" s="26"/>
      <c r="G7" s="26"/>
      <c r="H7" s="26"/>
      <c r="I7" s="28"/>
    </row>
    <row r="8" spans="2:9" ht="12.75">
      <c r="B8" s="27" t="s">
        <v>25</v>
      </c>
      <c r="C8" s="26"/>
      <c r="D8" s="26"/>
      <c r="E8" s="26"/>
      <c r="F8" s="26"/>
      <c r="G8" s="26"/>
      <c r="H8" s="26"/>
      <c r="I8" s="28"/>
    </row>
    <row r="9" spans="2:9" ht="12.75">
      <c r="B9" s="27"/>
      <c r="C9" s="26"/>
      <c r="D9" s="26"/>
      <c r="E9" s="26"/>
      <c r="F9" s="26"/>
      <c r="G9" s="26"/>
      <c r="H9" s="26"/>
      <c r="I9" s="28"/>
    </row>
    <row r="10" spans="2:9" ht="12.75">
      <c r="B10" s="29" t="s">
        <v>60</v>
      </c>
      <c r="C10" s="26"/>
      <c r="D10" s="26" t="s">
        <v>26</v>
      </c>
      <c r="E10" s="26"/>
      <c r="F10" s="26"/>
      <c r="G10" s="26"/>
      <c r="H10" s="26"/>
      <c r="I10" s="28"/>
    </row>
    <row r="11" spans="2:9" ht="12.75">
      <c r="B11" s="27"/>
      <c r="C11" s="26"/>
      <c r="D11" s="26"/>
      <c r="E11" s="26"/>
      <c r="F11" s="26"/>
      <c r="G11" s="26"/>
      <c r="H11" s="26"/>
      <c r="I11" s="28"/>
    </row>
    <row r="12" spans="2:9" ht="12.75">
      <c r="B12" s="29" t="s">
        <v>27</v>
      </c>
      <c r="C12" s="26"/>
      <c r="D12" s="26" t="s">
        <v>31</v>
      </c>
      <c r="E12" s="26"/>
      <c r="F12" s="26"/>
      <c r="G12" s="26"/>
      <c r="H12" s="26"/>
      <c r="I12" s="28"/>
    </row>
    <row r="13" spans="2:9" ht="12.75">
      <c r="B13" s="27"/>
      <c r="C13" s="26"/>
      <c r="D13" s="26"/>
      <c r="E13" s="26"/>
      <c r="F13" s="26"/>
      <c r="G13" s="26"/>
      <c r="H13" s="26"/>
      <c r="I13" s="28"/>
    </row>
    <row r="14" spans="2:9" ht="12.75">
      <c r="B14" s="29" t="s">
        <v>32</v>
      </c>
      <c r="C14" s="26"/>
      <c r="D14" s="26" t="s">
        <v>33</v>
      </c>
      <c r="E14" s="26"/>
      <c r="F14" s="26"/>
      <c r="G14" s="26"/>
      <c r="H14" s="26"/>
      <c r="I14" s="28"/>
    </row>
    <row r="15" spans="2:9" ht="12.75">
      <c r="B15" s="27" t="s">
        <v>34</v>
      </c>
      <c r="C15" s="26"/>
      <c r="D15" s="26"/>
      <c r="E15" s="26"/>
      <c r="F15" s="26"/>
      <c r="G15" s="26"/>
      <c r="H15" s="26"/>
      <c r="I15" s="28"/>
    </row>
    <row r="16" spans="2:9" ht="12.75">
      <c r="B16" s="27"/>
      <c r="C16" s="26"/>
      <c r="D16" s="26" t="s">
        <v>35</v>
      </c>
      <c r="E16" s="26"/>
      <c r="F16" s="26"/>
      <c r="G16" s="26"/>
      <c r="H16" s="26"/>
      <c r="I16" s="28"/>
    </row>
    <row r="17" spans="2:9" ht="12.75">
      <c r="B17" s="27"/>
      <c r="C17" s="26"/>
      <c r="D17" s="26"/>
      <c r="E17" s="26"/>
      <c r="F17" s="26"/>
      <c r="G17" s="26"/>
      <c r="H17" s="26"/>
      <c r="I17" s="28"/>
    </row>
    <row r="18" spans="2:9" ht="12.75">
      <c r="B18" s="29" t="s">
        <v>36</v>
      </c>
      <c r="C18" s="26"/>
      <c r="D18" s="26"/>
      <c r="E18" s="26"/>
      <c r="F18" s="26"/>
      <c r="G18" s="26"/>
      <c r="H18" s="26"/>
      <c r="I18" s="28"/>
    </row>
    <row r="19" spans="2:9" ht="12.75">
      <c r="B19" s="27" t="s">
        <v>37</v>
      </c>
      <c r="C19" s="26"/>
      <c r="D19" s="26"/>
      <c r="E19" s="26"/>
      <c r="F19" s="26"/>
      <c r="G19" s="26"/>
      <c r="H19" s="26"/>
      <c r="I19" s="28"/>
    </row>
    <row r="20" spans="2:9" ht="12.75">
      <c r="B20" s="27" t="s">
        <v>38</v>
      </c>
      <c r="C20" s="26"/>
      <c r="D20" s="26"/>
      <c r="E20" s="26"/>
      <c r="F20" s="26"/>
      <c r="G20" s="26"/>
      <c r="H20" s="26"/>
      <c r="I20" s="28"/>
    </row>
    <row r="21" spans="2:9" ht="12.75">
      <c r="B21" s="27"/>
      <c r="C21" s="26"/>
      <c r="D21" s="26"/>
      <c r="E21" s="26"/>
      <c r="F21" s="26"/>
      <c r="G21" s="26"/>
      <c r="H21" s="26"/>
      <c r="I21" s="28"/>
    </row>
    <row r="22" spans="2:9" ht="12.75">
      <c r="B22" s="29" t="s">
        <v>39</v>
      </c>
      <c r="C22" s="26"/>
      <c r="D22" s="26"/>
      <c r="E22" s="26"/>
      <c r="F22" s="26"/>
      <c r="G22" s="26"/>
      <c r="H22" s="26"/>
      <c r="I22" s="28"/>
    </row>
    <row r="23" spans="2:9" ht="12.75">
      <c r="B23" s="27"/>
      <c r="C23" s="26"/>
      <c r="D23" s="26"/>
      <c r="E23" s="26"/>
      <c r="F23" s="26"/>
      <c r="G23" s="26"/>
      <c r="H23" s="26"/>
      <c r="I23" s="28"/>
    </row>
    <row r="24" spans="2:9" ht="12.75">
      <c r="B24" s="29" t="s">
        <v>40</v>
      </c>
      <c r="C24" s="26"/>
      <c r="D24" s="26"/>
      <c r="E24" s="26"/>
      <c r="F24" s="26"/>
      <c r="G24" s="26"/>
      <c r="H24" s="26"/>
      <c r="I24" s="28"/>
    </row>
    <row r="25" spans="2:9" ht="12.75">
      <c r="B25" s="27"/>
      <c r="C25" s="26"/>
      <c r="D25" s="26"/>
      <c r="E25" s="26"/>
      <c r="F25" s="26"/>
      <c r="G25" s="26"/>
      <c r="H25" s="26"/>
      <c r="I25" s="28"/>
    </row>
    <row r="26" spans="2:9" ht="12.75">
      <c r="B26" s="29" t="s">
        <v>41</v>
      </c>
      <c r="C26" s="26"/>
      <c r="D26" s="26"/>
      <c r="E26" s="26"/>
      <c r="F26" s="26"/>
      <c r="G26" s="26"/>
      <c r="H26" s="26"/>
      <c r="I26" s="28"/>
    </row>
    <row r="27" spans="2:9" ht="12.75">
      <c r="B27" s="27"/>
      <c r="C27" s="26"/>
      <c r="D27" s="26"/>
      <c r="E27" s="26"/>
      <c r="F27" s="26"/>
      <c r="G27" s="26"/>
      <c r="H27" s="26"/>
      <c r="I27" s="28"/>
    </row>
    <row r="28" spans="2:9" ht="12.75">
      <c r="B28" s="29" t="s">
        <v>42</v>
      </c>
      <c r="C28" s="26"/>
      <c r="D28" s="26"/>
      <c r="E28" s="26"/>
      <c r="F28" s="26"/>
      <c r="G28" s="26"/>
      <c r="H28" s="26"/>
      <c r="I28" s="28"/>
    </row>
    <row r="29" spans="2:9" ht="12.75">
      <c r="B29" s="30"/>
      <c r="C29" s="2"/>
      <c r="D29" s="2"/>
      <c r="E29" s="2" t="s">
        <v>44</v>
      </c>
      <c r="F29" s="2"/>
      <c r="G29" s="2" t="s">
        <v>46</v>
      </c>
      <c r="H29" s="2"/>
      <c r="I29" s="31" t="s">
        <v>48</v>
      </c>
    </row>
    <row r="30" spans="2:9" ht="12.75">
      <c r="B30" s="30"/>
      <c r="C30" s="2" t="s">
        <v>21</v>
      </c>
      <c r="D30" s="2" t="s">
        <v>43</v>
      </c>
      <c r="E30" s="2" t="s">
        <v>45</v>
      </c>
      <c r="F30" s="2"/>
      <c r="G30" s="32" t="s">
        <v>47</v>
      </c>
      <c r="H30" s="2"/>
      <c r="I30" s="31" t="s">
        <v>47</v>
      </c>
    </row>
    <row r="31" spans="2:9" ht="12.75">
      <c r="B31" s="27"/>
      <c r="C31" s="26"/>
      <c r="D31" s="26"/>
      <c r="E31" s="26"/>
      <c r="F31" s="26"/>
      <c r="G31" s="26"/>
      <c r="H31" s="26"/>
      <c r="I31" s="28"/>
    </row>
    <row r="32" spans="2:9" ht="12.75">
      <c r="B32" s="27"/>
      <c r="C32" s="26"/>
      <c r="D32" s="26"/>
      <c r="E32" s="26"/>
      <c r="F32" s="26"/>
      <c r="G32" s="26"/>
      <c r="H32" s="26"/>
      <c r="I32" s="28"/>
    </row>
    <row r="33" spans="2:9" ht="12.75">
      <c r="B33" s="27"/>
      <c r="C33" s="26"/>
      <c r="D33" s="26"/>
      <c r="E33" s="26"/>
      <c r="F33" s="26"/>
      <c r="G33" s="26"/>
      <c r="H33" s="26"/>
      <c r="I33" s="28"/>
    </row>
    <row r="34" spans="2:9" ht="12.75">
      <c r="B34" s="27"/>
      <c r="C34" s="26"/>
      <c r="D34" s="26"/>
      <c r="E34" s="26"/>
      <c r="F34" s="26"/>
      <c r="G34" s="26"/>
      <c r="H34" s="26"/>
      <c r="I34" s="28"/>
    </row>
    <row r="35" spans="2:9" ht="12.75">
      <c r="B35" s="27"/>
      <c r="C35" s="26"/>
      <c r="D35" s="26"/>
      <c r="E35" s="26"/>
      <c r="F35" s="26"/>
      <c r="G35" s="26"/>
      <c r="H35" s="26"/>
      <c r="I35" s="28"/>
    </row>
    <row r="36" spans="2:9" ht="12.75">
      <c r="B36" s="27"/>
      <c r="C36" s="26"/>
      <c r="D36" s="26"/>
      <c r="E36" s="26"/>
      <c r="F36" s="26"/>
      <c r="G36" s="26"/>
      <c r="H36" s="26"/>
      <c r="I36" s="28"/>
    </row>
    <row r="37" spans="2:9" ht="12.75">
      <c r="B37" s="27"/>
      <c r="C37" s="26"/>
      <c r="D37" s="26"/>
      <c r="E37" s="26"/>
      <c r="F37" s="26"/>
      <c r="G37" s="26"/>
      <c r="H37" s="26"/>
      <c r="I37" s="28"/>
    </row>
    <row r="38" spans="2:9" ht="12.75">
      <c r="B38" s="27"/>
      <c r="C38" s="26"/>
      <c r="D38" s="26"/>
      <c r="E38" s="26"/>
      <c r="F38" s="26"/>
      <c r="G38" s="26"/>
      <c r="H38" s="26"/>
      <c r="I38" s="28"/>
    </row>
    <row r="39" spans="2:9" ht="12.75">
      <c r="B39" s="27"/>
      <c r="C39" s="26"/>
      <c r="D39" s="26"/>
      <c r="E39" s="26"/>
      <c r="F39" s="26"/>
      <c r="G39" s="26"/>
      <c r="H39" s="26"/>
      <c r="I39" s="28"/>
    </row>
    <row r="40" spans="2:9" ht="12.75">
      <c r="B40" s="27"/>
      <c r="C40" s="26"/>
      <c r="D40" s="26"/>
      <c r="E40" s="26"/>
      <c r="F40" s="26"/>
      <c r="G40" s="26"/>
      <c r="H40" s="26"/>
      <c r="I40" s="28"/>
    </row>
    <row r="41" spans="2:9" ht="12.75">
      <c r="B41" s="27"/>
      <c r="C41" s="26"/>
      <c r="D41" s="26"/>
      <c r="E41" s="26"/>
      <c r="F41" s="26"/>
      <c r="G41" s="26"/>
      <c r="H41" s="26"/>
      <c r="I41" s="28"/>
    </row>
    <row r="42" spans="2:9" ht="12.75">
      <c r="B42" s="27"/>
      <c r="C42" s="26"/>
      <c r="D42" s="26"/>
      <c r="E42" s="26"/>
      <c r="F42" s="26"/>
      <c r="G42" s="26"/>
      <c r="H42" s="26"/>
      <c r="I42" s="28"/>
    </row>
    <row r="43" spans="2:9" ht="12.75">
      <c r="B43" s="27"/>
      <c r="C43" s="26"/>
      <c r="D43" s="26"/>
      <c r="E43" s="26"/>
      <c r="F43" s="26"/>
      <c r="G43" s="26"/>
      <c r="H43" s="26"/>
      <c r="I43" s="28"/>
    </row>
    <row r="44" spans="2:9" ht="12.75">
      <c r="B44" s="27"/>
      <c r="C44" s="26"/>
      <c r="D44" s="26"/>
      <c r="E44" s="26"/>
      <c r="F44" s="26"/>
      <c r="G44" s="26"/>
      <c r="H44" s="26"/>
      <c r="I44" s="28"/>
    </row>
    <row r="45" spans="2:9" ht="12.75">
      <c r="B45" s="27"/>
      <c r="C45" s="26"/>
      <c r="D45" s="26"/>
      <c r="E45" s="26"/>
      <c r="F45" s="26"/>
      <c r="G45" s="26"/>
      <c r="H45" s="26"/>
      <c r="I45" s="28"/>
    </row>
    <row r="46" spans="2:9" ht="12.75">
      <c r="B46" s="27"/>
      <c r="C46" s="26"/>
      <c r="D46" s="26"/>
      <c r="E46" s="26"/>
      <c r="F46" s="26"/>
      <c r="G46" s="26"/>
      <c r="H46" s="26"/>
      <c r="I46" s="28"/>
    </row>
    <row r="47" spans="2:9" ht="13.5" thickBot="1">
      <c r="B47" s="29" t="s">
        <v>18</v>
      </c>
      <c r="C47" s="33">
        <f>SUM(C31:C46)</f>
        <v>0</v>
      </c>
      <c r="D47" s="26"/>
      <c r="E47" s="26"/>
      <c r="F47" s="26"/>
      <c r="G47" s="33">
        <f>SUM(G31:G46)</f>
        <v>0</v>
      </c>
      <c r="H47" s="26"/>
      <c r="I47" s="34">
        <f>SUM(I31:I46)</f>
        <v>0</v>
      </c>
    </row>
    <row r="48" spans="2:9" ht="13.5" thickTop="1">
      <c r="B48" s="8"/>
      <c r="C48" s="1"/>
      <c r="D48" s="1"/>
      <c r="E48" s="1"/>
      <c r="F48" s="1"/>
      <c r="G48" s="1"/>
      <c r="H48" s="1"/>
      <c r="I48" s="9"/>
    </row>
    <row r="49" spans="2:9" ht="12.75">
      <c r="B49" s="8"/>
      <c r="C49" s="1"/>
      <c r="D49" s="1"/>
      <c r="E49" s="1"/>
      <c r="F49" s="1"/>
      <c r="G49" s="1"/>
      <c r="H49" s="1"/>
      <c r="I49" s="9"/>
    </row>
    <row r="50" spans="2:9" ht="12.75">
      <c r="B50" s="8"/>
      <c r="C50" s="54" t="s">
        <v>65</v>
      </c>
      <c r="D50" s="1"/>
      <c r="E50" s="1"/>
      <c r="F50" s="1"/>
      <c r="G50" s="54" t="s">
        <v>67</v>
      </c>
      <c r="H50" s="1"/>
      <c r="I50" s="9"/>
    </row>
    <row r="51" spans="2:9" ht="12.75">
      <c r="B51" s="8"/>
      <c r="C51" s="1" t="s">
        <v>66</v>
      </c>
      <c r="D51" s="1"/>
      <c r="E51" s="1"/>
      <c r="F51" s="1"/>
      <c r="G51" s="1" t="s">
        <v>68</v>
      </c>
      <c r="H51" s="1"/>
      <c r="I51" s="9"/>
    </row>
    <row r="52" spans="2:9" ht="12.75">
      <c r="B52" s="8"/>
      <c r="C52" s="1"/>
      <c r="D52" s="1"/>
      <c r="E52" s="1"/>
      <c r="F52" s="1"/>
      <c r="G52" s="1"/>
      <c r="H52" s="1"/>
      <c r="I52" s="9"/>
    </row>
    <row r="53" spans="2:9" ht="12.75">
      <c r="B53" s="8"/>
      <c r="C53" s="1"/>
      <c r="D53" s="1"/>
      <c r="E53" s="1"/>
      <c r="F53" s="1"/>
      <c r="G53" s="1"/>
      <c r="H53" s="1"/>
      <c r="I53" s="9"/>
    </row>
    <row r="54" spans="2:9" ht="12.75">
      <c r="B54" s="8"/>
      <c r="C54" s="1"/>
      <c r="D54" s="1"/>
      <c r="E54" s="1"/>
      <c r="F54" s="1"/>
      <c r="G54" s="1"/>
      <c r="H54" s="1"/>
      <c r="I54" s="9"/>
    </row>
    <row r="55" spans="2:9" ht="4.5" customHeight="1">
      <c r="B55" s="10"/>
      <c r="C55" s="11"/>
      <c r="D55" s="11"/>
      <c r="E55" s="11"/>
      <c r="F55" s="11"/>
      <c r="G55" s="11"/>
      <c r="H55" s="11"/>
      <c r="I55" s="12"/>
    </row>
    <row r="56" spans="2:9" ht="14.25">
      <c r="B56" s="8"/>
      <c r="C56" s="1"/>
      <c r="D56" s="1"/>
      <c r="E56" s="1"/>
      <c r="F56" s="13" t="s">
        <v>28</v>
      </c>
      <c r="G56" s="1"/>
      <c r="H56" s="1"/>
      <c r="I56" s="9"/>
    </row>
    <row r="57" spans="2:9" ht="14.25">
      <c r="B57" s="8"/>
      <c r="C57" s="1"/>
      <c r="D57" s="1"/>
      <c r="E57" s="1"/>
      <c r="F57" s="13" t="s">
        <v>29</v>
      </c>
      <c r="G57" s="1"/>
      <c r="H57" s="1"/>
      <c r="I57" s="9"/>
    </row>
    <row r="58" spans="2:9" ht="13.5" thickBot="1">
      <c r="B58" s="14"/>
      <c r="C58" s="15"/>
      <c r="D58" s="15"/>
      <c r="E58" s="15"/>
      <c r="F58" s="16" t="s">
        <v>30</v>
      </c>
      <c r="G58" s="15"/>
      <c r="H58" s="15"/>
      <c r="I58" s="17"/>
    </row>
    <row r="59" ht="15">
      <c r="B59" s="4"/>
    </row>
  </sheetData>
  <sheetProtection/>
  <printOptions/>
  <pageMargins left="0.984251968503937" right="0.7874015748031497" top="1.1811023622047245" bottom="0.984251968503937" header="0" footer="0"/>
  <pageSetup horizontalDpi="600" verticalDpi="600" orientation="portrait" scale="90" r:id="rId2"/>
  <drawing r:id="rId1"/>
</worksheet>
</file>

<file path=xl/worksheets/sheet10.xml><?xml version="1.0" encoding="utf-8"?>
<worksheet xmlns="http://schemas.openxmlformats.org/spreadsheetml/2006/main" xmlns:r="http://schemas.openxmlformats.org/officeDocument/2006/relationships">
  <sheetPr>
    <tabColor theme="0" tint="-0.1499900072813034"/>
  </sheetPr>
  <dimension ref="A1:F68"/>
  <sheetViews>
    <sheetView zoomScalePageLayoutView="0" workbookViewId="0" topLeftCell="A16">
      <selection activeCell="B61" sqref="B61"/>
    </sheetView>
  </sheetViews>
  <sheetFormatPr defaultColWidth="11.421875" defaultRowHeight="12.75"/>
  <cols>
    <col min="1" max="1" width="49.7109375" style="244" customWidth="1"/>
    <col min="2" max="3" width="25.7109375" style="244" customWidth="1"/>
    <col min="4" max="4" width="1.8515625" style="244" customWidth="1"/>
    <col min="5" max="6" width="0" style="244" hidden="1" customWidth="1"/>
    <col min="7" max="16384" width="11.421875" style="244" customWidth="1"/>
  </cols>
  <sheetData>
    <row r="1" spans="1:3" ht="15">
      <c r="A1" s="243" t="s">
        <v>70</v>
      </c>
      <c r="B1" s="243"/>
      <c r="C1" s="243"/>
    </row>
    <row r="2" spans="1:3" ht="15">
      <c r="A2" s="243"/>
      <c r="B2" s="243"/>
      <c r="C2" s="243"/>
    </row>
    <row r="3" spans="1:3" ht="15">
      <c r="A3" s="243"/>
      <c r="B3" s="243"/>
      <c r="C3" s="243"/>
    </row>
    <row r="4" spans="1:3" ht="15">
      <c r="A4" s="243"/>
      <c r="B4" s="243"/>
      <c r="C4" s="243"/>
    </row>
    <row r="5" spans="1:3" ht="15">
      <c r="A5" s="243"/>
      <c r="B5" s="243"/>
      <c r="C5" s="243"/>
    </row>
    <row r="6" spans="1:3" ht="14.25">
      <c r="A6" s="900" t="s">
        <v>401</v>
      </c>
      <c r="B6" s="900"/>
      <c r="C6" s="900"/>
    </row>
    <row r="7" spans="1:3" ht="14.25">
      <c r="A7" s="901" t="s">
        <v>560</v>
      </c>
      <c r="B7" s="901"/>
      <c r="C7" s="901"/>
    </row>
    <row r="8" spans="1:3" ht="14.25">
      <c r="A8" s="900" t="s">
        <v>323</v>
      </c>
      <c r="B8" s="900"/>
      <c r="C8" s="900"/>
    </row>
    <row r="9" spans="1:3" ht="15">
      <c r="A9" s="245"/>
      <c r="B9" s="245"/>
      <c r="C9" s="246" t="s">
        <v>187</v>
      </c>
    </row>
    <row r="10" spans="1:3" ht="14.25">
      <c r="A10" s="901" t="s">
        <v>188</v>
      </c>
      <c r="B10" s="901"/>
      <c r="C10" s="901"/>
    </row>
    <row r="11" spans="1:3" ht="15" customHeight="1">
      <c r="A11" s="902"/>
      <c r="B11" s="902"/>
      <c r="C11" s="902"/>
    </row>
    <row r="12" spans="1:3" ht="14.25">
      <c r="A12" s="896" t="s">
        <v>151</v>
      </c>
      <c r="B12" s="247" t="s">
        <v>159</v>
      </c>
      <c r="C12" s="247" t="s">
        <v>159</v>
      </c>
    </row>
    <row r="13" spans="1:3" ht="14.25">
      <c r="A13" s="897"/>
      <c r="B13" s="248" t="s">
        <v>189</v>
      </c>
      <c r="C13" s="248" t="s">
        <v>189</v>
      </c>
    </row>
    <row r="14" spans="1:3" ht="14.25">
      <c r="A14" s="898"/>
      <c r="B14" s="249">
        <v>43830</v>
      </c>
      <c r="C14" s="249">
        <v>43465</v>
      </c>
    </row>
    <row r="15" spans="1:6" ht="15">
      <c r="A15" s="250"/>
      <c r="B15" s="251"/>
      <c r="C15" s="251"/>
      <c r="E15" s="252" t="s">
        <v>190</v>
      </c>
      <c r="F15" s="253"/>
    </row>
    <row r="16" spans="1:6" ht="15">
      <c r="A16" s="254" t="s">
        <v>191</v>
      </c>
      <c r="B16" s="251"/>
      <c r="C16" s="251"/>
      <c r="E16" s="255" t="s">
        <v>192</v>
      </c>
      <c r="F16" s="253">
        <v>0</v>
      </c>
    </row>
    <row r="17" spans="1:6" ht="15">
      <c r="A17" s="250"/>
      <c r="B17" s="251"/>
      <c r="C17" s="251"/>
      <c r="E17" s="255" t="s">
        <v>193</v>
      </c>
      <c r="F17" s="253">
        <f>'[1]ACTIVO'!$I$17</f>
        <v>0</v>
      </c>
    </row>
    <row r="18" spans="1:6" ht="15">
      <c r="A18" s="256" t="s">
        <v>194</v>
      </c>
      <c r="B18" s="251"/>
      <c r="C18" s="251"/>
      <c r="E18" s="255" t="s">
        <v>195</v>
      </c>
      <c r="F18" s="253">
        <v>0</v>
      </c>
    </row>
    <row r="19" spans="1:6" ht="15">
      <c r="A19" s="257"/>
      <c r="B19" s="251"/>
      <c r="C19" s="251"/>
      <c r="E19" s="255" t="s">
        <v>196</v>
      </c>
      <c r="F19" s="253">
        <f>'[1]ACTIVO'!$I$19</f>
        <v>0</v>
      </c>
    </row>
    <row r="20" spans="1:6" ht="15">
      <c r="A20" s="250" t="s">
        <v>197</v>
      </c>
      <c r="B20" s="251">
        <v>0</v>
      </c>
      <c r="C20" s="251">
        <v>0</v>
      </c>
      <c r="E20" s="255" t="s">
        <v>198</v>
      </c>
      <c r="F20" s="253">
        <f>'[1]ACTIVO'!$I$20</f>
        <v>0</v>
      </c>
    </row>
    <row r="21" spans="1:6" ht="15">
      <c r="A21" s="250"/>
      <c r="B21" s="251"/>
      <c r="C21" s="251"/>
      <c r="E21" s="258" t="s">
        <v>199</v>
      </c>
      <c r="F21" s="259">
        <f>'[1]ACTIVO'!$I$27</f>
        <v>21921682</v>
      </c>
    </row>
    <row r="22" spans="1:6" ht="15">
      <c r="A22" s="250" t="s">
        <v>186</v>
      </c>
      <c r="B22" s="251">
        <v>0</v>
      </c>
      <c r="C22" s="251">
        <v>0</v>
      </c>
      <c r="E22" s="258" t="s">
        <v>200</v>
      </c>
      <c r="F22" s="259">
        <f>'[1]ACTIVO'!$I$28</f>
        <v>305600654</v>
      </c>
    </row>
    <row r="23" spans="1:3" ht="15">
      <c r="A23" s="250"/>
      <c r="B23" s="251"/>
      <c r="C23" s="251"/>
    </row>
    <row r="24" spans="1:3" ht="15">
      <c r="A24" s="250" t="s">
        <v>186</v>
      </c>
      <c r="B24" s="251">
        <v>0</v>
      </c>
      <c r="C24" s="251">
        <v>0</v>
      </c>
    </row>
    <row r="25" spans="1:3" ht="15">
      <c r="A25" s="250"/>
      <c r="B25" s="260"/>
      <c r="C25" s="260"/>
    </row>
    <row r="26" spans="1:3" ht="16.5" customHeight="1">
      <c r="A26" s="250" t="s">
        <v>201</v>
      </c>
      <c r="B26" s="251">
        <f>SUM(B16:B25)</f>
        <v>0</v>
      </c>
      <c r="C26" s="251">
        <f>SUM(C20:C24)</f>
        <v>0</v>
      </c>
    </row>
    <row r="27" spans="1:3" ht="15">
      <c r="A27" s="250"/>
      <c r="B27" s="251"/>
      <c r="C27" s="251"/>
    </row>
    <row r="28" spans="1:3" ht="15">
      <c r="A28" s="250" t="s">
        <v>202</v>
      </c>
      <c r="B28" s="251"/>
      <c r="C28" s="261"/>
    </row>
    <row r="29" spans="1:3" ht="15">
      <c r="A29" s="250"/>
      <c r="B29" s="260"/>
      <c r="C29" s="260"/>
    </row>
    <row r="30" spans="1:3" ht="15">
      <c r="A30" s="250" t="s">
        <v>201</v>
      </c>
      <c r="B30" s="251">
        <f>SUM(B26:B29)</f>
        <v>0</v>
      </c>
      <c r="C30" s="251">
        <f>SUM(C26:C28)</f>
        <v>0</v>
      </c>
    </row>
    <row r="31" spans="1:3" ht="15">
      <c r="A31" s="250"/>
      <c r="B31" s="251"/>
      <c r="C31" s="251"/>
    </row>
    <row r="32" spans="1:3" ht="15" customHeight="1">
      <c r="A32" s="254" t="s">
        <v>203</v>
      </c>
      <c r="B32" s="903" t="s">
        <v>152</v>
      </c>
      <c r="C32" s="904"/>
    </row>
    <row r="33" spans="1:3" ht="15">
      <c r="A33" s="250"/>
      <c r="B33" s="903"/>
      <c r="C33" s="904"/>
    </row>
    <row r="34" spans="1:3" ht="15">
      <c r="A34" s="256" t="s">
        <v>204</v>
      </c>
      <c r="B34" s="903"/>
      <c r="C34" s="904"/>
    </row>
    <row r="35" spans="1:3" ht="15">
      <c r="A35" s="257"/>
      <c r="B35" s="903"/>
      <c r="C35" s="904"/>
    </row>
    <row r="36" spans="1:3" ht="15">
      <c r="A36" s="250" t="s">
        <v>186</v>
      </c>
      <c r="B36" s="903"/>
      <c r="C36" s="904"/>
    </row>
    <row r="37" spans="1:3" ht="15">
      <c r="A37" s="250" t="s">
        <v>186</v>
      </c>
      <c r="B37" s="903"/>
      <c r="C37" s="904"/>
    </row>
    <row r="38" spans="1:3" ht="15">
      <c r="A38" s="250" t="s">
        <v>186</v>
      </c>
      <c r="B38" s="903"/>
      <c r="C38" s="904"/>
    </row>
    <row r="39" spans="1:3" ht="15">
      <c r="A39" s="250" t="s">
        <v>186</v>
      </c>
      <c r="B39" s="903"/>
      <c r="C39" s="904"/>
    </row>
    <row r="40" spans="1:3" ht="15">
      <c r="A40" s="250" t="s">
        <v>186</v>
      </c>
      <c r="B40" s="903"/>
      <c r="C40" s="904"/>
    </row>
    <row r="41" spans="1:3" ht="15">
      <c r="A41" s="250"/>
      <c r="B41" s="260"/>
      <c r="C41" s="260"/>
    </row>
    <row r="42" spans="1:3" ht="15">
      <c r="A42" s="250" t="s">
        <v>201</v>
      </c>
      <c r="B42" s="251">
        <f>SUM(B36:B41)</f>
        <v>0</v>
      </c>
      <c r="C42" s="251">
        <f>SUM(C36:C41)</f>
        <v>0</v>
      </c>
    </row>
    <row r="43" spans="1:3" ht="15">
      <c r="A43" s="250"/>
      <c r="B43" s="251"/>
      <c r="C43" s="251"/>
    </row>
    <row r="44" spans="1:3" ht="16.5" customHeight="1">
      <c r="A44" s="262" t="s">
        <v>205</v>
      </c>
      <c r="B44" s="263"/>
      <c r="C44" s="263"/>
    </row>
    <row r="45" spans="1:3" ht="16.5" customHeight="1">
      <c r="A45" s="262" t="s">
        <v>206</v>
      </c>
      <c r="B45" s="261"/>
      <c r="C45" s="261"/>
    </row>
    <row r="46" spans="1:3" ht="16.5" customHeight="1">
      <c r="A46" s="250" t="s">
        <v>207</v>
      </c>
      <c r="B46" s="263"/>
      <c r="C46" s="263"/>
    </row>
    <row r="47" spans="1:3" ht="16.5" customHeight="1">
      <c r="A47" s="262"/>
      <c r="B47" s="264"/>
      <c r="C47" s="265"/>
    </row>
    <row r="48" spans="1:3" ht="16.5" customHeight="1">
      <c r="A48" s="250" t="s">
        <v>201</v>
      </c>
      <c r="B48" s="266">
        <f>B44+B45+B46</f>
        <v>0</v>
      </c>
      <c r="C48" s="266">
        <f>C44+C45+C46</f>
        <v>0</v>
      </c>
    </row>
    <row r="49" spans="1:3" ht="16.5" customHeight="1">
      <c r="A49" s="262"/>
      <c r="B49" s="264"/>
      <c r="C49" s="264"/>
    </row>
    <row r="50" spans="1:3" ht="15">
      <c r="A50" s="250" t="s">
        <v>201</v>
      </c>
      <c r="B50" s="251">
        <f>B42+B48</f>
        <v>0</v>
      </c>
      <c r="C50" s="251">
        <f>C42+C48</f>
        <v>0</v>
      </c>
    </row>
    <row r="51" spans="1:3" ht="15">
      <c r="A51" s="250"/>
      <c r="B51" s="251"/>
      <c r="C51" s="251"/>
    </row>
    <row r="52" spans="1:3" ht="14.25">
      <c r="A52" s="267" t="s">
        <v>208</v>
      </c>
      <c r="B52" s="268">
        <f>+B30+B50</f>
        <v>0</v>
      </c>
      <c r="C52" s="268">
        <f>+C30+C50</f>
        <v>0</v>
      </c>
    </row>
    <row r="53" spans="1:3" ht="15">
      <c r="A53" s="243"/>
      <c r="B53" s="243"/>
      <c r="C53" s="243"/>
    </row>
    <row r="54" spans="1:3" ht="15">
      <c r="A54" s="243"/>
      <c r="B54" s="243"/>
      <c r="C54" s="243"/>
    </row>
    <row r="55" spans="1:3" ht="15">
      <c r="A55" s="243"/>
      <c r="B55" s="243"/>
      <c r="C55" s="243"/>
    </row>
    <row r="56" spans="1:3" ht="15">
      <c r="A56" s="243"/>
      <c r="B56" s="243"/>
      <c r="C56" s="243"/>
    </row>
    <row r="57" spans="1:3" ht="15">
      <c r="A57" s="245"/>
      <c r="B57" s="245"/>
      <c r="C57" s="245"/>
    </row>
    <row r="58" spans="1:3" ht="15.75">
      <c r="A58" s="826" t="s">
        <v>554</v>
      </c>
      <c r="B58" s="826" t="s">
        <v>325</v>
      </c>
      <c r="C58" s="536" t="s">
        <v>69</v>
      </c>
    </row>
    <row r="59" spans="1:3" ht="15">
      <c r="A59" s="245"/>
      <c r="B59" s="245"/>
      <c r="C59" s="243"/>
    </row>
    <row r="60" spans="1:3" ht="15">
      <c r="A60" s="243"/>
      <c r="B60" s="245"/>
      <c r="C60" s="243"/>
    </row>
    <row r="64" ht="15.75">
      <c r="B64" s="536"/>
    </row>
    <row r="68" spans="1:3" ht="16.5">
      <c r="A68" s="899"/>
      <c r="B68" s="899"/>
      <c r="C68" s="899"/>
    </row>
  </sheetData>
  <sheetProtection/>
  <mergeCells count="8">
    <mergeCell ref="A12:A14"/>
    <mergeCell ref="A68:C68"/>
    <mergeCell ref="A6:C6"/>
    <mergeCell ref="A7:C7"/>
    <mergeCell ref="A8:C8"/>
    <mergeCell ref="A10:C10"/>
    <mergeCell ref="A11:C11"/>
    <mergeCell ref="B32:C40"/>
  </mergeCells>
  <printOptions/>
  <pageMargins left="1.1023622047244095" right="0.9448818897637796" top="0.984251968503937" bottom="0.7480314960629921" header="0.31496062992125984" footer="0.31496062992125984"/>
  <pageSetup horizontalDpi="600" verticalDpi="600" orientation="portrait" paperSize="9" scale="70" r:id="rId2"/>
  <drawing r:id="rId1"/>
</worksheet>
</file>

<file path=xl/worksheets/sheet11.xml><?xml version="1.0" encoding="utf-8"?>
<worksheet xmlns="http://schemas.openxmlformats.org/spreadsheetml/2006/main" xmlns:r="http://schemas.openxmlformats.org/officeDocument/2006/relationships">
  <sheetPr>
    <tabColor theme="0" tint="-0.1499900072813034"/>
  </sheetPr>
  <dimension ref="A2:I62"/>
  <sheetViews>
    <sheetView zoomScalePageLayoutView="0" workbookViewId="0" topLeftCell="A1">
      <selection activeCell="A50" sqref="A50:IV50"/>
    </sheetView>
  </sheetViews>
  <sheetFormatPr defaultColWidth="11.421875" defaultRowHeight="12.75"/>
  <cols>
    <col min="1" max="1" width="32.140625" style="269" customWidth="1"/>
    <col min="2" max="3" width="17.57421875" style="269" customWidth="1"/>
    <col min="4" max="4" width="18.28125" style="269" customWidth="1"/>
    <col min="5" max="5" width="17.57421875" style="269" customWidth="1"/>
    <col min="6" max="6" width="18.57421875" style="269" customWidth="1"/>
    <col min="7" max="7" width="17.8515625" style="269" customWidth="1"/>
    <col min="8" max="8" width="18.00390625" style="574" bestFit="1" customWidth="1"/>
    <col min="9" max="9" width="12.7109375" style="269" bestFit="1" customWidth="1"/>
    <col min="10" max="16384" width="11.421875" style="269" customWidth="1"/>
  </cols>
  <sheetData>
    <row r="1" ht="42.75" customHeight="1"/>
    <row r="2" spans="1:5" ht="15.75">
      <c r="A2" s="909" t="s">
        <v>401</v>
      </c>
      <c r="B2" s="909"/>
      <c r="C2" s="909"/>
      <c r="D2" s="909"/>
      <c r="E2" s="909"/>
    </row>
    <row r="3" spans="1:5" ht="15.75">
      <c r="A3" s="909" t="s">
        <v>560</v>
      </c>
      <c r="B3" s="909"/>
      <c r="C3" s="909"/>
      <c r="D3" s="909"/>
      <c r="E3" s="909"/>
    </row>
    <row r="4" spans="1:5" ht="15.75">
      <c r="A4" s="270"/>
      <c r="B4" s="907" t="s">
        <v>323</v>
      </c>
      <c r="C4" s="907"/>
      <c r="D4" s="271"/>
      <c r="E4" s="270" t="s">
        <v>209</v>
      </c>
    </row>
    <row r="5" spans="1:5" ht="15.75">
      <c r="A5" s="905"/>
      <c r="B5" s="905"/>
      <c r="C5" s="905"/>
      <c r="D5" s="905"/>
      <c r="E5" s="905"/>
    </row>
    <row r="6" spans="1:5" ht="18.75" customHeight="1">
      <c r="A6" s="909" t="s">
        <v>210</v>
      </c>
      <c r="B6" s="909"/>
      <c r="C6" s="909"/>
      <c r="D6" s="909"/>
      <c r="E6" s="909"/>
    </row>
    <row r="7" spans="1:6" ht="15.75">
      <c r="A7" s="272"/>
      <c r="B7" s="272"/>
      <c r="C7" s="272"/>
      <c r="D7" s="272"/>
      <c r="E7" s="272"/>
      <c r="F7" s="272"/>
    </row>
    <row r="8" spans="1:6" ht="15.75">
      <c r="A8" s="273"/>
      <c r="B8" s="274" t="s">
        <v>211</v>
      </c>
      <c r="C8" s="274"/>
      <c r="D8" s="274"/>
      <c r="E8" s="274" t="s">
        <v>211</v>
      </c>
      <c r="F8" s="274" t="s">
        <v>211</v>
      </c>
    </row>
    <row r="9" spans="1:6" ht="15.75">
      <c r="A9" s="274" t="s">
        <v>212</v>
      </c>
      <c r="B9" s="274" t="s">
        <v>143</v>
      </c>
      <c r="C9" s="274" t="s">
        <v>147</v>
      </c>
      <c r="D9" s="274" t="s">
        <v>398</v>
      </c>
      <c r="E9" s="274" t="s">
        <v>145</v>
      </c>
      <c r="F9" s="274" t="s">
        <v>145</v>
      </c>
    </row>
    <row r="10" spans="1:6" ht="15.75">
      <c r="A10" s="275"/>
      <c r="B10" s="276">
        <v>43466</v>
      </c>
      <c r="C10" s="277"/>
      <c r="D10" s="277"/>
      <c r="E10" s="276">
        <v>43830</v>
      </c>
      <c r="F10" s="276">
        <v>43465</v>
      </c>
    </row>
    <row r="11" spans="1:6" ht="15.75">
      <c r="A11" s="278"/>
      <c r="B11" s="279"/>
      <c r="C11" s="279"/>
      <c r="D11" s="279"/>
      <c r="E11" s="280"/>
      <c r="F11" s="280"/>
    </row>
    <row r="12" spans="1:6" ht="15.75">
      <c r="A12" s="281" t="s">
        <v>213</v>
      </c>
      <c r="B12" s="279"/>
      <c r="C12" s="279"/>
      <c r="D12" s="279"/>
      <c r="E12" s="280"/>
      <c r="F12" s="280"/>
    </row>
    <row r="13" spans="1:6" ht="3.75" customHeight="1">
      <c r="A13" s="278"/>
      <c r="B13" s="279"/>
      <c r="C13" s="282"/>
      <c r="D13" s="279"/>
      <c r="E13" s="280"/>
      <c r="F13" s="280"/>
    </row>
    <row r="14" spans="1:9" ht="15.75">
      <c r="A14" s="278"/>
      <c r="B14" s="279"/>
      <c r="C14" s="282"/>
      <c r="D14" s="279"/>
      <c r="E14" s="280"/>
      <c r="F14" s="280"/>
      <c r="G14" s="283"/>
      <c r="H14" s="288"/>
      <c r="I14" s="283"/>
    </row>
    <row r="15" spans="1:9" ht="15.75">
      <c r="A15" s="278" t="s">
        <v>365</v>
      </c>
      <c r="B15" s="286">
        <v>129432123</v>
      </c>
      <c r="C15" s="531">
        <v>17789464</v>
      </c>
      <c r="D15" s="285">
        <v>0</v>
      </c>
      <c r="E15" s="286">
        <f>+B15+C15-D15</f>
        <v>147221587</v>
      </c>
      <c r="F15" s="286">
        <v>129432123</v>
      </c>
      <c r="G15" s="283"/>
      <c r="H15" s="288"/>
      <c r="I15" s="288"/>
    </row>
    <row r="16" spans="1:9" ht="9" customHeight="1">
      <c r="A16" s="278"/>
      <c r="B16" s="284"/>
      <c r="C16" s="287"/>
      <c r="D16" s="284"/>
      <c r="E16" s="286"/>
      <c r="F16" s="286"/>
      <c r="G16" s="283"/>
      <c r="H16" s="288"/>
      <c r="I16" s="283"/>
    </row>
    <row r="17" spans="1:9" ht="15.75">
      <c r="A17" s="278"/>
      <c r="B17" s="285"/>
      <c r="C17" s="285"/>
      <c r="D17" s="285"/>
      <c r="E17" s="286"/>
      <c r="F17" s="286"/>
      <c r="G17" s="283"/>
      <c r="H17" s="288"/>
      <c r="I17" s="283"/>
    </row>
    <row r="18" spans="1:9" ht="7.5" customHeight="1">
      <c r="A18" s="278"/>
      <c r="B18" s="284"/>
      <c r="C18" s="287"/>
      <c r="D18" s="284"/>
      <c r="E18" s="286"/>
      <c r="F18" s="286"/>
      <c r="G18" s="283"/>
      <c r="H18" s="288"/>
      <c r="I18" s="283"/>
    </row>
    <row r="19" spans="1:9" ht="15.75" customHeight="1">
      <c r="A19" s="278"/>
      <c r="B19" s="285"/>
      <c r="C19" s="501"/>
      <c r="D19" s="500"/>
      <c r="E19" s="286"/>
      <c r="F19" s="286"/>
      <c r="G19" s="283"/>
      <c r="H19" s="288"/>
      <c r="I19" s="283"/>
    </row>
    <row r="20" spans="1:9" ht="7.5" customHeight="1">
      <c r="A20" s="278"/>
      <c r="B20" s="285"/>
      <c r="C20" s="501"/>
      <c r="D20" s="500"/>
      <c r="E20" s="286"/>
      <c r="F20" s="286"/>
      <c r="G20" s="283"/>
      <c r="H20" s="288"/>
      <c r="I20" s="283"/>
    </row>
    <row r="21" spans="1:9" ht="15.75" customHeight="1">
      <c r="A21" s="278"/>
      <c r="B21" s="285"/>
      <c r="C21" s="501"/>
      <c r="D21" s="500"/>
      <c r="E21" s="286"/>
      <c r="F21" s="286"/>
      <c r="G21" s="283"/>
      <c r="H21" s="288"/>
      <c r="I21" s="283"/>
    </row>
    <row r="22" spans="1:9" ht="9" customHeight="1" hidden="1">
      <c r="A22" s="278"/>
      <c r="B22" s="285"/>
      <c r="C22" s="501"/>
      <c r="D22" s="500"/>
      <c r="E22" s="286"/>
      <c r="F22" s="286"/>
      <c r="G22" s="283"/>
      <c r="H22" s="288"/>
      <c r="I22" s="283"/>
    </row>
    <row r="23" spans="1:9" ht="15.75" customHeight="1" hidden="1">
      <c r="A23" s="278" t="s">
        <v>214</v>
      </c>
      <c r="B23" s="285"/>
      <c r="C23" s="501"/>
      <c r="D23" s="500"/>
      <c r="E23" s="286"/>
      <c r="F23" s="286"/>
      <c r="G23" s="283"/>
      <c r="H23" s="288"/>
      <c r="I23" s="283"/>
    </row>
    <row r="24" spans="1:9" ht="9" customHeight="1">
      <c r="A24" s="278"/>
      <c r="B24" s="284"/>
      <c r="C24" s="501"/>
      <c r="D24" s="500"/>
      <c r="E24" s="286"/>
      <c r="F24" s="286"/>
      <c r="G24" s="283"/>
      <c r="H24" s="288"/>
      <c r="I24" s="283"/>
    </row>
    <row r="25" spans="1:9" ht="15.75" customHeight="1">
      <c r="A25" s="278"/>
      <c r="B25" s="285"/>
      <c r="C25" s="501"/>
      <c r="D25" s="500"/>
      <c r="E25" s="286"/>
      <c r="F25" s="286"/>
      <c r="G25" s="283"/>
      <c r="H25" s="288"/>
      <c r="I25" s="283"/>
    </row>
    <row r="26" spans="1:9" ht="8.25" customHeight="1">
      <c r="A26" s="278"/>
      <c r="B26" s="284"/>
      <c r="C26" s="501"/>
      <c r="D26" s="500"/>
      <c r="E26" s="286"/>
      <c r="F26" s="286"/>
      <c r="G26" s="283"/>
      <c r="H26" s="288"/>
      <c r="I26" s="283"/>
    </row>
    <row r="27" spans="1:9" ht="15.75" customHeight="1">
      <c r="A27" s="278"/>
      <c r="B27" s="284"/>
      <c r="C27" s="501"/>
      <c r="D27" s="500"/>
      <c r="E27" s="286"/>
      <c r="F27" s="286"/>
      <c r="G27" s="283"/>
      <c r="H27" s="288"/>
      <c r="I27" s="283"/>
    </row>
    <row r="28" spans="1:9" ht="15.75" customHeight="1">
      <c r="A28" s="278"/>
      <c r="B28" s="284"/>
      <c r="C28" s="503"/>
      <c r="D28" s="500"/>
      <c r="E28" s="289"/>
      <c r="F28" s="289"/>
      <c r="G28" s="283"/>
      <c r="H28" s="288"/>
      <c r="I28" s="283"/>
    </row>
    <row r="29" spans="1:9" ht="9" customHeight="1">
      <c r="A29" s="278"/>
      <c r="B29" s="284"/>
      <c r="C29" s="501"/>
      <c r="D29" s="502"/>
      <c r="E29" s="286"/>
      <c r="F29" s="286"/>
      <c r="G29" s="283"/>
      <c r="H29" s="288"/>
      <c r="I29" s="283"/>
    </row>
    <row r="30" spans="1:9" ht="15.75">
      <c r="A30" s="278"/>
      <c r="B30" s="284"/>
      <c r="C30" s="285"/>
      <c r="D30" s="285"/>
      <c r="E30" s="286"/>
      <c r="F30" s="286"/>
      <c r="G30" s="283"/>
      <c r="H30" s="288"/>
      <c r="I30" s="283"/>
    </row>
    <row r="31" spans="1:9" ht="9" customHeight="1">
      <c r="A31" s="278"/>
      <c r="B31" s="284"/>
      <c r="C31" s="287"/>
      <c r="D31" s="284"/>
      <c r="E31" s="286"/>
      <c r="F31" s="286"/>
      <c r="G31" s="283"/>
      <c r="H31" s="288"/>
      <c r="I31" s="283"/>
    </row>
    <row r="32" spans="1:9" ht="15.75">
      <c r="A32" s="281" t="s">
        <v>215</v>
      </c>
      <c r="B32" s="285"/>
      <c r="C32" s="285"/>
      <c r="D32" s="285"/>
      <c r="E32" s="286"/>
      <c r="F32" s="286"/>
      <c r="G32" s="283"/>
      <c r="H32" s="288"/>
      <c r="I32" s="283"/>
    </row>
    <row r="33" spans="1:9" ht="15.75">
      <c r="A33" s="278"/>
      <c r="B33" s="285"/>
      <c r="C33" s="285">
        <f>E33-B33</f>
        <v>0</v>
      </c>
      <c r="D33" s="285">
        <v>0</v>
      </c>
      <c r="E33" s="286"/>
      <c r="F33" s="286"/>
      <c r="G33" s="283"/>
      <c r="H33" s="288"/>
      <c r="I33" s="283"/>
    </row>
    <row r="34" spans="1:9" ht="9.75" customHeight="1">
      <c r="A34" s="278"/>
      <c r="B34" s="284"/>
      <c r="C34" s="287"/>
      <c r="D34" s="284"/>
      <c r="E34" s="286"/>
      <c r="F34" s="286"/>
      <c r="G34" s="283"/>
      <c r="H34" s="288"/>
      <c r="I34" s="283"/>
    </row>
    <row r="35" spans="1:9" ht="15.75">
      <c r="A35" s="278"/>
      <c r="B35" s="285"/>
      <c r="C35" s="285">
        <v>0</v>
      </c>
      <c r="D35" s="285">
        <v>0</v>
      </c>
      <c r="E35" s="286"/>
      <c r="F35" s="286"/>
      <c r="G35" s="283"/>
      <c r="H35" s="288"/>
      <c r="I35" s="283"/>
    </row>
    <row r="36" spans="1:9" ht="9.75" customHeight="1">
      <c r="A36" s="278"/>
      <c r="B36" s="284"/>
      <c r="C36" s="287"/>
      <c r="D36" s="284"/>
      <c r="E36" s="290"/>
      <c r="F36" s="290"/>
      <c r="G36" s="283"/>
      <c r="H36" s="288"/>
      <c r="I36" s="283"/>
    </row>
    <row r="37" spans="1:9" ht="15.75">
      <c r="A37" s="278"/>
      <c r="B37" s="291">
        <f>SUM(B13:B36)</f>
        <v>129432123</v>
      </c>
      <c r="C37" s="291">
        <f>SUM(C13:C36)</f>
        <v>17789464</v>
      </c>
      <c r="D37" s="292">
        <f>SUM(D13:D36)</f>
        <v>0</v>
      </c>
      <c r="E37" s="293">
        <f>SUM(E13:E36)</f>
        <v>147221587</v>
      </c>
      <c r="F37" s="293">
        <f>F15</f>
        <v>129432123</v>
      </c>
      <c r="G37" s="294"/>
      <c r="H37" s="288"/>
      <c r="I37" s="283"/>
    </row>
    <row r="38" spans="1:9" ht="15.75">
      <c r="A38" s="278"/>
      <c r="B38" s="284"/>
      <c r="C38" s="287"/>
      <c r="D38" s="284"/>
      <c r="E38" s="290"/>
      <c r="F38" s="290"/>
      <c r="G38" s="283"/>
      <c r="H38" s="288"/>
      <c r="I38" s="283"/>
    </row>
    <row r="39" spans="1:9" ht="15.75">
      <c r="A39" s="281" t="s">
        <v>217</v>
      </c>
      <c r="B39" s="284"/>
      <c r="C39" s="287"/>
      <c r="D39" s="284"/>
      <c r="E39" s="290"/>
      <c r="F39" s="290"/>
      <c r="G39" s="283"/>
      <c r="H39" s="288"/>
      <c r="I39" s="283"/>
    </row>
    <row r="40" spans="1:9" ht="15.75">
      <c r="A40" s="278"/>
      <c r="B40" s="285">
        <v>0</v>
      </c>
      <c r="C40" s="285">
        <v>0</v>
      </c>
      <c r="D40" s="285">
        <v>0</v>
      </c>
      <c r="E40" s="295">
        <v>0</v>
      </c>
      <c r="F40" s="295">
        <v>0</v>
      </c>
      <c r="G40" s="283"/>
      <c r="H40" s="288"/>
      <c r="I40" s="283"/>
    </row>
    <row r="41" spans="1:9" ht="9" customHeight="1">
      <c r="A41" s="278"/>
      <c r="B41" s="287"/>
      <c r="C41" s="287"/>
      <c r="D41" s="284"/>
      <c r="E41" s="290"/>
      <c r="F41" s="290"/>
      <c r="G41" s="283"/>
      <c r="H41" s="288"/>
      <c r="I41" s="283"/>
    </row>
    <row r="42" spans="1:9" ht="15.75">
      <c r="A42" s="278" t="s">
        <v>216</v>
      </c>
      <c r="B42" s="296">
        <f>SUM(B40:B40)</f>
        <v>0</v>
      </c>
      <c r="C42" s="296">
        <f>SUM(C40:C40)</f>
        <v>0</v>
      </c>
      <c r="D42" s="296">
        <f>SUM(D40:D40)</f>
        <v>0</v>
      </c>
      <c r="E42" s="297">
        <f>SUM(E40:E40)</f>
        <v>0</v>
      </c>
      <c r="F42" s="297">
        <v>0</v>
      </c>
      <c r="G42" s="283"/>
      <c r="H42" s="288"/>
      <c r="I42" s="283"/>
    </row>
    <row r="43" spans="1:9" ht="9.75" customHeight="1" thickBot="1">
      <c r="A43" s="278"/>
      <c r="B43" s="287"/>
      <c r="C43" s="287"/>
      <c r="D43" s="287"/>
      <c r="E43" s="290"/>
      <c r="F43" s="290"/>
      <c r="G43" s="283"/>
      <c r="H43" s="288"/>
      <c r="I43" s="283"/>
    </row>
    <row r="44" spans="1:9" ht="16.5" thickBot="1">
      <c r="A44" s="278" t="s">
        <v>218</v>
      </c>
      <c r="B44" s="298">
        <f>(B37+B42)</f>
        <v>129432123</v>
      </c>
      <c r="C44" s="298">
        <f>(C37+C42)</f>
        <v>17789464</v>
      </c>
      <c r="D44" s="698">
        <f>(D37+D42)</f>
        <v>0</v>
      </c>
      <c r="E44" s="701">
        <f>+B44+C44-D44</f>
        <v>147221587</v>
      </c>
      <c r="F44" s="699">
        <f>F37</f>
        <v>129432123</v>
      </c>
      <c r="G44" s="299"/>
      <c r="H44" s="288"/>
      <c r="I44" s="283"/>
    </row>
    <row r="45" spans="1:6" ht="13.5" customHeight="1" thickTop="1">
      <c r="A45" s="278"/>
      <c r="B45" s="284"/>
      <c r="C45" s="284"/>
      <c r="D45" s="300"/>
      <c r="E45" s="700"/>
      <c r="F45" s="301"/>
    </row>
    <row r="46" spans="1:6" ht="16.5" thickBot="1">
      <c r="A46" s="302" t="s">
        <v>182</v>
      </c>
      <c r="B46" s="303">
        <v>120582866</v>
      </c>
      <c r="C46" s="303">
        <v>8849257</v>
      </c>
      <c r="D46" s="304">
        <v>0</v>
      </c>
      <c r="E46" s="305">
        <v>129432123</v>
      </c>
      <c r="F46" s="305">
        <f>E46</f>
        <v>129432123</v>
      </c>
    </row>
    <row r="47" spans="1:5" ht="16.5" thickTop="1">
      <c r="A47" s="306" t="s">
        <v>70</v>
      </c>
      <c r="B47" s="307"/>
      <c r="C47" s="307"/>
      <c r="D47" s="307"/>
      <c r="E47" s="308"/>
    </row>
    <row r="48" spans="1:5" ht="15.75">
      <c r="A48" s="309"/>
      <c r="B48" s="309"/>
      <c r="C48" s="309"/>
      <c r="D48" s="309"/>
      <c r="E48" s="309"/>
    </row>
    <row r="49" spans="1:5" ht="15.75">
      <c r="A49" s="309"/>
      <c r="B49" s="309"/>
      <c r="C49" s="309"/>
      <c r="D49" s="309"/>
      <c r="E49" s="309"/>
    </row>
    <row r="50" spans="1:5" ht="15.75">
      <c r="A50" s="309"/>
      <c r="B50" s="309"/>
      <c r="C50" s="309"/>
      <c r="D50" s="309"/>
      <c r="E50" s="309"/>
    </row>
    <row r="51" spans="1:5" ht="15.75">
      <c r="A51" s="309"/>
      <c r="B51" s="309"/>
      <c r="C51" s="309"/>
      <c r="D51" s="309"/>
      <c r="E51" s="309"/>
    </row>
    <row r="52" spans="1:5" ht="15.75">
      <c r="A52" s="310"/>
      <c r="B52" s="905"/>
      <c r="C52" s="905"/>
      <c r="D52" s="905"/>
      <c r="E52" s="905"/>
    </row>
    <row r="53" spans="1:7" ht="15.75">
      <c r="A53" s="908" t="s">
        <v>554</v>
      </c>
      <c r="B53" s="908"/>
      <c r="C53" s="905" t="s">
        <v>133</v>
      </c>
      <c r="D53" s="905"/>
      <c r="E53" s="862" t="s">
        <v>69</v>
      </c>
      <c r="F53" s="862"/>
      <c r="G53" s="862"/>
    </row>
    <row r="54" spans="1:5" ht="15.75">
      <c r="A54" s="310"/>
      <c r="B54" s="905"/>
      <c r="C54" s="905"/>
      <c r="D54" s="309"/>
      <c r="E54" s="309"/>
    </row>
    <row r="55" spans="1:5" ht="15.75">
      <c r="A55" s="309"/>
      <c r="B55" s="905"/>
      <c r="C55" s="905"/>
      <c r="D55" s="309"/>
      <c r="E55" s="309"/>
    </row>
    <row r="62" spans="1:5" ht="15.75">
      <c r="A62" s="906"/>
      <c r="B62" s="906"/>
      <c r="C62" s="906"/>
      <c r="D62" s="906"/>
      <c r="E62" s="906"/>
    </row>
  </sheetData>
  <sheetProtection/>
  <mergeCells count="13">
    <mergeCell ref="A2:E2"/>
    <mergeCell ref="A3:E3"/>
    <mergeCell ref="A5:E5"/>
    <mergeCell ref="A6:E6"/>
    <mergeCell ref="B52:C52"/>
    <mergeCell ref="D52:E52"/>
    <mergeCell ref="B54:C54"/>
    <mergeCell ref="B55:C55"/>
    <mergeCell ref="A62:E62"/>
    <mergeCell ref="B4:C4"/>
    <mergeCell ref="C53:D53"/>
    <mergeCell ref="A53:B53"/>
    <mergeCell ref="E53:G53"/>
  </mergeCells>
  <printOptions/>
  <pageMargins left="0.9055118110236221" right="0.7086614173228347" top="1.7322834645669292" bottom="0.7480314960629921" header="0.31496062992125984" footer="0.31496062992125984"/>
  <pageSetup horizontalDpi="600" verticalDpi="600" orientation="portrait" paperSize="9" scale="70" r:id="rId2"/>
  <drawing r:id="rId1"/>
</worksheet>
</file>

<file path=xl/worksheets/sheet12.xml><?xml version="1.0" encoding="utf-8"?>
<worksheet xmlns="http://schemas.openxmlformats.org/spreadsheetml/2006/main" xmlns:r="http://schemas.openxmlformats.org/officeDocument/2006/relationships">
  <sheetPr>
    <tabColor theme="0" tint="-0.1499900072813034"/>
  </sheetPr>
  <dimension ref="A2:H51"/>
  <sheetViews>
    <sheetView zoomScalePageLayoutView="0" workbookViewId="0" topLeftCell="A13">
      <selection activeCell="B44" sqref="B44:C44"/>
    </sheetView>
  </sheetViews>
  <sheetFormatPr defaultColWidth="11.421875" defaultRowHeight="12.75"/>
  <cols>
    <col min="1" max="1" width="61.140625" style="311" customWidth="1"/>
    <col min="2" max="2" width="18.28125" style="311" customWidth="1"/>
    <col min="3" max="3" width="17.7109375" style="311" customWidth="1"/>
    <col min="4" max="4" width="17.57421875" style="311" customWidth="1"/>
    <col min="5" max="5" width="18.00390625" style="311" customWidth="1"/>
    <col min="6" max="16384" width="11.421875" style="311" customWidth="1"/>
  </cols>
  <sheetData>
    <row r="1" ht="48" customHeight="1"/>
    <row r="2" spans="1:5" ht="15.75">
      <c r="A2" s="913" t="s">
        <v>401</v>
      </c>
      <c r="B2" s="913"/>
      <c r="C2" s="913"/>
      <c r="D2" s="913"/>
      <c r="E2" s="913"/>
    </row>
    <row r="3" spans="1:5" ht="15.75">
      <c r="A3" s="913"/>
      <c r="B3" s="913"/>
      <c r="C3" s="913"/>
      <c r="D3" s="913"/>
      <c r="E3" s="313" t="s">
        <v>219</v>
      </c>
    </row>
    <row r="4" spans="1:5" ht="15.75">
      <c r="A4" s="913" t="s">
        <v>560</v>
      </c>
      <c r="B4" s="913"/>
      <c r="C4" s="913"/>
      <c r="D4" s="913"/>
      <c r="E4" s="913"/>
    </row>
    <row r="5" spans="1:5" ht="15.75">
      <c r="A5" s="312"/>
      <c r="B5" s="312" t="s">
        <v>323</v>
      </c>
      <c r="C5" s="312"/>
      <c r="D5" s="312"/>
      <c r="E5" s="312"/>
    </row>
    <row r="6" spans="1:5" ht="12" customHeight="1">
      <c r="A6" s="314"/>
      <c r="B6" s="314"/>
      <c r="C6" s="314"/>
      <c r="D6" s="314"/>
      <c r="E6" s="314"/>
    </row>
    <row r="7" spans="1:5" ht="15.75">
      <c r="A7" s="913" t="s">
        <v>220</v>
      </c>
      <c r="B7" s="913"/>
      <c r="C7" s="913"/>
      <c r="D7" s="913"/>
      <c r="E7" s="913"/>
    </row>
    <row r="8" spans="1:5" ht="15.75">
      <c r="A8" s="913" t="s">
        <v>221</v>
      </c>
      <c r="B8" s="913"/>
      <c r="C8" s="913"/>
      <c r="D8" s="913"/>
      <c r="E8" s="913"/>
    </row>
    <row r="9" spans="1:5" ht="10.5" customHeight="1">
      <c r="A9" s="314"/>
      <c r="B9" s="314"/>
      <c r="C9" s="315"/>
      <c r="D9" s="315"/>
      <c r="E9" s="315"/>
    </row>
    <row r="10" spans="1:5" ht="12.75" customHeight="1">
      <c r="A10" s="316"/>
      <c r="B10" s="317"/>
      <c r="C10" s="318"/>
      <c r="D10" s="317"/>
      <c r="E10" s="319"/>
    </row>
    <row r="11" spans="1:5" ht="15.75">
      <c r="A11" s="320" t="s">
        <v>222</v>
      </c>
      <c r="B11" s="914" t="s">
        <v>223</v>
      </c>
      <c r="C11" s="914"/>
      <c r="D11" s="915" t="s">
        <v>224</v>
      </c>
      <c r="E11" s="915"/>
    </row>
    <row r="12" spans="1:5" ht="12.75" customHeight="1">
      <c r="A12" s="321"/>
      <c r="B12" s="322"/>
      <c r="C12" s="323"/>
      <c r="D12" s="322"/>
      <c r="E12" s="324"/>
    </row>
    <row r="13" spans="1:5" ht="15.75">
      <c r="A13" s="317"/>
      <c r="B13" s="325"/>
      <c r="C13" s="326"/>
      <c r="D13" s="325"/>
      <c r="E13" s="326"/>
    </row>
    <row r="14" spans="1:5" ht="15.75">
      <c r="A14" s="327" t="s">
        <v>225</v>
      </c>
      <c r="B14" s="328"/>
      <c r="C14" s="329"/>
      <c r="D14" s="328"/>
      <c r="E14" s="329"/>
    </row>
    <row r="15" spans="1:5" ht="15.75">
      <c r="A15" s="327"/>
      <c r="B15" s="328"/>
      <c r="C15" s="329"/>
      <c r="D15" s="328"/>
      <c r="E15" s="329"/>
    </row>
    <row r="16" spans="1:5" ht="15.75">
      <c r="A16" s="327" t="s">
        <v>226</v>
      </c>
      <c r="B16" s="328"/>
      <c r="C16" s="329"/>
      <c r="D16" s="328"/>
      <c r="E16" s="329"/>
    </row>
    <row r="17" spans="1:5" ht="15.75">
      <c r="A17" s="327"/>
      <c r="B17" s="328"/>
      <c r="C17" s="329"/>
      <c r="D17" s="328"/>
      <c r="E17" s="329"/>
    </row>
    <row r="18" spans="1:5" ht="15.75">
      <c r="A18" s="327" t="s">
        <v>227</v>
      </c>
      <c r="B18" s="330"/>
      <c r="C18" s="329"/>
      <c r="D18" s="330"/>
      <c r="E18" s="329"/>
    </row>
    <row r="19" spans="1:5" ht="15.75">
      <c r="A19" s="327"/>
      <c r="B19" s="328"/>
      <c r="C19" s="329"/>
      <c r="D19" s="328"/>
      <c r="E19" s="329"/>
    </row>
    <row r="20" spans="1:5" ht="15.75" customHeight="1">
      <c r="A20" s="327" t="s">
        <v>228</v>
      </c>
      <c r="B20" s="912" t="s">
        <v>152</v>
      </c>
      <c r="C20" s="912"/>
      <c r="D20" s="912"/>
      <c r="E20" s="912"/>
    </row>
    <row r="21" spans="1:5" ht="15.75" customHeight="1">
      <c r="A21" s="327"/>
      <c r="B21" s="912"/>
      <c r="C21" s="912"/>
      <c r="D21" s="912"/>
      <c r="E21" s="912"/>
    </row>
    <row r="22" spans="1:5" ht="15.75" customHeight="1">
      <c r="A22" s="327" t="s">
        <v>229</v>
      </c>
      <c r="B22" s="912"/>
      <c r="C22" s="912"/>
      <c r="D22" s="912"/>
      <c r="E22" s="912"/>
    </row>
    <row r="23" spans="1:5" ht="15.75" customHeight="1">
      <c r="A23" s="327"/>
      <c r="B23" s="912"/>
      <c r="C23" s="912"/>
      <c r="D23" s="912"/>
      <c r="E23" s="912"/>
    </row>
    <row r="24" spans="1:5" ht="15.75" customHeight="1">
      <c r="A24" s="327" t="s">
        <v>230</v>
      </c>
      <c r="B24" s="912"/>
      <c r="C24" s="912"/>
      <c r="D24" s="912"/>
      <c r="E24" s="912"/>
    </row>
    <row r="25" spans="1:5" ht="15.75" customHeight="1">
      <c r="A25" s="327" t="s">
        <v>231</v>
      </c>
      <c r="B25" s="912"/>
      <c r="C25" s="912"/>
      <c r="D25" s="912"/>
      <c r="E25" s="912"/>
    </row>
    <row r="26" spans="1:5" ht="15.75">
      <c r="A26" s="327"/>
      <c r="B26" s="328"/>
      <c r="C26" s="331"/>
      <c r="D26" s="332"/>
      <c r="E26" s="329"/>
    </row>
    <row r="27" spans="1:5" ht="15.75">
      <c r="A27" s="327" t="s">
        <v>232</v>
      </c>
      <c r="B27" s="330"/>
      <c r="C27" s="329"/>
      <c r="D27" s="330"/>
      <c r="E27" s="329"/>
    </row>
    <row r="28" spans="1:5" ht="15.75">
      <c r="A28" s="327"/>
      <c r="B28" s="328"/>
      <c r="C28" s="329"/>
      <c r="D28" s="328"/>
      <c r="E28" s="329"/>
    </row>
    <row r="29" spans="1:5" ht="15.75">
      <c r="A29" s="327" t="s">
        <v>233</v>
      </c>
      <c r="B29" s="328"/>
      <c r="C29" s="329"/>
      <c r="D29" s="328"/>
      <c r="E29" s="329"/>
    </row>
    <row r="30" spans="1:5" ht="15.75">
      <c r="A30" s="327"/>
      <c r="B30" s="328"/>
      <c r="C30" s="329"/>
      <c r="D30" s="328"/>
      <c r="E30" s="329"/>
    </row>
    <row r="31" spans="1:5" ht="15.75">
      <c r="A31" s="327" t="s">
        <v>227</v>
      </c>
      <c r="B31" s="333"/>
      <c r="C31" s="329"/>
      <c r="D31" s="333"/>
      <c r="E31" s="329"/>
    </row>
    <row r="32" spans="1:5" ht="15.75">
      <c r="A32" s="327"/>
      <c r="B32" s="334"/>
      <c r="C32" s="326"/>
      <c r="D32" s="334"/>
      <c r="E32" s="326"/>
    </row>
    <row r="33" spans="1:5" ht="15.75">
      <c r="A33" s="327" t="s">
        <v>234</v>
      </c>
      <c r="B33" s="334"/>
      <c r="C33" s="335"/>
      <c r="D33" s="334"/>
      <c r="E33" s="335"/>
    </row>
    <row r="34" spans="1:5" ht="15.75">
      <c r="A34" s="327"/>
      <c r="B34" s="334"/>
      <c r="C34" s="326"/>
      <c r="D34" s="334"/>
      <c r="E34" s="326"/>
    </row>
    <row r="35" spans="1:5" ht="15.75">
      <c r="A35" s="327" t="s">
        <v>235</v>
      </c>
      <c r="B35" s="334"/>
      <c r="C35" s="326"/>
      <c r="D35" s="334"/>
      <c r="E35" s="326"/>
    </row>
    <row r="36" spans="1:5" ht="16.5" thickBot="1">
      <c r="A36" s="322" t="s">
        <v>236</v>
      </c>
      <c r="B36" s="336"/>
      <c r="C36" s="337">
        <f>C14+C33</f>
        <v>0</v>
      </c>
      <c r="D36" s="336"/>
      <c r="E36" s="337">
        <f>E14+E33</f>
        <v>0</v>
      </c>
    </row>
    <row r="37" spans="1:5" ht="16.5" thickTop="1">
      <c r="A37" s="315"/>
      <c r="B37" s="338"/>
      <c r="C37" s="339"/>
      <c r="D37" s="315"/>
      <c r="E37" s="315"/>
    </row>
    <row r="38" spans="1:5" ht="15.75">
      <c r="A38" s="315"/>
      <c r="B38" s="338"/>
      <c r="C38" s="339"/>
      <c r="D38" s="315"/>
      <c r="E38" s="315"/>
    </row>
    <row r="39" spans="1:5" ht="15.75">
      <c r="A39" s="315"/>
      <c r="B39" s="338"/>
      <c r="C39" s="339"/>
      <c r="D39" s="315"/>
      <c r="E39" s="315"/>
    </row>
    <row r="40" spans="1:5" ht="15.75">
      <c r="A40" s="315"/>
      <c r="B40" s="315"/>
      <c r="C40" s="315"/>
      <c r="D40" s="315"/>
      <c r="E40" s="315"/>
    </row>
    <row r="41" spans="1:5" ht="15.75">
      <c r="A41" s="315"/>
      <c r="B41" s="315"/>
      <c r="C41" s="315"/>
      <c r="D41" s="315"/>
      <c r="E41" s="315"/>
    </row>
    <row r="42" spans="1:5" ht="15.75">
      <c r="A42" s="340"/>
      <c r="B42" s="910"/>
      <c r="C42" s="910"/>
      <c r="D42" s="910"/>
      <c r="E42" s="910"/>
    </row>
    <row r="43" spans="1:8" ht="15.75">
      <c r="A43" s="826" t="s">
        <v>554</v>
      </c>
      <c r="B43" s="910" t="s">
        <v>133</v>
      </c>
      <c r="C43" s="910"/>
      <c r="D43" s="862" t="s">
        <v>69</v>
      </c>
      <c r="E43" s="862"/>
      <c r="F43" s="862"/>
      <c r="H43" s="340"/>
    </row>
    <row r="44" spans="1:5" ht="15.75">
      <c r="A44" s="340"/>
      <c r="B44" s="910"/>
      <c r="C44" s="910"/>
      <c r="D44" s="315"/>
      <c r="E44" s="315"/>
    </row>
    <row r="45" spans="1:5" ht="15.75">
      <c r="A45" s="339"/>
      <c r="B45" s="910"/>
      <c r="C45" s="910"/>
      <c r="D45" s="315"/>
      <c r="E45" s="315"/>
    </row>
    <row r="46" spans="1:3" ht="15">
      <c r="A46" s="20"/>
      <c r="B46" s="20"/>
      <c r="C46" s="20"/>
    </row>
    <row r="51" spans="1:5" ht="15.75">
      <c r="A51" s="911"/>
      <c r="B51" s="911"/>
      <c r="C51" s="911"/>
      <c r="D51" s="911"/>
      <c r="E51" s="911"/>
    </row>
  </sheetData>
  <sheetProtection/>
  <mergeCells count="15">
    <mergeCell ref="A2:E2"/>
    <mergeCell ref="A3:D3"/>
    <mergeCell ref="A4:E4"/>
    <mergeCell ref="A7:E7"/>
    <mergeCell ref="A8:E8"/>
    <mergeCell ref="B11:C11"/>
    <mergeCell ref="D11:E11"/>
    <mergeCell ref="B45:C45"/>
    <mergeCell ref="A51:E51"/>
    <mergeCell ref="B20:E25"/>
    <mergeCell ref="B42:C42"/>
    <mergeCell ref="D42:E42"/>
    <mergeCell ref="B43:C43"/>
    <mergeCell ref="B44:C44"/>
    <mergeCell ref="D43:F43"/>
  </mergeCells>
  <printOptions/>
  <pageMargins left="0.9055118110236221" right="0.7086614173228347" top="1.3385826771653544" bottom="0.7480314960629921" header="0.31496062992125984" footer="0.31496062992125984"/>
  <pageSetup horizontalDpi="600" verticalDpi="600" orientation="portrait" paperSize="9" scale="60" r:id="rId2"/>
  <drawing r:id="rId1"/>
</worksheet>
</file>

<file path=xl/worksheets/sheet13.xml><?xml version="1.0" encoding="utf-8"?>
<worksheet xmlns="http://schemas.openxmlformats.org/spreadsheetml/2006/main" xmlns:r="http://schemas.openxmlformats.org/officeDocument/2006/relationships">
  <sheetPr>
    <tabColor theme="0" tint="-0.1499900072813034"/>
  </sheetPr>
  <dimension ref="A1:Q64"/>
  <sheetViews>
    <sheetView zoomScale="78" zoomScaleNormal="78" zoomScalePageLayoutView="0" workbookViewId="0" topLeftCell="A22">
      <selection activeCell="C45" sqref="C45"/>
    </sheetView>
  </sheetViews>
  <sheetFormatPr defaultColWidth="11.421875" defaultRowHeight="12.75"/>
  <cols>
    <col min="1" max="1" width="46.7109375" style="393" customWidth="1"/>
    <col min="2" max="2" width="15.8515625" style="394" bestFit="1" customWidth="1"/>
    <col min="3" max="3" width="17.421875" style="394" customWidth="1"/>
    <col min="4" max="4" width="18.00390625" style="394" customWidth="1"/>
    <col min="5" max="5" width="14.28125" style="394" customWidth="1"/>
    <col min="6" max="6" width="18.00390625" style="394" customWidth="1"/>
    <col min="7" max="7" width="15.7109375" style="394" customWidth="1"/>
    <col min="8" max="8" width="16.28125" style="394" hidden="1" customWidth="1"/>
    <col min="9" max="9" width="11.421875" style="393" hidden="1" customWidth="1"/>
    <col min="10" max="10" width="28.140625" style="393" hidden="1" customWidth="1"/>
    <col min="11" max="11" width="11.421875" style="393" hidden="1" customWidth="1"/>
    <col min="12" max="12" width="2.8515625" style="393" hidden="1" customWidth="1"/>
    <col min="13" max="13" width="0.85546875" style="393" customWidth="1"/>
    <col min="14" max="14" width="11.421875" style="393" customWidth="1"/>
    <col min="15" max="15" width="15.421875" style="394" bestFit="1" customWidth="1"/>
    <col min="16" max="16384" width="11.421875" style="393" customWidth="1"/>
  </cols>
  <sheetData>
    <row r="1" spans="1:11" ht="15.75">
      <c r="A1" s="923" t="s">
        <v>401</v>
      </c>
      <c r="B1" s="923"/>
      <c r="C1" s="923"/>
      <c r="D1" s="923"/>
      <c r="E1" s="923"/>
      <c r="F1" s="923"/>
      <c r="G1" s="923"/>
      <c r="H1" s="923"/>
      <c r="I1" s="923"/>
      <c r="J1" s="923"/>
      <c r="K1" s="923"/>
    </row>
    <row r="2" spans="1:11" ht="15.75">
      <c r="A2" s="923" t="s">
        <v>557</v>
      </c>
      <c r="B2" s="923"/>
      <c r="C2" s="923"/>
      <c r="D2" s="923"/>
      <c r="E2" s="923"/>
      <c r="F2" s="923"/>
      <c r="G2" s="923"/>
      <c r="H2" s="924" t="s">
        <v>262</v>
      </c>
      <c r="I2" s="924"/>
      <c r="J2" s="924"/>
      <c r="K2" s="924"/>
    </row>
    <row r="3" spans="1:11" ht="15">
      <c r="A3" s="925" t="s">
        <v>322</v>
      </c>
      <c r="B3" s="925"/>
      <c r="C3" s="925"/>
      <c r="D3" s="925"/>
      <c r="E3" s="925"/>
      <c r="F3" s="925"/>
      <c r="G3" s="925"/>
      <c r="H3" s="925"/>
      <c r="I3" s="925"/>
      <c r="J3" s="925"/>
      <c r="K3" s="925"/>
    </row>
    <row r="4" spans="1:11" ht="15.75">
      <c r="A4" s="395"/>
      <c r="B4" s="482"/>
      <c r="C4" s="482"/>
      <c r="D4" s="482"/>
      <c r="E4" s="482"/>
      <c r="F4" s="482"/>
      <c r="G4" s="483" t="s">
        <v>262</v>
      </c>
      <c r="H4" s="482"/>
      <c r="I4" s="395"/>
      <c r="J4" s="395"/>
      <c r="K4" s="395"/>
    </row>
    <row r="5" spans="1:11" ht="15.75">
      <c r="A5" s="923" t="s">
        <v>263</v>
      </c>
      <c r="B5" s="923"/>
      <c r="C5" s="923"/>
      <c r="D5" s="923"/>
      <c r="E5" s="923"/>
      <c r="F5" s="923"/>
      <c r="G5" s="923"/>
      <c r="H5" s="923"/>
      <c r="I5" s="923"/>
      <c r="J5" s="923"/>
      <c r="K5" s="923"/>
    </row>
    <row r="6" spans="1:11" ht="15.75">
      <c r="A6" s="541"/>
      <c r="B6" s="542"/>
      <c r="C6" s="542"/>
      <c r="D6" s="542"/>
      <c r="E6" s="543"/>
      <c r="F6" s="919" t="s">
        <v>286</v>
      </c>
      <c r="G6" s="920"/>
      <c r="H6" s="484" t="s">
        <v>265</v>
      </c>
      <c r="I6" s="396"/>
      <c r="J6" s="397"/>
      <c r="K6" s="398"/>
    </row>
    <row r="7" spans="1:11" ht="15.75">
      <c r="A7" s="679"/>
      <c r="B7" s="680" t="s">
        <v>284</v>
      </c>
      <c r="C7" s="680" t="s">
        <v>264</v>
      </c>
      <c r="D7" s="680" t="s">
        <v>266</v>
      </c>
      <c r="E7" s="681"/>
      <c r="F7" s="682"/>
      <c r="G7" s="708"/>
      <c r="H7" s="705" t="s">
        <v>149</v>
      </c>
      <c r="I7" s="399"/>
      <c r="J7" s="921" t="s">
        <v>20</v>
      </c>
      <c r="K7" s="921"/>
    </row>
    <row r="8" spans="1:11" ht="15.75">
      <c r="A8" s="679"/>
      <c r="B8" s="680" t="s">
        <v>285</v>
      </c>
      <c r="C8" s="680" t="s">
        <v>165</v>
      </c>
      <c r="D8" s="680" t="s">
        <v>166</v>
      </c>
      <c r="E8" s="680"/>
      <c r="F8" s="683" t="s">
        <v>287</v>
      </c>
      <c r="G8" s="709" t="s">
        <v>287</v>
      </c>
      <c r="H8" s="705" t="s">
        <v>267</v>
      </c>
      <c r="I8" s="399" t="s">
        <v>268</v>
      </c>
      <c r="J8" s="399" t="s">
        <v>267</v>
      </c>
      <c r="K8" s="399" t="s">
        <v>267</v>
      </c>
    </row>
    <row r="9" spans="1:15" ht="15.75">
      <c r="A9" s="679" t="s">
        <v>269</v>
      </c>
      <c r="B9" s="680"/>
      <c r="C9" s="680" t="s">
        <v>270</v>
      </c>
      <c r="D9" s="680" t="s">
        <v>288</v>
      </c>
      <c r="E9" s="680" t="s">
        <v>273</v>
      </c>
      <c r="F9" s="683" t="s">
        <v>559</v>
      </c>
      <c r="G9" s="683" t="s">
        <v>534</v>
      </c>
      <c r="H9" s="705"/>
      <c r="I9" s="399" t="s">
        <v>266</v>
      </c>
      <c r="J9" s="399" t="s">
        <v>271</v>
      </c>
      <c r="K9" s="399" t="s">
        <v>272</v>
      </c>
      <c r="O9" s="393"/>
    </row>
    <row r="10" spans="1:15" ht="15.75">
      <c r="A10" s="684"/>
      <c r="B10" s="685"/>
      <c r="C10" s="685"/>
      <c r="D10" s="685"/>
      <c r="E10" s="685"/>
      <c r="F10" s="686"/>
      <c r="G10" s="709"/>
      <c r="H10" s="706"/>
      <c r="I10" s="400"/>
      <c r="J10" s="400"/>
      <c r="K10" s="400"/>
      <c r="O10" s="393"/>
    </row>
    <row r="11" spans="1:15" ht="15">
      <c r="A11" s="539"/>
      <c r="B11" s="486"/>
      <c r="C11" s="485"/>
      <c r="D11" s="486"/>
      <c r="E11" s="486"/>
      <c r="F11" s="602"/>
      <c r="G11" s="605"/>
      <c r="H11" s="603"/>
      <c r="I11" s="401"/>
      <c r="J11" s="401"/>
      <c r="K11" s="401"/>
      <c r="O11" s="393"/>
    </row>
    <row r="12" spans="1:15" ht="15.75">
      <c r="A12" s="545" t="s">
        <v>390</v>
      </c>
      <c r="B12" s="552">
        <v>533604.646</v>
      </c>
      <c r="C12" s="552">
        <v>0</v>
      </c>
      <c r="D12" s="552">
        <v>0</v>
      </c>
      <c r="E12" s="552">
        <v>0</v>
      </c>
      <c r="F12" s="394">
        <f>SUM(B12:E12)</f>
        <v>533604.646</v>
      </c>
      <c r="G12" s="710">
        <v>1981068</v>
      </c>
      <c r="H12" s="172"/>
      <c r="I12" s="402"/>
      <c r="J12" s="402"/>
      <c r="K12" s="402"/>
      <c r="O12" s="393"/>
    </row>
    <row r="13" spans="1:15" ht="15.75">
      <c r="A13" s="545"/>
      <c r="B13" s="552"/>
      <c r="C13" s="552"/>
      <c r="D13" s="552"/>
      <c r="E13" s="552"/>
      <c r="G13" s="710"/>
      <c r="H13" s="172"/>
      <c r="I13" s="402"/>
      <c r="J13" s="402"/>
      <c r="K13" s="402"/>
      <c r="O13" s="393"/>
    </row>
    <row r="14" spans="1:15" ht="15.75">
      <c r="A14" s="545" t="s">
        <v>391</v>
      </c>
      <c r="B14" s="552">
        <v>12443173.207</v>
      </c>
      <c r="C14" s="552">
        <v>0</v>
      </c>
      <c r="D14" s="552">
        <v>0</v>
      </c>
      <c r="E14" s="552">
        <v>0</v>
      </c>
      <c r="F14" s="394">
        <f>SUM(B14:E14)</f>
        <v>12443173.207</v>
      </c>
      <c r="G14" s="710">
        <v>12953084</v>
      </c>
      <c r="H14" s="172"/>
      <c r="I14" s="402"/>
      <c r="J14" s="402"/>
      <c r="K14" s="402"/>
      <c r="O14" s="393"/>
    </row>
    <row r="15" spans="1:15" ht="15.75">
      <c r="A15" s="549"/>
      <c r="B15" s="552"/>
      <c r="C15" s="552"/>
      <c r="D15" s="552"/>
      <c r="E15" s="552"/>
      <c r="G15" s="710"/>
      <c r="H15" s="172"/>
      <c r="I15" s="402"/>
      <c r="J15" s="402"/>
      <c r="K15" s="402"/>
      <c r="O15" s="393"/>
    </row>
    <row r="16" spans="1:15" ht="15.75">
      <c r="A16" s="545" t="s">
        <v>532</v>
      </c>
      <c r="B16" s="552">
        <v>7406350.529</v>
      </c>
      <c r="C16" s="552"/>
      <c r="D16" s="552"/>
      <c r="E16" s="552"/>
      <c r="F16" s="394">
        <f>SUM(B16:E16)</f>
        <v>7406350.529</v>
      </c>
      <c r="G16" s="710">
        <v>5161945</v>
      </c>
      <c r="H16" s="172"/>
      <c r="I16" s="402"/>
      <c r="J16" s="402"/>
      <c r="K16" s="402"/>
      <c r="O16" s="393"/>
    </row>
    <row r="17" spans="1:15" ht="15.75">
      <c r="A17" s="549"/>
      <c r="B17" s="552"/>
      <c r="C17" s="552"/>
      <c r="D17" s="552"/>
      <c r="E17" s="552"/>
      <c r="G17" s="710"/>
      <c r="H17" s="172"/>
      <c r="I17" s="402"/>
      <c r="J17" s="402"/>
      <c r="K17" s="402"/>
      <c r="O17" s="393"/>
    </row>
    <row r="18" spans="1:15" ht="15.75">
      <c r="A18" s="545" t="s">
        <v>394</v>
      </c>
      <c r="B18" s="552"/>
      <c r="C18" s="552"/>
      <c r="D18" s="552"/>
      <c r="E18" s="552"/>
      <c r="G18" s="710"/>
      <c r="H18" s="172"/>
      <c r="I18" s="402"/>
      <c r="J18" s="402"/>
      <c r="K18" s="402"/>
      <c r="O18" s="393"/>
    </row>
    <row r="19" spans="1:15" ht="15.75">
      <c r="A19" s="545" t="s">
        <v>393</v>
      </c>
      <c r="B19" s="552">
        <v>0</v>
      </c>
      <c r="C19" s="545">
        <v>17838341.494</v>
      </c>
      <c r="D19" s="552">
        <v>0</v>
      </c>
      <c r="E19" s="552">
        <v>0</v>
      </c>
      <c r="F19" s="394">
        <f>SUM(B19:E19)</f>
        <v>17838341.494</v>
      </c>
      <c r="G19" s="710">
        <v>12205805</v>
      </c>
      <c r="H19" s="172"/>
      <c r="I19" s="402"/>
      <c r="J19" s="402"/>
      <c r="K19" s="402"/>
      <c r="O19" s="393"/>
    </row>
    <row r="20" spans="2:15" ht="15.75">
      <c r="B20" s="552"/>
      <c r="C20" s="545"/>
      <c r="D20" s="552"/>
      <c r="E20" s="552"/>
      <c r="G20" s="710"/>
      <c r="H20" s="172"/>
      <c r="I20" s="402"/>
      <c r="J20" s="402"/>
      <c r="K20" s="402"/>
      <c r="O20" s="393"/>
    </row>
    <row r="21" spans="1:15" ht="15.75">
      <c r="A21" s="545" t="s">
        <v>380</v>
      </c>
      <c r="B21" s="552">
        <v>0</v>
      </c>
      <c r="C21" s="545">
        <v>13210840.147</v>
      </c>
      <c r="D21" s="552">
        <v>10622061.78</v>
      </c>
      <c r="E21" s="552">
        <v>0</v>
      </c>
      <c r="F21" s="394">
        <f>SUM(B21:E21)</f>
        <v>23832901.927</v>
      </c>
      <c r="G21" s="710">
        <v>21032133</v>
      </c>
      <c r="H21" s="172"/>
      <c r="I21" s="402"/>
      <c r="J21" s="402"/>
      <c r="K21" s="402"/>
      <c r="O21" s="393"/>
    </row>
    <row r="22" spans="1:15" ht="15.75">
      <c r="A22" s="545"/>
      <c r="B22" s="552"/>
      <c r="C22" s="545"/>
      <c r="D22" s="552"/>
      <c r="E22" s="552"/>
      <c r="G22" s="710"/>
      <c r="H22" s="172"/>
      <c r="I22" s="402"/>
      <c r="J22" s="402"/>
      <c r="K22" s="402"/>
      <c r="O22" s="393"/>
    </row>
    <row r="23" spans="1:15" ht="15.75">
      <c r="A23" s="545" t="s">
        <v>381</v>
      </c>
      <c r="B23" s="552">
        <v>0</v>
      </c>
      <c r="C23" s="545">
        <v>16732515.392</v>
      </c>
      <c r="D23" s="552">
        <v>0</v>
      </c>
      <c r="E23" s="552">
        <v>0</v>
      </c>
      <c r="F23" s="394">
        <f>SUM(B23:E23)</f>
        <v>16732515.392</v>
      </c>
      <c r="G23" s="710">
        <v>14428016</v>
      </c>
      <c r="H23" s="172"/>
      <c r="I23" s="402"/>
      <c r="J23" s="402"/>
      <c r="K23" s="402"/>
      <c r="O23" s="393"/>
    </row>
    <row r="24" spans="1:15" ht="15.75">
      <c r="A24" s="545"/>
      <c r="B24" s="552"/>
      <c r="C24" s="545"/>
      <c r="D24" s="552"/>
      <c r="E24" s="552"/>
      <c r="G24" s="710"/>
      <c r="H24" s="172"/>
      <c r="I24" s="402"/>
      <c r="J24" s="402"/>
      <c r="K24" s="402"/>
      <c r="O24" s="393"/>
    </row>
    <row r="25" spans="1:15" ht="15.75">
      <c r="A25" s="545" t="s">
        <v>382</v>
      </c>
      <c r="B25" s="552">
        <v>0</v>
      </c>
      <c r="C25" s="545">
        <v>2582265.589</v>
      </c>
      <c r="D25" s="552">
        <v>0</v>
      </c>
      <c r="E25" s="552">
        <v>0</v>
      </c>
      <c r="F25" s="394">
        <f>SUM(B25:E25)</f>
        <v>2582265.589</v>
      </c>
      <c r="G25" s="710">
        <v>2446191</v>
      </c>
      <c r="H25" s="172"/>
      <c r="I25" s="402"/>
      <c r="J25" s="402"/>
      <c r="K25" s="402"/>
      <c r="O25" s="393"/>
    </row>
    <row r="26" spans="1:15" ht="15.75">
      <c r="A26" s="545"/>
      <c r="B26" s="552"/>
      <c r="C26" s="545"/>
      <c r="D26" s="552"/>
      <c r="E26" s="552"/>
      <c r="G26" s="710"/>
      <c r="H26" s="172"/>
      <c r="I26" s="402"/>
      <c r="J26" s="402"/>
      <c r="K26" s="402"/>
      <c r="O26" s="393"/>
    </row>
    <row r="27" spans="1:15" ht="15.75">
      <c r="A27" s="545" t="s">
        <v>383</v>
      </c>
      <c r="B27" s="552">
        <v>0</v>
      </c>
      <c r="C27" s="545">
        <v>0</v>
      </c>
      <c r="D27" s="552">
        <v>0</v>
      </c>
      <c r="E27" s="552">
        <v>0</v>
      </c>
      <c r="F27" s="394">
        <f>SUM(B27:E27)</f>
        <v>0</v>
      </c>
      <c r="G27" s="710">
        <v>0</v>
      </c>
      <c r="H27" s="172"/>
      <c r="I27" s="402"/>
      <c r="J27" s="402"/>
      <c r="K27" s="402"/>
      <c r="O27" s="393"/>
    </row>
    <row r="28" spans="1:15" ht="15.75">
      <c r="A28" s="545"/>
      <c r="B28" s="552"/>
      <c r="C28" s="545"/>
      <c r="D28" s="552"/>
      <c r="E28" s="552"/>
      <c r="G28" s="710"/>
      <c r="H28" s="172"/>
      <c r="I28" s="402"/>
      <c r="J28" s="402"/>
      <c r="K28" s="402"/>
      <c r="O28" s="393"/>
    </row>
    <row r="29" spans="1:15" ht="15.75">
      <c r="A29" s="545" t="s">
        <v>384</v>
      </c>
      <c r="B29" s="552">
        <v>0</v>
      </c>
      <c r="C29" s="545">
        <v>5226.955</v>
      </c>
      <c r="D29" s="552">
        <v>0</v>
      </c>
      <c r="E29" s="552">
        <v>0</v>
      </c>
      <c r="F29" s="394">
        <f>SUM(B29:E29)</f>
        <v>5226.955</v>
      </c>
      <c r="G29" s="710">
        <v>6421</v>
      </c>
      <c r="H29" s="172"/>
      <c r="I29" s="402"/>
      <c r="J29" s="402"/>
      <c r="K29" s="402"/>
      <c r="O29" s="393"/>
    </row>
    <row r="30" spans="1:15" ht="15.75">
      <c r="A30" s="545"/>
      <c r="B30" s="552"/>
      <c r="C30" s="545"/>
      <c r="D30" s="552"/>
      <c r="E30" s="552"/>
      <c r="G30" s="710">
        <f>+SUM(B30:E30)</f>
        <v>0</v>
      </c>
      <c r="H30" s="172"/>
      <c r="I30" s="402"/>
      <c r="J30" s="402"/>
      <c r="K30" s="402"/>
      <c r="O30" s="393"/>
    </row>
    <row r="31" spans="1:15" ht="15.75">
      <c r="A31" s="545" t="s">
        <v>385</v>
      </c>
      <c r="B31" s="552">
        <v>0</v>
      </c>
      <c r="C31" s="545">
        <v>0</v>
      </c>
      <c r="D31" s="552">
        <v>0</v>
      </c>
      <c r="E31" s="552">
        <v>0</v>
      </c>
      <c r="F31" s="394">
        <f>SUM(B31:E31)</f>
        <v>0</v>
      </c>
      <c r="G31" s="710">
        <f>+SUM(B31:E31)</f>
        <v>0</v>
      </c>
      <c r="H31" s="172"/>
      <c r="I31" s="402"/>
      <c r="J31" s="402"/>
      <c r="K31" s="402"/>
      <c r="O31" s="393"/>
    </row>
    <row r="32" spans="1:15" ht="15.75">
      <c r="A32" s="545"/>
      <c r="B32" s="552"/>
      <c r="C32" s="545"/>
      <c r="D32" s="552"/>
      <c r="E32" s="552"/>
      <c r="G32" s="710">
        <f>+SUM(B32:E32)</f>
        <v>0</v>
      </c>
      <c r="H32" s="172"/>
      <c r="I32" s="402"/>
      <c r="J32" s="402"/>
      <c r="K32" s="402"/>
      <c r="O32" s="393"/>
    </row>
    <row r="33" spans="1:15" ht="15.75">
      <c r="A33" s="545" t="s">
        <v>386</v>
      </c>
      <c r="B33" s="552">
        <v>0</v>
      </c>
      <c r="C33" s="545">
        <v>6268718.942</v>
      </c>
      <c r="D33" s="552">
        <v>0</v>
      </c>
      <c r="E33" s="552">
        <v>0</v>
      </c>
      <c r="F33" s="394">
        <f>SUM(B33:E33)</f>
        <v>6268718.942</v>
      </c>
      <c r="G33" s="710">
        <v>5220355</v>
      </c>
      <c r="H33" s="172"/>
      <c r="I33" s="402"/>
      <c r="J33" s="402"/>
      <c r="K33" s="402"/>
      <c r="O33" s="393"/>
    </row>
    <row r="34" spans="1:15" ht="15.75">
      <c r="A34" s="549"/>
      <c r="B34" s="552"/>
      <c r="C34" s="545"/>
      <c r="D34" s="552"/>
      <c r="E34" s="552"/>
      <c r="G34" s="710">
        <f>+SUM(B34:E34)</f>
        <v>0</v>
      </c>
      <c r="H34" s="172"/>
      <c r="I34" s="402"/>
      <c r="J34" s="402"/>
      <c r="K34" s="402"/>
      <c r="O34" s="393"/>
    </row>
    <row r="35" spans="1:15" ht="15.75">
      <c r="A35" s="545" t="s">
        <v>387</v>
      </c>
      <c r="B35" s="552">
        <v>0</v>
      </c>
      <c r="C35" s="545">
        <v>1750393.004</v>
      </c>
      <c r="D35" s="552">
        <v>0</v>
      </c>
      <c r="E35" s="552">
        <v>0</v>
      </c>
      <c r="F35" s="394">
        <f>SUM(B35:E35)</f>
        <v>1750393.004</v>
      </c>
      <c r="G35" s="710">
        <v>1588399</v>
      </c>
      <c r="H35" s="172"/>
      <c r="I35" s="402"/>
      <c r="J35" s="402"/>
      <c r="K35" s="402"/>
      <c r="O35" s="393"/>
    </row>
    <row r="36" spans="1:15" ht="15.75">
      <c r="A36" s="545"/>
      <c r="B36" s="552"/>
      <c r="C36" s="545"/>
      <c r="D36" s="552"/>
      <c r="E36" s="552"/>
      <c r="G36" s="710">
        <f>+SUM(B36:E36)</f>
        <v>0</v>
      </c>
      <c r="H36" s="172"/>
      <c r="I36" s="402"/>
      <c r="J36" s="402"/>
      <c r="K36" s="402"/>
      <c r="O36" s="393"/>
    </row>
    <row r="37" spans="1:15" ht="15.75">
      <c r="A37" s="545" t="s">
        <v>388</v>
      </c>
      <c r="B37" s="552">
        <v>0</v>
      </c>
      <c r="C37" s="545">
        <v>514653.576</v>
      </c>
      <c r="D37" s="552">
        <v>0</v>
      </c>
      <c r="E37" s="552">
        <v>0</v>
      </c>
      <c r="F37" s="394">
        <f>SUM(B37:E37)</f>
        <v>514653.576</v>
      </c>
      <c r="G37" s="710">
        <v>430111</v>
      </c>
      <c r="H37" s="172"/>
      <c r="I37" s="402"/>
      <c r="J37" s="402"/>
      <c r="K37" s="402"/>
      <c r="O37" s="393"/>
    </row>
    <row r="38" spans="1:15" ht="15.75">
      <c r="A38" s="545"/>
      <c r="B38" s="552"/>
      <c r="C38" s="545"/>
      <c r="D38" s="552"/>
      <c r="E38" s="552"/>
      <c r="G38" s="710">
        <f>+SUM(B38:E38)</f>
        <v>0</v>
      </c>
      <c r="H38" s="172"/>
      <c r="I38" s="402"/>
      <c r="J38" s="402"/>
      <c r="K38" s="402"/>
      <c r="O38" s="393"/>
    </row>
    <row r="39" spans="1:15" ht="15.75">
      <c r="A39" s="545" t="s">
        <v>389</v>
      </c>
      <c r="B39" s="552">
        <v>0</v>
      </c>
      <c r="C39" s="545">
        <v>22668998.182</v>
      </c>
      <c r="D39" s="552">
        <v>0</v>
      </c>
      <c r="E39" s="552">
        <v>0</v>
      </c>
      <c r="F39" s="394">
        <f>SUM(B39:E39)</f>
        <v>22668998.182</v>
      </c>
      <c r="G39" s="710">
        <v>20341570</v>
      </c>
      <c r="H39" s="172"/>
      <c r="I39" s="402"/>
      <c r="J39" s="402"/>
      <c r="K39" s="402"/>
      <c r="O39" s="393"/>
    </row>
    <row r="40" spans="1:15" ht="15.75">
      <c r="A40" s="545"/>
      <c r="B40" s="552"/>
      <c r="C40" s="545"/>
      <c r="D40" s="552"/>
      <c r="E40" s="552"/>
      <c r="G40" s="710">
        <f>+SUM(B40:E40)</f>
        <v>0</v>
      </c>
      <c r="H40" s="172"/>
      <c r="I40" s="402"/>
      <c r="J40" s="402"/>
      <c r="K40" s="402"/>
      <c r="O40" s="393"/>
    </row>
    <row r="41" spans="1:15" ht="15.75">
      <c r="A41" s="545" t="s">
        <v>533</v>
      </c>
      <c r="B41" s="552"/>
      <c r="C41" s="552">
        <v>11544368</v>
      </c>
      <c r="D41" s="552">
        <v>90524774.084</v>
      </c>
      <c r="E41" s="552">
        <v>0</v>
      </c>
      <c r="F41" s="394">
        <f>SUM(B41:E41)</f>
        <v>102069142.084</v>
      </c>
      <c r="G41" s="710">
        <v>102570451</v>
      </c>
      <c r="H41" s="172"/>
      <c r="I41" s="402"/>
      <c r="J41" s="402"/>
      <c r="K41" s="402"/>
      <c r="O41" s="393"/>
    </row>
    <row r="42" spans="1:15" ht="15.75">
      <c r="A42" s="545"/>
      <c r="B42" s="552"/>
      <c r="C42" s="552"/>
      <c r="D42" s="552"/>
      <c r="E42" s="552"/>
      <c r="G42" s="710">
        <f>+SUM(B42:E42)</f>
        <v>0</v>
      </c>
      <c r="H42" s="172"/>
      <c r="I42" s="402"/>
      <c r="J42" s="402"/>
      <c r="K42" s="402"/>
      <c r="O42" s="393"/>
    </row>
    <row r="43" spans="1:15" ht="15.75">
      <c r="A43" s="545" t="s">
        <v>392</v>
      </c>
      <c r="B43" s="552">
        <v>343569.522</v>
      </c>
      <c r="C43" s="545">
        <v>0</v>
      </c>
      <c r="D43" s="552">
        <v>0</v>
      </c>
      <c r="E43" s="552">
        <v>0</v>
      </c>
      <c r="F43" s="394">
        <f>SUM(B43:E43)</f>
        <v>343569.522</v>
      </c>
      <c r="G43" s="710">
        <v>421061</v>
      </c>
      <c r="H43" s="172"/>
      <c r="I43" s="402"/>
      <c r="J43" s="402"/>
      <c r="K43" s="402"/>
      <c r="O43" s="393"/>
    </row>
    <row r="44" spans="1:15" ht="15.75">
      <c r="A44" s="187"/>
      <c r="B44" s="553"/>
      <c r="C44" s="554"/>
      <c r="D44" s="553"/>
      <c r="E44" s="553"/>
      <c r="G44" s="710"/>
      <c r="H44" s="604"/>
      <c r="I44" s="403"/>
      <c r="J44" s="403"/>
      <c r="K44" s="403"/>
      <c r="O44" s="393"/>
    </row>
    <row r="45" spans="1:15" ht="19.5" customHeight="1" thickBot="1">
      <c r="A45" s="687" t="s">
        <v>550</v>
      </c>
      <c r="B45" s="688">
        <f>SUM(B12:B43)</f>
        <v>20726697.904</v>
      </c>
      <c r="C45" s="688">
        <f>SUM(C12:C43)</f>
        <v>93116321.281</v>
      </c>
      <c r="D45" s="688">
        <f>SUM(D12:D43)</f>
        <v>101146835.86400001</v>
      </c>
      <c r="E45" s="688">
        <f>SUM(E12:E43)</f>
        <v>0</v>
      </c>
      <c r="F45" s="688">
        <f>SUM(F12:F44)</f>
        <v>214989855.04900002</v>
      </c>
      <c r="G45" s="711"/>
      <c r="H45" s="707">
        <f>SUM(H11:H44)</f>
        <v>0</v>
      </c>
      <c r="I45" s="404">
        <v>0</v>
      </c>
      <c r="J45" s="404">
        <f>SUM(J44:J44)</f>
        <v>0</v>
      </c>
      <c r="K45" s="404">
        <v>10457947663</v>
      </c>
      <c r="M45" s="394"/>
      <c r="O45" s="393"/>
    </row>
    <row r="46" spans="1:15" ht="19.5" customHeight="1" thickTop="1">
      <c r="A46" s="546" t="s">
        <v>551</v>
      </c>
      <c r="B46" s="555">
        <v>29503781</v>
      </c>
      <c r="C46" s="555">
        <v>64478001</v>
      </c>
      <c r="D46" s="555">
        <v>92635368</v>
      </c>
      <c r="E46" s="555">
        <v>0</v>
      </c>
      <c r="F46" s="555"/>
      <c r="G46" s="712">
        <f>SUM(G12:G44)</f>
        <v>200786610</v>
      </c>
      <c r="H46" s="707"/>
      <c r="M46" s="394"/>
      <c r="O46" s="393"/>
    </row>
    <row r="47" spans="1:8" ht="15.75">
      <c r="A47" s="186"/>
      <c r="B47" s="544"/>
      <c r="C47" s="544"/>
      <c r="D47" s="544"/>
      <c r="E47" s="544"/>
      <c r="F47" s="544"/>
      <c r="G47" s="544"/>
      <c r="H47" s="544"/>
    </row>
    <row r="48" spans="1:8" ht="15.75">
      <c r="A48" s="186"/>
      <c r="B48" s="544"/>
      <c r="C48" s="544"/>
      <c r="D48" s="544"/>
      <c r="E48" s="544"/>
      <c r="F48" s="544"/>
      <c r="G48" s="544"/>
      <c r="H48" s="544"/>
    </row>
    <row r="49" spans="1:8" ht="15.75">
      <c r="A49" s="186"/>
      <c r="B49" s="544"/>
      <c r="C49" s="544"/>
      <c r="D49" s="544"/>
      <c r="E49" s="544"/>
      <c r="F49" s="544"/>
      <c r="G49" s="544"/>
      <c r="H49" s="544"/>
    </row>
    <row r="50" spans="1:8" ht="15.75">
      <c r="A50" s="186"/>
      <c r="B50" s="544"/>
      <c r="C50" s="544"/>
      <c r="D50" s="544"/>
      <c r="E50" s="544"/>
      <c r="F50" s="544"/>
      <c r="G50" s="544"/>
      <c r="H50" s="544"/>
    </row>
    <row r="51" spans="1:8" ht="15.75">
      <c r="A51" s="186"/>
      <c r="B51" s="544"/>
      <c r="C51" s="544"/>
      <c r="D51" s="544"/>
      <c r="E51" s="544"/>
      <c r="F51" s="544"/>
      <c r="G51" s="544"/>
      <c r="H51" s="544"/>
    </row>
    <row r="52" spans="1:8" ht="15.75">
      <c r="A52" s="547"/>
      <c r="B52" s="922"/>
      <c r="C52" s="922"/>
      <c r="D52" s="922"/>
      <c r="E52" s="548"/>
      <c r="F52" s="548"/>
      <c r="G52" s="922"/>
      <c r="H52" s="922"/>
    </row>
    <row r="53" spans="1:17" ht="15.75">
      <c r="A53" s="862" t="s">
        <v>554</v>
      </c>
      <c r="B53" s="862"/>
      <c r="C53" s="862" t="s">
        <v>325</v>
      </c>
      <c r="D53" s="862"/>
      <c r="E53" s="922" t="s">
        <v>69</v>
      </c>
      <c r="F53" s="922"/>
      <c r="G53" s="922"/>
      <c r="P53" s="916"/>
      <c r="Q53" s="916"/>
    </row>
    <row r="54" spans="1:6" ht="15">
      <c r="A54" s="395"/>
      <c r="B54" s="917"/>
      <c r="C54" s="917"/>
      <c r="D54" s="917"/>
      <c r="E54" s="487"/>
      <c r="F54" s="487"/>
    </row>
    <row r="55" spans="2:6" ht="15">
      <c r="B55" s="917"/>
      <c r="C55" s="917"/>
      <c r="D55" s="917"/>
      <c r="E55" s="487"/>
      <c r="F55" s="487"/>
    </row>
    <row r="64" spans="1:8" ht="15">
      <c r="A64" s="918"/>
      <c r="B64" s="918"/>
      <c r="C64" s="918"/>
      <c r="D64" s="918"/>
      <c r="E64" s="918"/>
      <c r="F64" s="918"/>
      <c r="G64" s="918"/>
      <c r="H64" s="918"/>
    </row>
  </sheetData>
  <sheetProtection/>
  <mergeCells count="16">
    <mergeCell ref="A1:K1"/>
    <mergeCell ref="A2:G2"/>
    <mergeCell ref="H2:K2"/>
    <mergeCell ref="A3:K3"/>
    <mergeCell ref="A5:K5"/>
    <mergeCell ref="B54:D54"/>
    <mergeCell ref="P53:Q53"/>
    <mergeCell ref="A53:B53"/>
    <mergeCell ref="C53:D53"/>
    <mergeCell ref="B55:D55"/>
    <mergeCell ref="A64:H64"/>
    <mergeCell ref="F6:G6"/>
    <mergeCell ref="J7:K7"/>
    <mergeCell ref="B52:D52"/>
    <mergeCell ref="G52:H52"/>
    <mergeCell ref="E53:G53"/>
  </mergeCells>
  <printOptions horizontalCentered="1" verticalCentered="1"/>
  <pageMargins left="0.9055118110236221" right="0.1968503937007874" top="0.15748031496062992" bottom="0.5511811023622047" header="0.31496062992125984" footer="0.31496062992125984"/>
  <pageSetup horizontalDpi="600" verticalDpi="600" orientation="portrait" paperSize="9" scale="60" r:id="rId2"/>
  <drawing r:id="rId1"/>
</worksheet>
</file>

<file path=xl/worksheets/sheet14.xml><?xml version="1.0" encoding="utf-8"?>
<worksheet xmlns="http://schemas.openxmlformats.org/spreadsheetml/2006/main" xmlns:r="http://schemas.openxmlformats.org/officeDocument/2006/relationships">
  <sheetPr>
    <tabColor theme="0" tint="-0.1499900072813034"/>
  </sheetPr>
  <dimension ref="A2:L56"/>
  <sheetViews>
    <sheetView zoomScalePageLayoutView="0" workbookViewId="0" topLeftCell="A1">
      <selection activeCell="I47" sqref="I47"/>
    </sheetView>
  </sheetViews>
  <sheetFormatPr defaultColWidth="11.421875" defaultRowHeight="12.75"/>
  <cols>
    <col min="1" max="1" width="36.421875" style="341" customWidth="1"/>
    <col min="2" max="2" width="6.8515625" style="341" customWidth="1"/>
    <col min="3" max="3" width="15.7109375" style="342" customWidth="1"/>
    <col min="4" max="4" width="11.140625" style="343" customWidth="1"/>
    <col min="5" max="5" width="18.28125" style="344" customWidth="1"/>
    <col min="6" max="6" width="19.28125" style="345" customWidth="1"/>
    <col min="7" max="7" width="4.140625" style="341" customWidth="1"/>
    <col min="8" max="8" width="11.421875" style="341" customWidth="1"/>
    <col min="9" max="9" width="19.7109375" style="341" bestFit="1" customWidth="1"/>
    <col min="10" max="10" width="17.7109375" style="341" bestFit="1" customWidth="1"/>
    <col min="11" max="16384" width="11.421875" style="341" customWidth="1"/>
  </cols>
  <sheetData>
    <row r="1" ht="21.75" customHeight="1"/>
    <row r="2" spans="1:6" ht="15.75">
      <c r="A2" s="933" t="s">
        <v>401</v>
      </c>
      <c r="B2" s="933"/>
      <c r="C2" s="933"/>
      <c r="D2" s="933"/>
      <c r="E2" s="933"/>
      <c r="F2" s="933"/>
    </row>
    <row r="3" spans="1:6" ht="15.75">
      <c r="A3" s="933"/>
      <c r="B3" s="933"/>
      <c r="C3" s="933"/>
      <c r="D3" s="933"/>
      <c r="E3" s="933"/>
      <c r="F3" s="346" t="s">
        <v>237</v>
      </c>
    </row>
    <row r="4" spans="1:6" ht="15.75">
      <c r="A4" s="933" t="s">
        <v>560</v>
      </c>
      <c r="B4" s="933"/>
      <c r="C4" s="933"/>
      <c r="D4" s="933"/>
      <c r="E4" s="933"/>
      <c r="F4" s="933"/>
    </row>
    <row r="5" spans="1:6" ht="15.75">
      <c r="A5" s="934"/>
      <c r="B5" s="934"/>
      <c r="C5" s="934"/>
      <c r="D5" s="934"/>
      <c r="E5" s="934"/>
      <c r="F5" s="934"/>
    </row>
    <row r="6" spans="1:6" ht="15.75">
      <c r="A6" s="347"/>
      <c r="B6" s="347"/>
      <c r="C6" s="348"/>
      <c r="D6" s="349"/>
      <c r="E6" s="350"/>
      <c r="F6" s="351"/>
    </row>
    <row r="7" spans="1:6" ht="15.75">
      <c r="A7" s="933" t="s">
        <v>238</v>
      </c>
      <c r="B7" s="933"/>
      <c r="C7" s="933"/>
      <c r="D7" s="933"/>
      <c r="E7" s="933"/>
      <c r="F7" s="933"/>
    </row>
    <row r="8" spans="1:6" ht="15.75">
      <c r="A8" s="352"/>
      <c r="B8" s="347"/>
      <c r="C8" s="348" t="s">
        <v>322</v>
      </c>
      <c r="D8" s="349"/>
      <c r="E8" s="350"/>
      <c r="F8" s="351"/>
    </row>
    <row r="9" spans="1:6" ht="15.75">
      <c r="A9" s="347"/>
      <c r="B9" s="347"/>
      <c r="C9" s="348"/>
      <c r="D9" s="349"/>
      <c r="E9" s="350"/>
      <c r="F9" s="351"/>
    </row>
    <row r="10" spans="1:6" s="356" customFormat="1" ht="15.75">
      <c r="A10" s="353"/>
      <c r="B10" s="929" t="s">
        <v>239</v>
      </c>
      <c r="C10" s="929"/>
      <c r="D10" s="354"/>
      <c r="E10" s="355" t="s">
        <v>240</v>
      </c>
      <c r="F10" s="355" t="s">
        <v>240</v>
      </c>
    </row>
    <row r="11" spans="1:6" s="356" customFormat="1" ht="15.75">
      <c r="A11" s="357" t="s">
        <v>222</v>
      </c>
      <c r="B11" s="357"/>
      <c r="C11" s="358"/>
      <c r="D11" s="359" t="s">
        <v>241</v>
      </c>
      <c r="E11" s="360" t="s">
        <v>242</v>
      </c>
      <c r="F11" s="360" t="s">
        <v>242</v>
      </c>
    </row>
    <row r="12" spans="1:6" s="356" customFormat="1" ht="15.75">
      <c r="A12" s="361"/>
      <c r="B12" s="361" t="s">
        <v>171</v>
      </c>
      <c r="C12" s="362" t="s">
        <v>242</v>
      </c>
      <c r="D12" s="363" t="s">
        <v>243</v>
      </c>
      <c r="E12" s="364">
        <v>43465</v>
      </c>
      <c r="F12" s="364">
        <v>43100</v>
      </c>
    </row>
    <row r="13" spans="1:6" ht="15.75">
      <c r="A13" s="365"/>
      <c r="B13" s="365"/>
      <c r="C13" s="366"/>
      <c r="D13" s="366"/>
      <c r="E13" s="367"/>
      <c r="F13" s="367"/>
    </row>
    <row r="14" spans="1:6" ht="15.75">
      <c r="A14" s="357" t="s">
        <v>244</v>
      </c>
      <c r="B14" s="365"/>
      <c r="C14" s="366"/>
      <c r="D14" s="366"/>
      <c r="E14" s="367"/>
      <c r="F14" s="367"/>
    </row>
    <row r="15" spans="1:6" ht="15.75">
      <c r="A15" s="368"/>
      <c r="B15" s="365"/>
      <c r="C15" s="366"/>
      <c r="D15" s="366"/>
      <c r="E15" s="367"/>
      <c r="F15" s="367"/>
    </row>
    <row r="16" spans="1:6" ht="15.75">
      <c r="A16" s="368" t="s">
        <v>245</v>
      </c>
      <c r="B16" s="365"/>
      <c r="C16" s="366"/>
      <c r="D16" s="366"/>
      <c r="E16" s="367"/>
      <c r="F16" s="367"/>
    </row>
    <row r="17" spans="1:6" ht="15.75">
      <c r="A17" s="365" t="s">
        <v>246</v>
      </c>
      <c r="B17" s="369"/>
      <c r="C17" s="366"/>
      <c r="D17" s="926" t="s">
        <v>152</v>
      </c>
      <c r="E17" s="927"/>
      <c r="F17" s="928"/>
    </row>
    <row r="18" spans="1:10" ht="15.75">
      <c r="A18" s="365" t="s">
        <v>247</v>
      </c>
      <c r="B18" s="369" t="s">
        <v>248</v>
      </c>
      <c r="C18" s="366"/>
      <c r="D18" s="926"/>
      <c r="E18" s="927"/>
      <c r="F18" s="928"/>
      <c r="I18" s="343"/>
      <c r="J18" s="343"/>
    </row>
    <row r="19" spans="1:10" ht="15.75">
      <c r="A19" s="365" t="s">
        <v>249</v>
      </c>
      <c r="B19" s="369" t="s">
        <v>248</v>
      </c>
      <c r="C19" s="366"/>
      <c r="D19" s="926"/>
      <c r="E19" s="927"/>
      <c r="F19" s="928"/>
      <c r="I19" s="343"/>
      <c r="J19" s="343"/>
    </row>
    <row r="20" spans="1:10" ht="15.75" customHeight="1" hidden="1">
      <c r="A20" s="365" t="s">
        <v>250</v>
      </c>
      <c r="B20" s="369" t="s">
        <v>248</v>
      </c>
      <c r="C20" s="366"/>
      <c r="D20" s="926"/>
      <c r="E20" s="927"/>
      <c r="F20" s="928"/>
      <c r="I20" s="343"/>
      <c r="J20" s="343"/>
    </row>
    <row r="21" spans="1:10" ht="15.75">
      <c r="A21" s="365" t="s">
        <v>251</v>
      </c>
      <c r="B21" s="369" t="s">
        <v>248</v>
      </c>
      <c r="C21" s="366"/>
      <c r="D21" s="926"/>
      <c r="E21" s="927"/>
      <c r="F21" s="928"/>
      <c r="I21" s="343"/>
      <c r="J21" s="343"/>
    </row>
    <row r="22" spans="1:10" ht="15.75" customHeight="1" hidden="1">
      <c r="A22" s="365" t="s">
        <v>252</v>
      </c>
      <c r="B22" s="369" t="s">
        <v>253</v>
      </c>
      <c r="C22" s="366"/>
      <c r="D22" s="926"/>
      <c r="E22" s="927"/>
      <c r="F22" s="928"/>
      <c r="I22" s="343"/>
      <c r="J22" s="343"/>
    </row>
    <row r="23" spans="1:10" ht="15.75" customHeight="1" hidden="1">
      <c r="A23" s="365" t="s">
        <v>254</v>
      </c>
      <c r="B23" s="369" t="s">
        <v>248</v>
      </c>
      <c r="C23" s="366"/>
      <c r="D23" s="926"/>
      <c r="E23" s="927"/>
      <c r="F23" s="928"/>
      <c r="I23" s="343"/>
      <c r="J23" s="343"/>
    </row>
    <row r="24" spans="1:10" ht="15.75">
      <c r="A24" s="365" t="s">
        <v>255</v>
      </c>
      <c r="B24" s="369" t="s">
        <v>248</v>
      </c>
      <c r="C24" s="366"/>
      <c r="D24" s="926"/>
      <c r="E24" s="927"/>
      <c r="F24" s="928"/>
      <c r="I24" s="343"/>
      <c r="J24" s="343"/>
    </row>
    <row r="25" spans="1:10" ht="15.75">
      <c r="A25" s="365"/>
      <c r="B25" s="369" t="s">
        <v>248</v>
      </c>
      <c r="C25" s="366"/>
      <c r="D25" s="926"/>
      <c r="E25" s="927"/>
      <c r="F25" s="928"/>
      <c r="I25" s="343"/>
      <c r="J25" s="343"/>
    </row>
    <row r="26" spans="1:10" ht="15.75">
      <c r="A26" s="365"/>
      <c r="B26" s="369" t="s">
        <v>248</v>
      </c>
      <c r="C26" s="372"/>
      <c r="D26" s="371"/>
      <c r="E26" s="373"/>
      <c r="F26" s="367"/>
      <c r="I26" s="343"/>
      <c r="J26" s="343"/>
    </row>
    <row r="27" spans="1:10" ht="15.75" hidden="1">
      <c r="A27" s="365" t="s">
        <v>256</v>
      </c>
      <c r="B27" s="369" t="s">
        <v>248</v>
      </c>
      <c r="C27" s="366">
        <v>0</v>
      </c>
      <c r="D27" s="371">
        <v>4600</v>
      </c>
      <c r="E27" s="367">
        <v>0</v>
      </c>
      <c r="F27" s="367">
        <v>0</v>
      </c>
      <c r="I27" s="343"/>
      <c r="J27" s="343"/>
    </row>
    <row r="28" spans="1:10" ht="15.75" hidden="1">
      <c r="A28" s="365" t="s">
        <v>257</v>
      </c>
      <c r="B28" s="369" t="s">
        <v>248</v>
      </c>
      <c r="C28" s="366">
        <v>0</v>
      </c>
      <c r="D28" s="371">
        <v>4600</v>
      </c>
      <c r="E28" s="367">
        <v>0</v>
      </c>
      <c r="F28" s="367">
        <v>0</v>
      </c>
      <c r="I28" s="343"/>
      <c r="J28" s="343"/>
    </row>
    <row r="29" spans="1:10" ht="15.75">
      <c r="A29" s="365"/>
      <c r="B29" s="369"/>
      <c r="C29" s="366"/>
      <c r="D29" s="371"/>
      <c r="E29" s="367"/>
      <c r="F29" s="370"/>
      <c r="I29" s="343"/>
      <c r="J29" s="343"/>
    </row>
    <row r="30" spans="1:10" ht="15.75">
      <c r="A30" s="374" t="s">
        <v>258</v>
      </c>
      <c r="B30" s="375"/>
      <c r="C30" s="376"/>
      <c r="D30" s="377"/>
      <c r="E30" s="378">
        <f>SUM(E18:E28)</f>
        <v>0</v>
      </c>
      <c r="F30" s="379">
        <f>SUM(F18:F28)</f>
        <v>0</v>
      </c>
      <c r="I30" s="343"/>
      <c r="J30" s="343"/>
    </row>
    <row r="31" spans="1:10" ht="15.75">
      <c r="A31" s="365"/>
      <c r="B31" s="365"/>
      <c r="C31" s="366"/>
      <c r="D31" s="380"/>
      <c r="E31" s="367"/>
      <c r="F31" s="367"/>
      <c r="I31" s="343"/>
      <c r="J31" s="343"/>
    </row>
    <row r="32" spans="1:10" ht="15.75">
      <c r="A32" s="368" t="s">
        <v>259</v>
      </c>
      <c r="B32" s="365"/>
      <c r="C32" s="366"/>
      <c r="D32" s="380"/>
      <c r="E32" s="367"/>
      <c r="F32" s="367"/>
      <c r="I32" s="343"/>
      <c r="J32" s="343"/>
    </row>
    <row r="33" spans="1:12" ht="15.75">
      <c r="A33" s="365" t="s">
        <v>260</v>
      </c>
      <c r="B33" s="369" t="s">
        <v>248</v>
      </c>
      <c r="C33" s="381"/>
      <c r="D33" s="371"/>
      <c r="E33" s="367"/>
      <c r="F33" s="367"/>
      <c r="G33" s="382"/>
      <c r="H33" s="382"/>
      <c r="I33" s="343"/>
      <c r="J33" s="343"/>
      <c r="K33" s="382"/>
      <c r="L33" s="382"/>
    </row>
    <row r="34" spans="1:12" ht="15.75">
      <c r="A34" s="365"/>
      <c r="B34" s="369" t="s">
        <v>248</v>
      </c>
      <c r="C34" s="381"/>
      <c r="D34" s="371"/>
      <c r="E34" s="367"/>
      <c r="F34" s="367"/>
      <c r="G34" s="382"/>
      <c r="H34" s="382"/>
      <c r="I34" s="343"/>
      <c r="J34" s="343"/>
      <c r="K34" s="382"/>
      <c r="L34" s="382"/>
    </row>
    <row r="35" spans="1:12" ht="15.75">
      <c r="A35" s="365"/>
      <c r="B35" s="369" t="s">
        <v>248</v>
      </c>
      <c r="C35" s="381"/>
      <c r="D35" s="371"/>
      <c r="E35" s="367"/>
      <c r="F35" s="367"/>
      <c r="G35" s="382"/>
      <c r="H35" s="382"/>
      <c r="I35" s="343"/>
      <c r="J35" s="343"/>
      <c r="K35" s="382"/>
      <c r="L35" s="382"/>
    </row>
    <row r="36" spans="1:12" ht="15.75">
      <c r="A36" s="365"/>
      <c r="B36" s="369" t="s">
        <v>248</v>
      </c>
      <c r="C36" s="381"/>
      <c r="D36" s="371"/>
      <c r="E36" s="367"/>
      <c r="F36" s="367"/>
      <c r="G36" s="382"/>
      <c r="H36" s="382"/>
      <c r="I36" s="343"/>
      <c r="J36" s="343"/>
      <c r="K36" s="382"/>
      <c r="L36" s="382"/>
    </row>
    <row r="37" spans="1:12" ht="15.75" hidden="1">
      <c r="A37" s="365" t="s">
        <v>260</v>
      </c>
      <c r="B37" s="369" t="s">
        <v>248</v>
      </c>
      <c r="C37" s="381">
        <f>E37/D37</f>
        <v>0</v>
      </c>
      <c r="D37" s="371">
        <v>4900</v>
      </c>
      <c r="E37" s="367">
        <v>0</v>
      </c>
      <c r="F37" s="367">
        <v>0</v>
      </c>
      <c r="G37" s="382"/>
      <c r="H37" s="382"/>
      <c r="I37" s="343"/>
      <c r="J37" s="382"/>
      <c r="K37" s="382"/>
      <c r="L37" s="382"/>
    </row>
    <row r="38" spans="1:6" ht="15.75">
      <c r="A38" s="365"/>
      <c r="B38" s="365"/>
      <c r="C38" s="366"/>
      <c r="D38" s="380"/>
      <c r="E38" s="383"/>
      <c r="F38" s="383"/>
    </row>
    <row r="39" spans="1:6" ht="15.75">
      <c r="A39" s="374" t="s">
        <v>261</v>
      </c>
      <c r="B39" s="374"/>
      <c r="C39" s="384"/>
      <c r="D39" s="385"/>
      <c r="E39" s="386">
        <f>SUM(E33:E38)</f>
        <v>0</v>
      </c>
      <c r="F39" s="387">
        <f>SUM(F33:F38)</f>
        <v>0</v>
      </c>
    </row>
    <row r="40" spans="1:6" ht="15.75">
      <c r="A40" s="352"/>
      <c r="B40" s="352"/>
      <c r="C40" s="388"/>
      <c r="D40" s="389"/>
      <c r="E40" s="390"/>
      <c r="F40" s="391"/>
    </row>
    <row r="41" spans="1:6" ht="15.75">
      <c r="A41" s="352"/>
      <c r="B41" s="352"/>
      <c r="C41" s="388"/>
      <c r="D41" s="352"/>
      <c r="E41" s="390"/>
      <c r="F41" s="391"/>
    </row>
    <row r="42" spans="1:6" ht="15.75">
      <c r="A42" s="352"/>
      <c r="B42" s="352"/>
      <c r="C42" s="388"/>
      <c r="D42" s="352"/>
      <c r="E42" s="390"/>
      <c r="F42" s="391"/>
    </row>
    <row r="43" spans="1:6" ht="15.75">
      <c r="A43" s="352"/>
      <c r="B43" s="352"/>
      <c r="C43" s="388"/>
      <c r="D43" s="352"/>
      <c r="E43" s="390"/>
      <c r="F43" s="391"/>
    </row>
    <row r="44" spans="1:6" ht="15.75">
      <c r="A44" s="352"/>
      <c r="B44" s="352"/>
      <c r="C44" s="388"/>
      <c r="D44" s="352"/>
      <c r="E44" s="390"/>
      <c r="F44" s="391"/>
    </row>
    <row r="45" spans="1:6" ht="15.75">
      <c r="A45" s="351"/>
      <c r="B45" s="392"/>
      <c r="C45" s="392"/>
      <c r="D45" s="392"/>
      <c r="E45" s="931"/>
      <c r="F45" s="931"/>
    </row>
    <row r="46" spans="1:9" ht="15.75">
      <c r="A46" s="878" t="s">
        <v>554</v>
      </c>
      <c r="B46" s="878"/>
      <c r="C46" s="930" t="s">
        <v>133</v>
      </c>
      <c r="D46" s="930"/>
      <c r="E46" s="878" t="s">
        <v>324</v>
      </c>
      <c r="F46" s="878"/>
      <c r="G46" s="20"/>
      <c r="I46" s="351"/>
    </row>
    <row r="47" spans="1:6" ht="15.75">
      <c r="A47" s="351"/>
      <c r="B47" s="392"/>
      <c r="C47" s="392"/>
      <c r="D47" s="392"/>
      <c r="E47" s="390"/>
      <c r="F47" s="391"/>
    </row>
    <row r="48" spans="1:6" ht="15.75">
      <c r="A48" s="352"/>
      <c r="B48" s="392"/>
      <c r="C48" s="392"/>
      <c r="D48" s="392"/>
      <c r="E48" s="390"/>
      <c r="F48" s="391"/>
    </row>
    <row r="56" spans="1:6" ht="15.75">
      <c r="A56" s="932"/>
      <c r="B56" s="932"/>
      <c r="C56" s="932"/>
      <c r="D56" s="932"/>
      <c r="E56" s="932"/>
      <c r="F56" s="932"/>
    </row>
  </sheetData>
  <sheetProtection/>
  <mergeCells count="12">
    <mergeCell ref="A56:F56"/>
    <mergeCell ref="A2:F2"/>
    <mergeCell ref="A3:E3"/>
    <mergeCell ref="A4:F4"/>
    <mergeCell ref="A5:F5"/>
    <mergeCell ref="A7:F7"/>
    <mergeCell ref="D17:F25"/>
    <mergeCell ref="B10:C10"/>
    <mergeCell ref="E46:F46"/>
    <mergeCell ref="C46:D46"/>
    <mergeCell ref="A46:B46"/>
    <mergeCell ref="E45:F45"/>
  </mergeCells>
  <printOptions/>
  <pageMargins left="0.9055118110236221" right="0.7086614173228347" top="1.7322834645669292" bottom="0.7480314960629921" header="0.31496062992125984" footer="0.31496062992125984"/>
  <pageSetup horizontalDpi="600" verticalDpi="600" orientation="portrait" paperSize="9" scale="70" r:id="rId2"/>
  <drawing r:id="rId1"/>
</worksheet>
</file>

<file path=xl/worksheets/sheet15.xml><?xml version="1.0" encoding="utf-8"?>
<worksheet xmlns="http://schemas.openxmlformats.org/spreadsheetml/2006/main" xmlns:r="http://schemas.openxmlformats.org/officeDocument/2006/relationships">
  <sheetPr>
    <tabColor theme="0" tint="-0.1499900072813034"/>
  </sheetPr>
  <dimension ref="A2:E53"/>
  <sheetViews>
    <sheetView zoomScalePageLayoutView="0" workbookViewId="0" topLeftCell="A13">
      <selection activeCell="A42" sqref="A42:C42"/>
    </sheetView>
  </sheetViews>
  <sheetFormatPr defaultColWidth="11.421875" defaultRowHeight="12.75"/>
  <cols>
    <col min="1" max="1" width="43.8515625" style="405" customWidth="1"/>
    <col min="2" max="2" width="29.28125" style="405" customWidth="1"/>
    <col min="3" max="3" width="19.7109375" style="405" customWidth="1"/>
    <col min="4" max="4" width="2.28125" style="405" customWidth="1"/>
    <col min="5" max="5" width="11.421875" style="617" customWidth="1"/>
    <col min="6" max="6" width="11.421875" style="405" customWidth="1"/>
    <col min="7" max="7" width="11.421875" style="575" customWidth="1"/>
    <col min="8" max="16384" width="11.421875" style="405" customWidth="1"/>
  </cols>
  <sheetData>
    <row r="1" ht="23.25" customHeight="1"/>
    <row r="2" spans="1:4" ht="15.75">
      <c r="A2" s="936" t="s">
        <v>401</v>
      </c>
      <c r="B2" s="936"/>
      <c r="C2" s="936"/>
      <c r="D2" s="406"/>
    </row>
    <row r="3" spans="1:4" ht="15.75">
      <c r="A3" s="936"/>
      <c r="B3" s="936"/>
      <c r="C3" s="407" t="s">
        <v>274</v>
      </c>
      <c r="D3" s="406"/>
    </row>
    <row r="4" spans="1:4" ht="15.75">
      <c r="A4" s="936" t="s">
        <v>552</v>
      </c>
      <c r="B4" s="936"/>
      <c r="C4" s="936"/>
      <c r="D4" s="406"/>
    </row>
    <row r="5" spans="1:4" ht="15.75">
      <c r="A5" s="937" t="s">
        <v>400</v>
      </c>
      <c r="B5" s="937"/>
      <c r="C5" s="937"/>
      <c r="D5" s="406"/>
    </row>
    <row r="6" spans="1:4" ht="15.75">
      <c r="A6" s="408"/>
      <c r="B6" s="408"/>
      <c r="C6" s="408"/>
      <c r="D6" s="406"/>
    </row>
    <row r="7" spans="1:4" ht="15.75">
      <c r="A7" s="936" t="s">
        <v>275</v>
      </c>
      <c r="B7" s="936"/>
      <c r="C7" s="936"/>
      <c r="D7" s="406"/>
    </row>
    <row r="8" spans="1:4" ht="15.75">
      <c r="A8" s="409"/>
      <c r="B8" s="408"/>
      <c r="C8" s="408"/>
      <c r="D8" s="406"/>
    </row>
    <row r="9" spans="1:4" ht="15.75" customHeight="1">
      <c r="A9" s="938" t="s">
        <v>276</v>
      </c>
      <c r="B9" s="941" t="s">
        <v>277</v>
      </c>
      <c r="C9" s="942"/>
      <c r="D9" s="406"/>
    </row>
    <row r="10" spans="1:4" ht="15.75" customHeight="1">
      <c r="A10" s="939"/>
      <c r="B10" s="943"/>
      <c r="C10" s="944"/>
      <c r="D10" s="406"/>
    </row>
    <row r="11" spans="1:4" ht="15.75">
      <c r="A11" s="939"/>
      <c r="B11" s="410" t="s">
        <v>267</v>
      </c>
      <c r="C11" s="623" t="s">
        <v>267</v>
      </c>
      <c r="D11" s="406"/>
    </row>
    <row r="12" spans="1:4" ht="15.75">
      <c r="A12" s="939"/>
      <c r="B12" s="411" t="s">
        <v>271</v>
      </c>
      <c r="C12" s="624" t="s">
        <v>271</v>
      </c>
      <c r="D12" s="406"/>
    </row>
    <row r="13" spans="1:4" ht="15.75">
      <c r="A13" s="940"/>
      <c r="B13" s="810">
        <v>43830</v>
      </c>
      <c r="C13" s="625">
        <v>43465</v>
      </c>
      <c r="D13" s="406"/>
    </row>
    <row r="14" spans="1:4" ht="15.75">
      <c r="A14" s="412"/>
      <c r="B14" s="618"/>
      <c r="C14" s="618"/>
      <c r="D14" s="406"/>
    </row>
    <row r="15" spans="1:4" ht="15.75">
      <c r="A15" s="412" t="s">
        <v>278</v>
      </c>
      <c r="B15" s="619">
        <v>291</v>
      </c>
      <c r="C15" s="621">
        <v>280</v>
      </c>
      <c r="D15" s="406"/>
    </row>
    <row r="16" spans="1:4" ht="15.75">
      <c r="A16" s="412"/>
      <c r="B16" s="620"/>
      <c r="C16" s="620"/>
      <c r="D16" s="406"/>
    </row>
    <row r="17" spans="1:4" ht="15.75">
      <c r="A17" s="534" t="s">
        <v>355</v>
      </c>
      <c r="B17" s="619">
        <f>'BG 2019'!F18+'BG 2019'!F30</f>
        <v>491533117</v>
      </c>
      <c r="C17" s="619">
        <v>446682622</v>
      </c>
      <c r="D17" s="535"/>
    </row>
    <row r="18" spans="1:4" ht="15.75">
      <c r="A18" s="534"/>
      <c r="B18" s="619"/>
      <c r="C18" s="619"/>
      <c r="D18" s="535"/>
    </row>
    <row r="19" spans="1:4" ht="15.75">
      <c r="A19" s="534" t="s">
        <v>356</v>
      </c>
      <c r="B19" s="619">
        <f>'BG 2019'!P17+'BG 2019'!P29</f>
        <v>208875836</v>
      </c>
      <c r="C19" s="619">
        <v>182642129</v>
      </c>
      <c r="D19" s="535"/>
    </row>
    <row r="20" spans="1:4" ht="15.75">
      <c r="A20" s="534"/>
      <c r="B20" s="619"/>
      <c r="C20" s="619"/>
      <c r="D20" s="535"/>
    </row>
    <row r="21" spans="1:4" ht="15.75">
      <c r="A21" s="534" t="s">
        <v>357</v>
      </c>
      <c r="B21" s="621">
        <f>'ER 2019'!D15</f>
        <v>21366416</v>
      </c>
      <c r="C21" s="619">
        <v>11376668</v>
      </c>
      <c r="D21" s="535"/>
    </row>
    <row r="22" spans="1:4" ht="15.75">
      <c r="A22" s="412"/>
      <c r="B22" s="621"/>
      <c r="C22" s="621"/>
      <c r="D22" s="406"/>
    </row>
    <row r="23" spans="1:4" ht="15.75">
      <c r="A23" s="412" t="s">
        <v>358</v>
      </c>
      <c r="B23" s="621">
        <v>102621</v>
      </c>
      <c r="C23" s="621">
        <v>94554</v>
      </c>
      <c r="D23" s="406"/>
    </row>
    <row r="24" spans="1:4" ht="15.75">
      <c r="A24" s="412"/>
      <c r="B24" s="621"/>
      <c r="C24" s="621"/>
      <c r="D24" s="406"/>
    </row>
    <row r="25" spans="1:4" ht="15.75">
      <c r="A25" s="412" t="s">
        <v>486</v>
      </c>
      <c r="B25" s="664">
        <v>0.1297</v>
      </c>
      <c r="C25" s="664">
        <v>0.1292</v>
      </c>
      <c r="D25" s="406"/>
    </row>
    <row r="26" spans="1:4" ht="15.75">
      <c r="A26" s="412"/>
      <c r="B26" s="621"/>
      <c r="C26" s="621"/>
      <c r="D26" s="406"/>
    </row>
    <row r="27" spans="1:4" ht="15.75">
      <c r="A27" s="412" t="s">
        <v>359</v>
      </c>
      <c r="B27" s="621">
        <f>+B17/B15</f>
        <v>1689117.2405498282</v>
      </c>
      <c r="C27" s="621">
        <v>1595295.0785714285</v>
      </c>
      <c r="D27" s="406"/>
    </row>
    <row r="28" spans="1:4" ht="15.75">
      <c r="A28" s="412"/>
      <c r="B28" s="621"/>
      <c r="C28" s="621"/>
      <c r="D28" s="406"/>
    </row>
    <row r="29" spans="1:4" ht="15.75">
      <c r="A29" s="412" t="s">
        <v>360</v>
      </c>
      <c r="B29" s="621">
        <f>+B23/B15</f>
        <v>352.64948453608247</v>
      </c>
      <c r="C29" s="621">
        <v>337.6928571428571</v>
      </c>
      <c r="D29" s="406"/>
    </row>
    <row r="30" spans="1:4" ht="15.75">
      <c r="A30" s="412"/>
      <c r="B30" s="621"/>
      <c r="C30" s="621"/>
      <c r="D30" s="406"/>
    </row>
    <row r="31" spans="1:4" ht="15.75">
      <c r="A31" s="534" t="s">
        <v>395</v>
      </c>
      <c r="B31" s="619">
        <v>7</v>
      </c>
      <c r="C31" s="619">
        <v>7</v>
      </c>
      <c r="D31" s="406"/>
    </row>
    <row r="32" spans="1:4" ht="15.75">
      <c r="A32" s="413"/>
      <c r="B32" s="622"/>
      <c r="C32" s="622"/>
      <c r="D32" s="406"/>
    </row>
    <row r="33" spans="1:4" ht="15.75">
      <c r="A33" s="414"/>
      <c r="B33" s="414"/>
      <c r="C33" s="414"/>
      <c r="D33" s="406"/>
    </row>
    <row r="34" spans="1:4" ht="15.75">
      <c r="A34" s="414" t="s">
        <v>531</v>
      </c>
      <c r="B34" s="414"/>
      <c r="C34" s="414"/>
      <c r="D34" s="406"/>
    </row>
    <row r="35" spans="1:4" ht="15.75">
      <c r="A35" s="414"/>
      <c r="B35" s="414"/>
      <c r="C35" s="414"/>
      <c r="D35" s="406"/>
    </row>
    <row r="36" spans="1:4" ht="15.75">
      <c r="A36" s="414"/>
      <c r="B36" s="414"/>
      <c r="C36" s="414"/>
      <c r="D36" s="406"/>
    </row>
    <row r="37" spans="1:4" ht="15.75">
      <c r="A37" s="414"/>
      <c r="B37" s="414"/>
      <c r="C37" s="414"/>
      <c r="D37" s="406"/>
    </row>
    <row r="38" spans="1:4" ht="15.75">
      <c r="A38" s="414"/>
      <c r="B38" s="414"/>
      <c r="C38" s="414"/>
      <c r="D38" s="406"/>
    </row>
    <row r="39" spans="1:4" ht="15.75">
      <c r="A39" s="414"/>
      <c r="B39" s="414"/>
      <c r="C39" s="414"/>
      <c r="D39" s="406"/>
    </row>
    <row r="40" spans="1:4" ht="15.75">
      <c r="A40" s="414"/>
      <c r="B40" s="414"/>
      <c r="C40" s="414"/>
      <c r="D40" s="406"/>
    </row>
    <row r="41" spans="1:4" ht="15.75">
      <c r="A41" s="415"/>
      <c r="B41" s="408"/>
      <c r="C41" s="408"/>
      <c r="D41" s="406"/>
    </row>
    <row r="42" spans="1:5" ht="15.75">
      <c r="A42" s="826" t="s">
        <v>554</v>
      </c>
      <c r="B42" s="826" t="s">
        <v>325</v>
      </c>
      <c r="C42" s="826" t="s">
        <v>69</v>
      </c>
      <c r="D42" s="20"/>
      <c r="E42" s="20"/>
    </row>
    <row r="43" spans="1:4" ht="15.75">
      <c r="A43" s="415"/>
      <c r="B43" s="408"/>
      <c r="C43" s="408"/>
      <c r="D43" s="406"/>
    </row>
    <row r="44" spans="1:4" ht="15.75">
      <c r="A44" s="408"/>
      <c r="B44" s="408"/>
      <c r="C44" s="408"/>
      <c r="D44" s="406"/>
    </row>
    <row r="45" spans="1:3" ht="15">
      <c r="A45" s="20"/>
      <c r="B45" s="20"/>
      <c r="C45" s="20"/>
    </row>
    <row r="53" spans="1:3" ht="15.75">
      <c r="A53" s="935"/>
      <c r="B53" s="935"/>
      <c r="C53" s="935"/>
    </row>
  </sheetData>
  <sheetProtection/>
  <mergeCells count="8">
    <mergeCell ref="A53:C53"/>
    <mergeCell ref="A2:C2"/>
    <mergeCell ref="A3:B3"/>
    <mergeCell ref="A4:C4"/>
    <mergeCell ref="A5:C5"/>
    <mergeCell ref="A7:C7"/>
    <mergeCell ref="A9:A13"/>
    <mergeCell ref="B9:C10"/>
  </mergeCells>
  <printOptions/>
  <pageMargins left="0.9055118110236221" right="0.7086614173228347" top="1.535433070866142" bottom="0.7480314960629921" header="0.31496062992125984" footer="0.31496062992125984"/>
  <pageSetup horizontalDpi="600" verticalDpi="600" orientation="portrait" paperSize="9" scale="70" r:id="rId2"/>
  <drawing r:id="rId1"/>
</worksheet>
</file>

<file path=xl/worksheets/sheet16.xml><?xml version="1.0" encoding="utf-8"?>
<worksheet xmlns="http://schemas.openxmlformats.org/spreadsheetml/2006/main" xmlns:r="http://schemas.openxmlformats.org/officeDocument/2006/relationships">
  <sheetPr>
    <tabColor theme="0" tint="-0.1499900072813034"/>
  </sheetPr>
  <dimension ref="A2:H43"/>
  <sheetViews>
    <sheetView zoomScalePageLayoutView="0" workbookViewId="0" topLeftCell="A7">
      <selection activeCell="B19" sqref="B19"/>
    </sheetView>
  </sheetViews>
  <sheetFormatPr defaultColWidth="11.421875" defaultRowHeight="12.75"/>
  <cols>
    <col min="1" max="1" width="41.28125" style="416" customWidth="1"/>
    <col min="2" max="2" width="24.28125" style="416" customWidth="1"/>
    <col min="3" max="3" width="24.140625" style="416" customWidth="1"/>
    <col min="4" max="4" width="0.42578125" style="416" hidden="1" customWidth="1"/>
    <col min="5" max="5" width="9.8515625" style="416" customWidth="1"/>
    <col min="6" max="6" width="5.421875" style="416" customWidth="1"/>
    <col min="7" max="7" width="20.00390625" style="721" bestFit="1" customWidth="1"/>
    <col min="8" max="8" width="12.28125" style="416" bestFit="1" customWidth="1"/>
    <col min="9" max="16384" width="11.421875" style="416" customWidth="1"/>
  </cols>
  <sheetData>
    <row r="1" ht="29.25" customHeight="1"/>
    <row r="2" spans="1:6" ht="15.75">
      <c r="A2" s="946" t="s">
        <v>401</v>
      </c>
      <c r="B2" s="946"/>
      <c r="C2" s="946"/>
      <c r="D2" s="417"/>
      <c r="E2" s="417"/>
      <c r="F2" s="417"/>
    </row>
    <row r="3" spans="1:6" ht="15.75">
      <c r="A3" s="946"/>
      <c r="B3" s="946"/>
      <c r="C3" s="418" t="s">
        <v>279</v>
      </c>
      <c r="D3" s="418"/>
      <c r="E3" s="418"/>
      <c r="F3" s="418"/>
    </row>
    <row r="4" spans="1:6" ht="15.75">
      <c r="A4" s="946" t="s">
        <v>560</v>
      </c>
      <c r="B4" s="946"/>
      <c r="C4" s="946"/>
      <c r="D4" s="417"/>
      <c r="E4" s="417"/>
      <c r="F4" s="417"/>
    </row>
    <row r="5" spans="1:6" ht="15.75">
      <c r="A5" s="947"/>
      <c r="B5" s="947"/>
      <c r="C5" s="947"/>
      <c r="D5" s="419"/>
      <c r="E5" s="419"/>
      <c r="F5" s="419"/>
    </row>
    <row r="6" spans="1:6" ht="15.75">
      <c r="A6" s="420"/>
      <c r="B6" s="420"/>
      <c r="C6" s="421"/>
      <c r="D6" s="421"/>
      <c r="E6" s="421"/>
      <c r="F6" s="421"/>
    </row>
    <row r="7" spans="1:6" ht="18.75">
      <c r="A7" s="948" t="s">
        <v>280</v>
      </c>
      <c r="B7" s="948"/>
      <c r="C7" s="948"/>
      <c r="D7" s="422"/>
      <c r="E7" s="422"/>
      <c r="F7" s="422"/>
    </row>
    <row r="8" spans="1:6" ht="18.75">
      <c r="A8" s="423"/>
      <c r="B8" s="423"/>
      <c r="C8" s="424"/>
      <c r="D8" s="424"/>
      <c r="E8" s="424"/>
      <c r="F8" s="424"/>
    </row>
    <row r="9" spans="1:6" ht="15.75">
      <c r="A9" s="689"/>
      <c r="B9" s="949" t="s">
        <v>281</v>
      </c>
      <c r="C9" s="949"/>
      <c r="D9" s="419"/>
      <c r="E9" s="419"/>
      <c r="F9" s="419"/>
    </row>
    <row r="10" spans="1:6" ht="15.75">
      <c r="A10" s="690"/>
      <c r="B10" s="691"/>
      <c r="C10" s="692"/>
      <c r="D10" s="419"/>
      <c r="E10" s="419"/>
      <c r="F10" s="419"/>
    </row>
    <row r="11" spans="1:6" ht="15.75">
      <c r="A11" s="693" t="s">
        <v>282</v>
      </c>
      <c r="B11" s="694" t="s">
        <v>283</v>
      </c>
      <c r="C11" s="695" t="s">
        <v>224</v>
      </c>
      <c r="D11" s="426"/>
      <c r="E11" s="426"/>
      <c r="F11" s="426"/>
    </row>
    <row r="12" spans="1:6" ht="15.75">
      <c r="A12" s="696"/>
      <c r="B12" s="697">
        <v>43830</v>
      </c>
      <c r="C12" s="697">
        <v>43465</v>
      </c>
      <c r="D12" s="428"/>
      <c r="E12" s="428"/>
      <c r="F12" s="428"/>
    </row>
    <row r="13" spans="1:6" ht="15.75">
      <c r="A13" s="425"/>
      <c r="B13" s="569"/>
      <c r="C13" s="570"/>
      <c r="D13" s="428"/>
      <c r="E13" s="428"/>
      <c r="F13" s="428"/>
    </row>
    <row r="14" spans="1:7" ht="15.75">
      <c r="A14" s="425"/>
      <c r="B14" s="429"/>
      <c r="C14" s="430"/>
      <c r="D14" s="571" t="s">
        <v>487</v>
      </c>
      <c r="E14" s="431"/>
      <c r="F14" s="431"/>
      <c r="G14" s="433"/>
    </row>
    <row r="15" spans="1:7" ht="15.75">
      <c r="A15" s="425" t="s">
        <v>327</v>
      </c>
      <c r="B15" s="432">
        <v>1.46597054539152</v>
      </c>
      <c r="C15" s="432">
        <v>1.45292162817607</v>
      </c>
      <c r="D15" s="433"/>
      <c r="E15" s="433"/>
      <c r="F15" s="433"/>
      <c r="G15" s="433"/>
    </row>
    <row r="16" spans="1:7" ht="15.75">
      <c r="A16" s="425"/>
      <c r="B16" s="434"/>
      <c r="C16" s="434"/>
      <c r="D16" s="435"/>
      <c r="E16" s="435"/>
      <c r="F16" s="435"/>
      <c r="G16" s="433"/>
    </row>
    <row r="17" spans="1:7" ht="15.75">
      <c r="A17" s="425" t="s">
        <v>328</v>
      </c>
      <c r="B17" s="436">
        <v>2.16813858551063</v>
      </c>
      <c r="C17" s="436">
        <v>1.9559541250830585</v>
      </c>
      <c r="D17" s="433"/>
      <c r="E17" s="433"/>
      <c r="F17" s="433"/>
      <c r="G17" s="433"/>
    </row>
    <row r="18" spans="1:7" ht="15.75">
      <c r="A18" s="425"/>
      <c r="B18" s="434"/>
      <c r="C18" s="434"/>
      <c r="D18" s="435"/>
      <c r="E18" s="435"/>
      <c r="F18" s="435"/>
      <c r="G18" s="433"/>
    </row>
    <row r="19" spans="1:7" ht="15.75">
      <c r="A19" s="425" t="s">
        <v>329</v>
      </c>
      <c r="B19" s="477">
        <v>0.2902</v>
      </c>
      <c r="C19" s="477">
        <v>0.26339748525138584</v>
      </c>
      <c r="D19" s="437"/>
      <c r="E19" s="437"/>
      <c r="F19" s="437"/>
      <c r="G19" s="433"/>
    </row>
    <row r="20" spans="1:8" ht="15.75">
      <c r="A20" s="427"/>
      <c r="B20" s="438"/>
      <c r="C20" s="438"/>
      <c r="D20" s="439"/>
      <c r="E20" s="439"/>
      <c r="F20" s="439"/>
      <c r="G20" s="433"/>
      <c r="H20" s="821"/>
    </row>
    <row r="21" spans="1:8" ht="15.75">
      <c r="A21" s="474"/>
      <c r="B21" s="439"/>
      <c r="C21" s="439"/>
      <c r="D21" s="439"/>
      <c r="E21" s="439"/>
      <c r="F21" s="439"/>
      <c r="H21" s="821"/>
    </row>
    <row r="22" spans="1:7" ht="15.75">
      <c r="A22" s="475" t="s">
        <v>330</v>
      </c>
      <c r="B22" s="476" t="s">
        <v>331</v>
      </c>
      <c r="C22" s="476" t="s">
        <v>333</v>
      </c>
      <c r="D22" s="439"/>
      <c r="E22" s="439"/>
      <c r="F22" s="439"/>
      <c r="G22" s="720"/>
    </row>
    <row r="23" spans="1:7" ht="15.75">
      <c r="A23" s="474" t="s">
        <v>337</v>
      </c>
      <c r="B23" s="439" t="s">
        <v>332</v>
      </c>
      <c r="C23" s="439" t="s">
        <v>334</v>
      </c>
      <c r="D23" s="439"/>
      <c r="E23" s="439"/>
      <c r="F23" s="439"/>
      <c r="G23" s="719"/>
    </row>
    <row r="24" spans="1:7" ht="15.75">
      <c r="A24" s="474"/>
      <c r="B24" s="439"/>
      <c r="C24" s="439" t="s">
        <v>335</v>
      </c>
      <c r="D24" s="439"/>
      <c r="E24" s="439"/>
      <c r="F24" s="439"/>
      <c r="G24" s="719"/>
    </row>
    <row r="25" spans="1:7" ht="15.75">
      <c r="A25" s="474"/>
      <c r="B25" s="439"/>
      <c r="C25" s="439"/>
      <c r="D25" s="439"/>
      <c r="E25" s="439"/>
      <c r="F25" s="439"/>
      <c r="G25" s="720"/>
    </row>
    <row r="26" spans="1:6" ht="12.75">
      <c r="A26" s="424"/>
      <c r="B26" s="424"/>
      <c r="C26" s="424"/>
      <c r="D26" s="424"/>
      <c r="E26" s="424"/>
      <c r="F26" s="424"/>
    </row>
    <row r="27" spans="1:6" ht="12.75">
      <c r="A27" s="424"/>
      <c r="B27" s="424"/>
      <c r="C27" s="424"/>
      <c r="D27" s="424"/>
      <c r="E27" s="424"/>
      <c r="F27" s="424"/>
    </row>
    <row r="28" spans="1:6" ht="12.75">
      <c r="A28" s="424"/>
      <c r="B28" s="424"/>
      <c r="C28" s="424"/>
      <c r="D28" s="424"/>
      <c r="E28" s="424"/>
      <c r="F28" s="424"/>
    </row>
    <row r="29" spans="1:6" ht="12.75">
      <c r="A29" s="424"/>
      <c r="B29" s="424"/>
      <c r="C29" s="424"/>
      <c r="D29" s="424"/>
      <c r="E29" s="424"/>
      <c r="F29" s="424"/>
    </row>
    <row r="30" spans="1:6" ht="12.75">
      <c r="A30" s="424"/>
      <c r="B30" s="424"/>
      <c r="C30" s="424"/>
      <c r="D30" s="440"/>
      <c r="E30" s="440"/>
      <c r="F30" s="440"/>
    </row>
    <row r="31" spans="1:6" ht="12.75">
      <c r="A31" s="441"/>
      <c r="B31" s="440"/>
      <c r="C31" s="440"/>
      <c r="D31" s="440"/>
      <c r="E31" s="440"/>
      <c r="F31" s="440"/>
    </row>
    <row r="32" spans="1:7" s="830" customFormat="1" ht="15.75">
      <c r="A32" s="826" t="s">
        <v>554</v>
      </c>
      <c r="B32" s="420" t="s">
        <v>133</v>
      </c>
      <c r="C32" s="826" t="s">
        <v>69</v>
      </c>
      <c r="D32" s="827"/>
      <c r="E32" s="827"/>
      <c r="F32" s="828"/>
      <c r="G32" s="829"/>
    </row>
    <row r="33" spans="1:6" ht="12.75">
      <c r="A33" s="441"/>
      <c r="B33" s="443"/>
      <c r="C33" s="443"/>
      <c r="D33" s="444"/>
      <c r="E33" s="444"/>
      <c r="F33" s="444"/>
    </row>
    <row r="34" spans="1:3" ht="12.75">
      <c r="A34" s="443"/>
      <c r="B34" s="442"/>
      <c r="C34" s="444"/>
    </row>
    <row r="37" ht="12.75">
      <c r="A37" s="445"/>
    </row>
    <row r="38" ht="12.75">
      <c r="A38" s="445"/>
    </row>
    <row r="39" ht="12.75">
      <c r="A39" s="445"/>
    </row>
    <row r="43" spans="1:3" ht="12.75">
      <c r="A43" s="945"/>
      <c r="B43" s="945"/>
      <c r="C43" s="945"/>
    </row>
  </sheetData>
  <sheetProtection/>
  <mergeCells count="7">
    <mergeCell ref="A43:C43"/>
    <mergeCell ref="A2:C2"/>
    <mergeCell ref="A3:B3"/>
    <mergeCell ref="A4:C4"/>
    <mergeCell ref="A5:C5"/>
    <mergeCell ref="A7:C7"/>
    <mergeCell ref="B9:C9"/>
  </mergeCells>
  <printOptions/>
  <pageMargins left="0.7086614173228347" right="0.7086614173228347" top="1.7322834645669292" bottom="0.7480314960629921" header="0.31496062992125984" footer="0.31496062992125984"/>
  <pageSetup horizontalDpi="600" verticalDpi="600" orientation="portrait" paperSize="9" scale="85" r:id="rId2"/>
  <drawing r:id="rId1"/>
</worksheet>
</file>

<file path=xl/worksheets/sheet17.xml><?xml version="1.0" encoding="utf-8"?>
<worksheet xmlns="http://schemas.openxmlformats.org/spreadsheetml/2006/main" xmlns:r="http://schemas.openxmlformats.org/officeDocument/2006/relationships">
  <sheetPr>
    <tabColor theme="0" tint="-0.1499900072813034"/>
    <pageSetUpPr fitToPage="1"/>
  </sheetPr>
  <dimension ref="B1:E46"/>
  <sheetViews>
    <sheetView zoomScalePageLayoutView="0" workbookViewId="0" topLeftCell="A1">
      <selection activeCell="C36" sqref="C36"/>
    </sheetView>
  </sheetViews>
  <sheetFormatPr defaultColWidth="11.421875" defaultRowHeight="12.75"/>
  <cols>
    <col min="2" max="2" width="66.00390625" style="0" customWidth="1"/>
    <col min="3" max="3" width="19.28125" style="0" customWidth="1"/>
    <col min="5" max="5" width="16.7109375" style="0" bestFit="1" customWidth="1"/>
  </cols>
  <sheetData>
    <row r="1" spans="2:5" ht="15.75" thickBot="1">
      <c r="B1" s="755"/>
      <c r="C1" s="756"/>
      <c r="D1" s="756"/>
      <c r="E1" s="755"/>
    </row>
    <row r="2" spans="2:5" ht="18.75" thickBot="1">
      <c r="B2" s="950" t="s">
        <v>630</v>
      </c>
      <c r="C2" s="951"/>
      <c r="D2" s="951"/>
      <c r="E2" s="951"/>
    </row>
    <row r="3" spans="2:5" ht="15">
      <c r="B3" s="755"/>
      <c r="C3" s="756"/>
      <c r="D3" s="756"/>
      <c r="E3" s="755"/>
    </row>
    <row r="4" spans="2:5" ht="15">
      <c r="B4" s="952" t="s">
        <v>612</v>
      </c>
      <c r="C4" s="952"/>
      <c r="D4" s="952"/>
      <c r="E4" s="952"/>
    </row>
    <row r="5" spans="2:5" ht="15">
      <c r="B5" s="952" t="s">
        <v>323</v>
      </c>
      <c r="C5" s="952"/>
      <c r="D5" s="952"/>
      <c r="E5" s="952"/>
    </row>
    <row r="6" spans="2:5" ht="15">
      <c r="B6" s="787"/>
      <c r="C6" s="788"/>
      <c r="D6" s="788"/>
      <c r="E6" s="787"/>
    </row>
    <row r="7" spans="2:5" ht="15">
      <c r="B7" s="755"/>
      <c r="C7" s="757" t="s">
        <v>242</v>
      </c>
      <c r="D7" s="953" t="s">
        <v>588</v>
      </c>
      <c r="E7" s="953"/>
    </row>
    <row r="8" spans="2:5" ht="15">
      <c r="B8" s="758" t="s">
        <v>589</v>
      </c>
      <c r="C8" s="831" t="s">
        <v>590</v>
      </c>
      <c r="D8" s="831" t="s">
        <v>591</v>
      </c>
      <c r="E8" s="759" t="s">
        <v>592</v>
      </c>
    </row>
    <row r="9" spans="2:5" ht="15">
      <c r="B9" s="760" t="s">
        <v>593</v>
      </c>
      <c r="C9" s="761">
        <v>427832250.354</v>
      </c>
      <c r="D9" s="761">
        <v>112712171.269</v>
      </c>
      <c r="E9" s="762">
        <v>0</v>
      </c>
    </row>
    <row r="10" spans="2:5" ht="15">
      <c r="B10" s="763"/>
      <c r="C10" s="756"/>
      <c r="D10" s="756"/>
      <c r="E10" s="755"/>
    </row>
    <row r="11" spans="2:5" ht="15">
      <c r="B11" s="764" t="s">
        <v>594</v>
      </c>
      <c r="C11" s="765" t="s">
        <v>242</v>
      </c>
      <c r="D11" s="954" t="s">
        <v>588</v>
      </c>
      <c r="E11" s="954"/>
    </row>
    <row r="12" spans="2:5" ht="15">
      <c r="B12" s="755" t="s">
        <v>595</v>
      </c>
      <c r="C12" s="756">
        <v>16356976.096</v>
      </c>
      <c r="D12" s="756">
        <v>817848.8047999999</v>
      </c>
      <c r="E12" s="766">
        <v>0.05</v>
      </c>
    </row>
    <row r="13" spans="2:5" ht="15">
      <c r="B13" s="755" t="s">
        <v>596</v>
      </c>
      <c r="C13" s="756">
        <v>41464545.747</v>
      </c>
      <c r="D13" s="756">
        <v>27812221.565</v>
      </c>
      <c r="E13" s="767" t="s">
        <v>597</v>
      </c>
    </row>
    <row r="14" spans="2:5" ht="15">
      <c r="B14" s="755" t="s">
        <v>598</v>
      </c>
      <c r="C14" s="756">
        <v>5879345.798</v>
      </c>
      <c r="D14" s="756">
        <v>5879345.798</v>
      </c>
      <c r="E14" s="766">
        <v>1</v>
      </c>
    </row>
    <row r="15" spans="2:5" ht="15">
      <c r="B15" s="768" t="s">
        <v>599</v>
      </c>
      <c r="C15" s="769">
        <f>SUM(C12:C14)</f>
        <v>63700867.641</v>
      </c>
      <c r="D15" s="769">
        <f>SUM(D12:D14)</f>
        <v>34509416.1678</v>
      </c>
      <c r="E15" s="770"/>
    </row>
    <row r="16" spans="2:5" ht="15">
      <c r="B16" s="771"/>
      <c r="C16" s="811"/>
      <c r="D16" s="772"/>
      <c r="E16" s="773"/>
    </row>
    <row r="17" spans="2:5" ht="15">
      <c r="B17" s="774" t="s">
        <v>627</v>
      </c>
      <c r="C17" s="775">
        <f>+C9+C15</f>
        <v>491533117.995</v>
      </c>
      <c r="D17" s="820"/>
      <c r="E17" s="776"/>
    </row>
    <row r="18" spans="2:5" ht="15">
      <c r="B18" s="777" t="s">
        <v>628</v>
      </c>
      <c r="C18" s="775">
        <f>-D9-D15</f>
        <v>-147221587.4368</v>
      </c>
      <c r="D18" s="778"/>
      <c r="E18" s="779"/>
    </row>
    <row r="19" spans="2:5" ht="15.75" thickBot="1">
      <c r="B19" s="777" t="s">
        <v>629</v>
      </c>
      <c r="C19" s="780">
        <f>+C17+C18</f>
        <v>344311530.5582</v>
      </c>
      <c r="D19" s="778"/>
      <c r="E19" s="779"/>
    </row>
    <row r="20" spans="2:5" ht="15.75" thickTop="1">
      <c r="B20" s="771"/>
      <c r="C20" s="756"/>
      <c r="D20" s="756"/>
      <c r="E20" s="755"/>
    </row>
    <row r="21" spans="2:5" ht="15">
      <c r="B21" s="755"/>
      <c r="C21" s="756"/>
      <c r="D21" s="756"/>
      <c r="E21" s="755"/>
    </row>
    <row r="22" spans="2:5" ht="15">
      <c r="B22" s="763" t="s">
        <v>600</v>
      </c>
      <c r="C22" s="756"/>
      <c r="D22" s="756"/>
      <c r="E22" s="755"/>
    </row>
    <row r="23" spans="2:5" ht="15">
      <c r="B23" s="781" t="s">
        <v>601</v>
      </c>
      <c r="C23" s="782"/>
      <c r="D23" s="782"/>
      <c r="E23" s="755"/>
    </row>
    <row r="24" spans="2:5" ht="15">
      <c r="B24" s="783" t="s">
        <v>595</v>
      </c>
      <c r="C24" s="784" t="s">
        <v>602</v>
      </c>
      <c r="D24" s="785"/>
      <c r="E24" s="755"/>
    </row>
    <row r="25" spans="2:5" ht="15">
      <c r="B25" s="783" t="s">
        <v>596</v>
      </c>
      <c r="C25" s="784" t="s">
        <v>603</v>
      </c>
      <c r="D25" s="785"/>
      <c r="E25" s="755"/>
    </row>
    <row r="26" spans="2:5" ht="15">
      <c r="B26" s="783" t="s">
        <v>604</v>
      </c>
      <c r="C26" s="784" t="s">
        <v>605</v>
      </c>
      <c r="D26" s="785"/>
      <c r="E26" s="755"/>
    </row>
    <row r="27" spans="2:5" ht="15">
      <c r="B27" s="755"/>
      <c r="C27" s="756"/>
      <c r="D27" s="756"/>
      <c r="E27" s="755"/>
    </row>
    <row r="28" spans="2:5" ht="15">
      <c r="B28" s="763" t="s">
        <v>606</v>
      </c>
      <c r="C28" s="756"/>
      <c r="D28" s="756"/>
      <c r="E28" s="755"/>
    </row>
    <row r="29" spans="2:5" ht="15">
      <c r="B29" s="755"/>
      <c r="C29" s="756"/>
      <c r="D29" s="756"/>
      <c r="E29" s="755"/>
    </row>
    <row r="30" spans="2:5" ht="15">
      <c r="B30" s="755" t="s">
        <v>607</v>
      </c>
      <c r="C30" s="756"/>
      <c r="D30" s="756"/>
      <c r="E30" s="755"/>
    </row>
    <row r="31" spans="2:5" ht="15">
      <c r="B31" s="755" t="s">
        <v>608</v>
      </c>
      <c r="C31" s="756"/>
      <c r="D31" s="756"/>
      <c r="E31" s="755"/>
    </row>
    <row r="32" spans="2:5" ht="15">
      <c r="B32" s="755"/>
      <c r="C32" s="756"/>
      <c r="D32" s="756"/>
      <c r="E32" s="755"/>
    </row>
    <row r="33" spans="2:5" ht="15">
      <c r="B33" s="755"/>
      <c r="C33" s="756"/>
      <c r="D33" s="756"/>
      <c r="E33" s="755"/>
    </row>
    <row r="34" spans="2:5" ht="15">
      <c r="B34" s="755"/>
      <c r="C34" s="756"/>
      <c r="D34" s="756"/>
      <c r="E34" s="755"/>
    </row>
    <row r="35" spans="2:5" ht="15">
      <c r="B35" s="755"/>
      <c r="C35" s="756"/>
      <c r="D35" s="756"/>
      <c r="E35" s="755"/>
    </row>
    <row r="36" spans="2:5" ht="15">
      <c r="B36" s="755"/>
      <c r="C36" s="756"/>
      <c r="D36" s="756"/>
      <c r="E36" s="755"/>
    </row>
    <row r="37" spans="2:5" ht="15">
      <c r="B37" s="755"/>
      <c r="C37" s="756"/>
      <c r="D37" s="756"/>
      <c r="E37" s="755"/>
    </row>
    <row r="38" spans="2:5" ht="15">
      <c r="B38" s="755"/>
      <c r="C38" s="756"/>
      <c r="D38" s="756"/>
      <c r="E38" s="755"/>
    </row>
    <row r="39" spans="3:5" ht="15">
      <c r="C39" s="756"/>
      <c r="D39" s="756"/>
      <c r="E39" s="755"/>
    </row>
    <row r="40" spans="3:5" ht="15">
      <c r="C40" s="756"/>
      <c r="D40" s="756"/>
      <c r="E40" s="755"/>
    </row>
    <row r="41" spans="2:5" ht="15">
      <c r="B41" s="786" t="s">
        <v>609</v>
      </c>
      <c r="C41" s="756"/>
      <c r="D41" s="756"/>
      <c r="E41" s="755"/>
    </row>
    <row r="42" spans="2:5" ht="15">
      <c r="B42" s="755" t="s">
        <v>610</v>
      </c>
      <c r="C42" s="756"/>
      <c r="D42" s="756"/>
      <c r="E42" s="755"/>
    </row>
    <row r="43" spans="2:5" ht="15">
      <c r="B43" s="755"/>
      <c r="C43" s="756"/>
      <c r="D43" s="756"/>
      <c r="E43" s="755"/>
    </row>
    <row r="44" spans="2:5" ht="15">
      <c r="B44" s="755"/>
      <c r="C44" s="756"/>
      <c r="D44" s="756"/>
      <c r="E44" s="755"/>
    </row>
    <row r="45" spans="2:5" ht="15">
      <c r="B45" s="755"/>
      <c r="C45" s="756"/>
      <c r="D45" s="756"/>
      <c r="E45" s="755"/>
    </row>
    <row r="46" spans="2:5" ht="15">
      <c r="B46" s="763" t="s">
        <v>611</v>
      </c>
      <c r="C46" s="756"/>
      <c r="D46" s="756"/>
      <c r="E46" s="755"/>
    </row>
  </sheetData>
  <sheetProtection/>
  <mergeCells count="5">
    <mergeCell ref="B2:E2"/>
    <mergeCell ref="B4:E4"/>
    <mergeCell ref="B5:E5"/>
    <mergeCell ref="D7:E7"/>
    <mergeCell ref="D11:E11"/>
  </mergeCells>
  <printOptions/>
  <pageMargins left="0.7" right="0.7" top="0.75" bottom="0.75" header="0.3" footer="0.3"/>
  <pageSetup fitToHeight="1" fitToWidth="1" horizontalDpi="600" verticalDpi="600" orientation="portrait" paperSize="9" scale="71" r:id="rId2"/>
  <drawing r:id="rId1"/>
</worksheet>
</file>

<file path=xl/worksheets/sheet18.xml><?xml version="1.0" encoding="utf-8"?>
<worksheet xmlns="http://schemas.openxmlformats.org/spreadsheetml/2006/main" xmlns:r="http://schemas.openxmlformats.org/officeDocument/2006/relationships">
  <sheetPr>
    <tabColor theme="0" tint="-0.1499900072813034"/>
    <pageSetUpPr fitToPage="1"/>
  </sheetPr>
  <dimension ref="A1:J75"/>
  <sheetViews>
    <sheetView zoomScalePageLayoutView="0" workbookViewId="0" topLeftCell="A49">
      <selection activeCell="I65" sqref="I65"/>
    </sheetView>
  </sheetViews>
  <sheetFormatPr defaultColWidth="11.421875" defaultRowHeight="12.75"/>
  <cols>
    <col min="4" max="4" width="19.140625" style="0" customWidth="1"/>
  </cols>
  <sheetData>
    <row r="1" spans="1:10" ht="12.75">
      <c r="A1" s="727"/>
      <c r="B1" s="727"/>
      <c r="C1" s="727"/>
      <c r="D1" s="727"/>
      <c r="E1" s="727"/>
      <c r="F1" s="727"/>
      <c r="G1" s="727"/>
      <c r="H1" s="727"/>
      <c r="I1" s="727"/>
      <c r="J1" s="727"/>
    </row>
    <row r="2" spans="1:10" ht="15.75">
      <c r="A2" s="727"/>
      <c r="B2" s="727"/>
      <c r="C2" s="727"/>
      <c r="D2" s="727"/>
      <c r="E2" s="946" t="s">
        <v>401</v>
      </c>
      <c r="F2" s="946"/>
      <c r="G2" s="946"/>
      <c r="H2" s="946"/>
      <c r="I2" s="727"/>
      <c r="J2" s="727"/>
    </row>
    <row r="3" spans="1:10" ht="13.5" thickBot="1">
      <c r="A3" s="727"/>
      <c r="B3" s="727"/>
      <c r="C3" s="727"/>
      <c r="D3" s="727"/>
      <c r="E3" s="727"/>
      <c r="F3" s="727"/>
      <c r="G3" s="727"/>
      <c r="H3" s="727"/>
      <c r="I3" s="727"/>
      <c r="J3" s="727"/>
    </row>
    <row r="4" spans="1:10" ht="18.75" thickBot="1">
      <c r="A4" s="727"/>
      <c r="B4" s="950" t="s">
        <v>626</v>
      </c>
      <c r="C4" s="951"/>
      <c r="D4" s="951"/>
      <c r="E4" s="951"/>
      <c r="F4" s="951"/>
      <c r="G4" s="951"/>
      <c r="H4" s="951"/>
      <c r="I4" s="951"/>
      <c r="J4" s="972"/>
    </row>
    <row r="5" spans="1:10" ht="12.75">
      <c r="A5" s="727"/>
      <c r="B5" s="728"/>
      <c r="C5" s="728"/>
      <c r="D5" s="728"/>
      <c r="F5" s="728" t="s">
        <v>633</v>
      </c>
      <c r="G5" s="728"/>
      <c r="H5" s="728"/>
      <c r="I5" s="728"/>
      <c r="J5" s="728"/>
    </row>
    <row r="6" spans="1:10" ht="12.75">
      <c r="A6" s="727"/>
      <c r="B6" s="728"/>
      <c r="C6" s="728"/>
      <c r="D6" s="728"/>
      <c r="E6" s="728"/>
      <c r="F6" s="728"/>
      <c r="G6" s="728"/>
      <c r="H6" s="728"/>
      <c r="I6" s="728"/>
      <c r="J6" s="728"/>
    </row>
    <row r="7" spans="1:10" ht="12.75">
      <c r="A7" s="729"/>
      <c r="B7" s="730" t="s">
        <v>409</v>
      </c>
      <c r="C7" s="730"/>
      <c r="D7" s="730"/>
      <c r="E7" s="730"/>
      <c r="F7" s="731"/>
      <c r="G7" s="731"/>
      <c r="H7" s="731"/>
      <c r="I7" s="731"/>
      <c r="J7" s="732"/>
    </row>
    <row r="8" spans="1:10" ht="12.75">
      <c r="A8" s="733"/>
      <c r="B8" s="734"/>
      <c r="C8" s="734"/>
      <c r="D8" s="734"/>
      <c r="E8" s="734"/>
      <c r="F8" s="735"/>
      <c r="G8" s="735"/>
      <c r="H8" s="735"/>
      <c r="I8" s="735"/>
      <c r="J8" s="736"/>
    </row>
    <row r="9" spans="1:10" ht="12.75">
      <c r="A9" s="733"/>
      <c r="B9" s="734" t="s">
        <v>571</v>
      </c>
      <c r="C9" s="737"/>
      <c r="D9" s="737"/>
      <c r="E9" s="737"/>
      <c r="F9" s="737"/>
      <c r="G9" s="735"/>
      <c r="H9" s="735"/>
      <c r="I9" s="735"/>
      <c r="J9" s="736"/>
    </row>
    <row r="10" spans="1:10" ht="12.75">
      <c r="A10" s="733"/>
      <c r="B10" s="735" t="s">
        <v>497</v>
      </c>
      <c r="C10" s="735"/>
      <c r="D10" s="735"/>
      <c r="E10" s="735"/>
      <c r="F10" s="735"/>
      <c r="G10" s="735"/>
      <c r="H10" s="735"/>
      <c r="I10" s="735"/>
      <c r="J10" s="736"/>
    </row>
    <row r="11" spans="1:10" ht="12.75">
      <c r="A11" s="733"/>
      <c r="B11" s="738" t="s">
        <v>527</v>
      </c>
      <c r="C11" s="735"/>
      <c r="D11" s="735"/>
      <c r="E11" s="735"/>
      <c r="F11" s="735"/>
      <c r="G11" s="735"/>
      <c r="H11" s="735"/>
      <c r="I11" s="735"/>
      <c r="J11" s="736"/>
    </row>
    <row r="12" spans="1:10" ht="12.75">
      <c r="A12" s="733"/>
      <c r="B12" s="738" t="s">
        <v>634</v>
      </c>
      <c r="C12" s="735"/>
      <c r="D12" s="735"/>
      <c r="E12" s="735"/>
      <c r="F12" s="735"/>
      <c r="G12" s="735"/>
      <c r="H12" s="735"/>
      <c r="I12" s="735"/>
      <c r="J12" s="736"/>
    </row>
    <row r="13" spans="1:10" ht="12.75">
      <c r="A13" s="733"/>
      <c r="B13" s="739" t="s">
        <v>572</v>
      </c>
      <c r="C13" s="740"/>
      <c r="D13" s="740"/>
      <c r="E13" s="740"/>
      <c r="F13" s="740"/>
      <c r="G13" s="740"/>
      <c r="H13" s="740"/>
      <c r="I13" s="740"/>
      <c r="J13" s="736"/>
    </row>
    <row r="14" spans="1:10" ht="12.75">
      <c r="A14" s="733"/>
      <c r="B14" s="739" t="s">
        <v>573</v>
      </c>
      <c r="C14" s="740"/>
      <c r="D14" s="740"/>
      <c r="E14" s="740"/>
      <c r="F14" s="740"/>
      <c r="G14" s="740"/>
      <c r="H14" s="740"/>
      <c r="I14" s="740"/>
      <c r="J14" s="736"/>
    </row>
    <row r="15" spans="1:10" ht="12.75">
      <c r="A15" s="733"/>
      <c r="B15" s="740" t="s">
        <v>425</v>
      </c>
      <c r="C15" s="740"/>
      <c r="D15" s="740"/>
      <c r="E15" s="740"/>
      <c r="F15" s="740"/>
      <c r="G15" s="740"/>
      <c r="H15" s="740"/>
      <c r="I15" s="740"/>
      <c r="J15" s="736"/>
    </row>
    <row r="16" spans="1:10" ht="12.75">
      <c r="A16" s="733"/>
      <c r="B16" s="738" t="s">
        <v>528</v>
      </c>
      <c r="C16" s="735"/>
      <c r="D16" s="735"/>
      <c r="E16" s="735"/>
      <c r="F16" s="735"/>
      <c r="G16" s="735"/>
      <c r="H16" s="735"/>
      <c r="I16" s="735"/>
      <c r="J16" s="736"/>
    </row>
    <row r="17" spans="1:10" ht="12.75">
      <c r="A17" s="733"/>
      <c r="B17" s="734"/>
      <c r="C17" s="735"/>
      <c r="D17" s="735"/>
      <c r="E17" s="735"/>
      <c r="F17" s="735"/>
      <c r="G17" s="735"/>
      <c r="H17" s="735"/>
      <c r="I17" s="735"/>
      <c r="J17" s="736"/>
    </row>
    <row r="18" spans="1:10" ht="12.75">
      <c r="A18" s="733"/>
      <c r="B18" s="965" t="s">
        <v>574</v>
      </c>
      <c r="C18" s="965"/>
      <c r="D18" s="965"/>
      <c r="E18" s="965"/>
      <c r="F18" s="965"/>
      <c r="G18" s="965"/>
      <c r="H18" s="965"/>
      <c r="I18" s="965"/>
      <c r="J18" s="966"/>
    </row>
    <row r="19" spans="1:10" ht="12.75">
      <c r="A19" s="733"/>
      <c r="B19" s="967" t="s">
        <v>410</v>
      </c>
      <c r="C19" s="967"/>
      <c r="D19" s="967"/>
      <c r="E19" s="967" t="s">
        <v>411</v>
      </c>
      <c r="F19" s="967"/>
      <c r="G19" s="967" t="s">
        <v>412</v>
      </c>
      <c r="H19" s="967"/>
      <c r="I19" s="973" t="s">
        <v>413</v>
      </c>
      <c r="J19" s="973"/>
    </row>
    <row r="20" spans="1:10" ht="12.75">
      <c r="A20" s="733"/>
      <c r="B20" s="955" t="s">
        <v>363</v>
      </c>
      <c r="C20" s="955"/>
      <c r="D20" s="955"/>
      <c r="E20" s="970">
        <v>97000</v>
      </c>
      <c r="F20" s="955"/>
      <c r="G20" s="955" t="s">
        <v>575</v>
      </c>
      <c r="H20" s="955"/>
      <c r="I20" s="971">
        <v>0.97</v>
      </c>
      <c r="J20" s="955"/>
    </row>
    <row r="21" spans="1:10" ht="12.75">
      <c r="A21" s="733"/>
      <c r="B21" s="741"/>
      <c r="C21" s="742"/>
      <c r="D21" s="743"/>
      <c r="E21" s="741"/>
      <c r="F21" s="743"/>
      <c r="G21" s="741"/>
      <c r="H21" s="743"/>
      <c r="I21" s="741"/>
      <c r="J21" s="743"/>
    </row>
    <row r="22" spans="1:10" ht="12.75">
      <c r="A22" s="733"/>
      <c r="B22" s="955"/>
      <c r="C22" s="955"/>
      <c r="D22" s="955"/>
      <c r="E22" s="955"/>
      <c r="F22" s="955"/>
      <c r="G22" s="955"/>
      <c r="H22" s="955"/>
      <c r="I22" s="955"/>
      <c r="J22" s="955"/>
    </row>
    <row r="23" spans="1:10" ht="12.75">
      <c r="A23" s="733"/>
      <c r="B23" s="744" t="s">
        <v>414</v>
      </c>
      <c r="C23" s="744"/>
      <c r="D23" s="744"/>
      <c r="E23" s="744"/>
      <c r="F23" s="744"/>
      <c r="G23" s="744"/>
      <c r="H23" s="744"/>
      <c r="I23" s="735"/>
      <c r="J23" s="736"/>
    </row>
    <row r="24" spans="1:10" ht="12.75">
      <c r="A24" s="733"/>
      <c r="B24" s="744"/>
      <c r="C24" s="744"/>
      <c r="D24" s="744"/>
      <c r="E24" s="744"/>
      <c r="F24" s="744"/>
      <c r="G24" s="744"/>
      <c r="H24" s="744"/>
      <c r="I24" s="735"/>
      <c r="J24" s="736"/>
    </row>
    <row r="25" spans="1:10" ht="12.75">
      <c r="A25" s="733"/>
      <c r="B25" s="965" t="s">
        <v>576</v>
      </c>
      <c r="C25" s="965"/>
      <c r="D25" s="965"/>
      <c r="E25" s="965"/>
      <c r="F25" s="965"/>
      <c r="G25" s="965"/>
      <c r="H25" s="965"/>
      <c r="I25" s="965"/>
      <c r="J25" s="966"/>
    </row>
    <row r="26" spans="1:10" ht="12.75">
      <c r="A26" s="733"/>
      <c r="B26" s="967" t="s">
        <v>410</v>
      </c>
      <c r="C26" s="967"/>
      <c r="D26" s="967"/>
      <c r="E26" s="967" t="s">
        <v>415</v>
      </c>
      <c r="F26" s="967"/>
      <c r="G26" s="967" t="s">
        <v>416</v>
      </c>
      <c r="H26" s="967"/>
      <c r="I26" s="968" t="s">
        <v>417</v>
      </c>
      <c r="J26" s="969"/>
    </row>
    <row r="27" spans="1:10" ht="12.75">
      <c r="A27" s="733"/>
      <c r="B27" s="955"/>
      <c r="C27" s="955"/>
      <c r="D27" s="955"/>
      <c r="E27" s="955"/>
      <c r="F27" s="955"/>
      <c r="G27" s="955"/>
      <c r="H27" s="955"/>
      <c r="I27" s="955"/>
      <c r="J27" s="955"/>
    </row>
    <row r="28" spans="1:10" ht="12.75">
      <c r="A28" s="733"/>
      <c r="B28" s="741" t="s">
        <v>426</v>
      </c>
      <c r="C28" s="742"/>
      <c r="D28" s="743"/>
      <c r="E28" s="741"/>
      <c r="F28" s="743"/>
      <c r="G28" s="741"/>
      <c r="H28" s="743"/>
      <c r="I28" s="741"/>
      <c r="J28" s="743"/>
    </row>
    <row r="29" spans="1:10" ht="12.75">
      <c r="A29" s="733"/>
      <c r="B29" s="955"/>
      <c r="C29" s="955"/>
      <c r="D29" s="955"/>
      <c r="E29" s="955"/>
      <c r="F29" s="955"/>
      <c r="G29" s="955"/>
      <c r="H29" s="955"/>
      <c r="I29" s="955"/>
      <c r="J29" s="955"/>
    </row>
    <row r="30" spans="1:10" ht="12.75">
      <c r="A30" s="733"/>
      <c r="B30" s="744" t="s">
        <v>418</v>
      </c>
      <c r="C30" s="735"/>
      <c r="D30" s="735"/>
      <c r="E30" s="735"/>
      <c r="F30" s="735"/>
      <c r="G30" s="735"/>
      <c r="H30" s="735"/>
      <c r="I30" s="735"/>
      <c r="J30" s="736"/>
    </row>
    <row r="31" spans="1:10" ht="12.75">
      <c r="A31" s="733"/>
      <c r="B31" s="744"/>
      <c r="C31" s="735"/>
      <c r="D31" s="735"/>
      <c r="E31" s="735"/>
      <c r="F31" s="735"/>
      <c r="G31" s="735"/>
      <c r="H31" s="735"/>
      <c r="I31" s="735"/>
      <c r="J31" s="736"/>
    </row>
    <row r="32" spans="1:10" ht="12.75">
      <c r="A32" s="733"/>
      <c r="B32" s="958" t="s">
        <v>577</v>
      </c>
      <c r="C32" s="958"/>
      <c r="D32" s="958"/>
      <c r="E32" s="958"/>
      <c r="F32" s="958"/>
      <c r="G32" s="958"/>
      <c r="H32" s="958"/>
      <c r="I32" s="958"/>
      <c r="J32" s="959"/>
    </row>
    <row r="33" spans="1:10" ht="12.75">
      <c r="A33" s="733"/>
      <c r="B33" s="960" t="s">
        <v>578</v>
      </c>
      <c r="C33" s="961"/>
      <c r="D33" s="961"/>
      <c r="E33" s="961"/>
      <c r="F33" s="962"/>
      <c r="G33" s="960" t="s">
        <v>579</v>
      </c>
      <c r="H33" s="961"/>
      <c r="I33" s="963"/>
      <c r="J33" s="964"/>
    </row>
    <row r="34" spans="1:10" ht="12.75">
      <c r="A34" s="733"/>
      <c r="B34" s="745"/>
      <c r="C34" s="746"/>
      <c r="D34" s="747" t="s">
        <v>580</v>
      </c>
      <c r="E34" s="745"/>
      <c r="F34" s="746"/>
      <c r="G34" s="745"/>
      <c r="H34" s="747" t="s">
        <v>580</v>
      </c>
      <c r="I34" s="745"/>
      <c r="J34" s="747"/>
    </row>
    <row r="35" spans="1:10" ht="12.75">
      <c r="A35" s="733"/>
      <c r="B35" s="955"/>
      <c r="C35" s="955"/>
      <c r="D35" s="955"/>
      <c r="E35" s="955"/>
      <c r="F35" s="955"/>
      <c r="G35" s="955"/>
      <c r="H35" s="955"/>
      <c r="I35" s="955"/>
      <c r="J35" s="955"/>
    </row>
    <row r="36" spans="1:10" ht="12.75">
      <c r="A36" s="733"/>
      <c r="B36" s="735"/>
      <c r="C36" s="735"/>
      <c r="D36" s="735"/>
      <c r="E36" s="744"/>
      <c r="F36" s="735"/>
      <c r="G36" s="735"/>
      <c r="H36" s="735"/>
      <c r="I36" s="735"/>
      <c r="J36" s="736"/>
    </row>
    <row r="37" spans="1:10" ht="12.75">
      <c r="A37" s="733"/>
      <c r="B37" s="748"/>
      <c r="C37" s="748"/>
      <c r="D37" s="748"/>
      <c r="E37" s="748"/>
      <c r="F37" s="748"/>
      <c r="G37" s="748"/>
      <c r="H37" s="735"/>
      <c r="I37" s="735"/>
      <c r="J37" s="736"/>
    </row>
    <row r="38" spans="1:10" ht="12.75">
      <c r="A38" s="733"/>
      <c r="B38" s="734" t="s">
        <v>419</v>
      </c>
      <c r="C38" s="744"/>
      <c r="D38" s="744"/>
      <c r="E38" s="744"/>
      <c r="F38" s="956" t="s">
        <v>613</v>
      </c>
      <c r="G38" s="957"/>
      <c r="H38" s="957"/>
      <c r="I38" s="957"/>
      <c r="J38" s="736"/>
    </row>
    <row r="39" spans="1:10" ht="12.75">
      <c r="A39" s="733"/>
      <c r="B39" s="735"/>
      <c r="C39" s="735"/>
      <c r="D39" s="735"/>
      <c r="E39" s="735"/>
      <c r="F39" s="735" t="s">
        <v>420</v>
      </c>
      <c r="G39" s="735"/>
      <c r="H39" s="735"/>
      <c r="I39" s="735"/>
      <c r="J39" s="736"/>
    </row>
    <row r="40" spans="1:10" ht="12.75">
      <c r="A40" s="733"/>
      <c r="B40" s="735"/>
      <c r="C40" s="735"/>
      <c r="D40" s="744" t="s">
        <v>541</v>
      </c>
      <c r="E40" s="735"/>
      <c r="F40" s="735"/>
      <c r="G40" s="735"/>
      <c r="H40" s="735"/>
      <c r="I40" s="735"/>
      <c r="J40" s="736"/>
    </row>
    <row r="41" spans="1:10" ht="12.75">
      <c r="A41" s="733"/>
      <c r="B41" s="734" t="s">
        <v>421</v>
      </c>
      <c r="C41" s="735"/>
      <c r="D41" s="735"/>
      <c r="E41" s="735"/>
      <c r="F41" s="735"/>
      <c r="G41" s="735"/>
      <c r="H41" s="735"/>
      <c r="I41" s="735"/>
      <c r="J41" s="736"/>
    </row>
    <row r="42" spans="1:10" ht="12.75">
      <c r="A42" s="733"/>
      <c r="B42" s="744" t="s">
        <v>422</v>
      </c>
      <c r="C42" s="735"/>
      <c r="D42" s="735"/>
      <c r="E42" s="735"/>
      <c r="F42" s="735"/>
      <c r="G42" s="735"/>
      <c r="H42" s="735"/>
      <c r="I42" s="735"/>
      <c r="J42" s="736"/>
    </row>
    <row r="43" spans="1:10" ht="12.75">
      <c r="A43" s="733"/>
      <c r="B43" s="738" t="s">
        <v>581</v>
      </c>
      <c r="C43" s="735"/>
      <c r="D43" s="735"/>
      <c r="E43" s="735"/>
      <c r="F43" s="735"/>
      <c r="G43" s="735"/>
      <c r="H43" s="735"/>
      <c r="I43" s="735"/>
      <c r="J43" s="736"/>
    </row>
    <row r="44" spans="1:10" ht="12.75">
      <c r="A44" s="733"/>
      <c r="B44" s="739" t="s">
        <v>529</v>
      </c>
      <c r="C44" s="735"/>
      <c r="D44" s="749"/>
      <c r="E44" s="735"/>
      <c r="F44" s="735"/>
      <c r="G44" s="735"/>
      <c r="H44" s="735"/>
      <c r="I44" s="735"/>
      <c r="J44" s="736"/>
    </row>
    <row r="45" spans="1:10" ht="12.75">
      <c r="A45" s="733"/>
      <c r="B45" s="740"/>
      <c r="C45" s="735"/>
      <c r="D45" s="749"/>
      <c r="E45" s="735"/>
      <c r="F45" s="735"/>
      <c r="G45" s="735"/>
      <c r="H45" s="735"/>
      <c r="I45" s="735"/>
      <c r="J45" s="736"/>
    </row>
    <row r="46" spans="1:10" ht="12.75">
      <c r="A46" s="733"/>
      <c r="B46" s="734" t="s">
        <v>423</v>
      </c>
      <c r="C46" s="735"/>
      <c r="D46" s="735"/>
      <c r="E46" s="735"/>
      <c r="F46" s="735"/>
      <c r="G46" s="735"/>
      <c r="H46" s="735"/>
      <c r="I46" s="735"/>
      <c r="J46" s="736"/>
    </row>
    <row r="47" spans="1:10" ht="12.75">
      <c r="A47" s="733"/>
      <c r="B47" s="738" t="s">
        <v>581</v>
      </c>
      <c r="C47" s="735"/>
      <c r="D47" s="735"/>
      <c r="E47" s="735"/>
      <c r="F47" s="735"/>
      <c r="G47" s="735"/>
      <c r="H47" s="735"/>
      <c r="I47" s="735"/>
      <c r="J47" s="736"/>
    </row>
    <row r="48" spans="1:10" ht="12.75">
      <c r="A48" s="733"/>
      <c r="B48" s="738" t="s">
        <v>582</v>
      </c>
      <c r="C48" s="735"/>
      <c r="D48" s="735"/>
      <c r="E48" s="735"/>
      <c r="F48" s="735"/>
      <c r="G48" s="735"/>
      <c r="H48" s="735"/>
      <c r="I48" s="735"/>
      <c r="J48" s="736"/>
    </row>
    <row r="49" spans="1:10" ht="12.75">
      <c r="A49" s="733"/>
      <c r="B49" s="832" t="s">
        <v>624</v>
      </c>
      <c r="C49" s="735"/>
      <c r="D49" s="749">
        <v>12736414</v>
      </c>
      <c r="E49" s="735"/>
      <c r="F49" s="735"/>
      <c r="G49" s="735"/>
      <c r="H49" s="735"/>
      <c r="I49" s="735"/>
      <c r="J49" s="736"/>
    </row>
    <row r="50" spans="1:10" ht="12.75">
      <c r="A50" s="733"/>
      <c r="B50" s="740" t="s">
        <v>625</v>
      </c>
      <c r="C50" s="735"/>
      <c r="D50" s="749">
        <v>7429575</v>
      </c>
      <c r="E50" s="735"/>
      <c r="F50" s="735"/>
      <c r="G50" s="735"/>
      <c r="H50" s="735"/>
      <c r="I50" s="735"/>
      <c r="J50" s="736"/>
    </row>
    <row r="51" spans="1:10" ht="12.75">
      <c r="A51" s="733"/>
      <c r="B51" s="735"/>
      <c r="C51" s="735"/>
      <c r="D51" s="735"/>
      <c r="E51" s="735"/>
      <c r="F51" s="735"/>
      <c r="G51" s="735"/>
      <c r="H51" s="735"/>
      <c r="I51" s="735"/>
      <c r="J51" s="736"/>
    </row>
    <row r="52" spans="1:10" ht="12.75">
      <c r="A52" s="733"/>
      <c r="B52" s="738" t="s">
        <v>583</v>
      </c>
      <c r="C52" s="735"/>
      <c r="D52" s="735"/>
      <c r="E52" s="735"/>
      <c r="F52" s="735"/>
      <c r="G52" s="735"/>
      <c r="H52" s="735"/>
      <c r="I52" s="735"/>
      <c r="J52" s="736"/>
    </row>
    <row r="53" spans="1:10" ht="12.75">
      <c r="A53" s="733"/>
      <c r="B53" s="738"/>
      <c r="C53" s="735"/>
      <c r="D53" s="735"/>
      <c r="E53" s="735"/>
      <c r="F53" s="735"/>
      <c r="G53" s="735"/>
      <c r="H53" s="735"/>
      <c r="I53" s="735"/>
      <c r="J53" s="736"/>
    </row>
    <row r="54" spans="1:10" ht="12.75">
      <c r="A54" s="733"/>
      <c r="B54" s="738" t="s">
        <v>584</v>
      </c>
      <c r="C54" s="735"/>
      <c r="D54" s="735"/>
      <c r="E54" s="735"/>
      <c r="F54" s="735"/>
      <c r="G54" s="735"/>
      <c r="H54" s="735"/>
      <c r="I54" s="735"/>
      <c r="J54" s="736"/>
    </row>
    <row r="55" spans="1:10" ht="12.75">
      <c r="A55" s="733"/>
      <c r="B55" s="739" t="s">
        <v>623</v>
      </c>
      <c r="C55" s="735"/>
      <c r="D55" s="738" t="s">
        <v>585</v>
      </c>
      <c r="E55" s="735"/>
      <c r="F55" s="735"/>
      <c r="G55" s="750">
        <v>10759380</v>
      </c>
      <c r="H55" s="749"/>
      <c r="I55" s="749"/>
      <c r="J55" s="751"/>
    </row>
    <row r="56" spans="1:10" ht="12.75">
      <c r="A56" s="733"/>
      <c r="B56" s="739" t="s">
        <v>623</v>
      </c>
      <c r="C56" s="735"/>
      <c r="D56" s="738" t="s">
        <v>643</v>
      </c>
      <c r="E56" s="735"/>
      <c r="F56" s="735"/>
      <c r="G56" s="750">
        <v>337013</v>
      </c>
      <c r="H56" s="749"/>
      <c r="I56" s="749"/>
      <c r="J56" s="751"/>
    </row>
    <row r="57" spans="1:10" ht="12.75">
      <c r="A57" s="733"/>
      <c r="B57" s="739" t="s">
        <v>456</v>
      </c>
      <c r="C57" s="735"/>
      <c r="D57" s="738" t="s">
        <v>585</v>
      </c>
      <c r="E57" s="735"/>
      <c r="F57" s="735"/>
      <c r="G57" s="750">
        <v>6423961</v>
      </c>
      <c r="H57" s="749"/>
      <c r="I57" s="749"/>
      <c r="J57" s="751"/>
    </row>
    <row r="58" spans="1:10" ht="12.75">
      <c r="A58" s="733"/>
      <c r="B58" s="739" t="s">
        <v>456</v>
      </c>
      <c r="C58" s="735"/>
      <c r="D58" s="738" t="s">
        <v>643</v>
      </c>
      <c r="E58" s="735"/>
      <c r="F58" s="735"/>
      <c r="G58" s="750">
        <v>196591</v>
      </c>
      <c r="H58" s="749"/>
      <c r="I58" s="749"/>
      <c r="J58" s="751"/>
    </row>
    <row r="59" spans="1:10" ht="12.75">
      <c r="A59" s="733"/>
      <c r="B59" s="739" t="s">
        <v>640</v>
      </c>
      <c r="C59" s="735"/>
      <c r="D59" s="738" t="s">
        <v>585</v>
      </c>
      <c r="E59" s="735"/>
      <c r="F59" s="735"/>
      <c r="G59" s="750">
        <v>568000</v>
      </c>
      <c r="H59" s="749"/>
      <c r="I59" s="749"/>
      <c r="J59" s="751"/>
    </row>
    <row r="60" spans="1:10" ht="12.75">
      <c r="A60" s="733"/>
      <c r="B60" s="739" t="s">
        <v>490</v>
      </c>
      <c r="C60" s="735"/>
      <c r="D60" s="738" t="s">
        <v>586</v>
      </c>
      <c r="E60" s="735"/>
      <c r="F60" s="735"/>
      <c r="G60" s="750">
        <v>12517672</v>
      </c>
      <c r="H60" s="749"/>
      <c r="I60" s="749"/>
      <c r="J60" s="751"/>
    </row>
    <row r="61" spans="1:10" ht="12.75">
      <c r="A61" s="733"/>
      <c r="B61" s="739" t="s">
        <v>635</v>
      </c>
      <c r="C61" s="735"/>
      <c r="D61" s="738" t="s">
        <v>585</v>
      </c>
      <c r="E61" s="735"/>
      <c r="F61" s="735"/>
      <c r="G61" s="750">
        <v>221700</v>
      </c>
      <c r="H61" s="749"/>
      <c r="I61" s="749"/>
      <c r="J61" s="751"/>
    </row>
    <row r="62" spans="1:10" ht="12.75">
      <c r="A62" s="733"/>
      <c r="B62" s="739" t="s">
        <v>635</v>
      </c>
      <c r="C62" s="735"/>
      <c r="D62" s="738" t="s">
        <v>642</v>
      </c>
      <c r="E62" s="735"/>
      <c r="F62" s="735"/>
      <c r="G62" s="750">
        <v>59400</v>
      </c>
      <c r="H62" s="749"/>
      <c r="I62" s="749"/>
      <c r="J62" s="751"/>
    </row>
    <row r="63" spans="1:10" ht="12.75">
      <c r="A63" s="733"/>
      <c r="B63" t="s">
        <v>636</v>
      </c>
      <c r="C63" s="735"/>
      <c r="D63" s="738" t="s">
        <v>585</v>
      </c>
      <c r="E63" s="735"/>
      <c r="F63" s="735"/>
      <c r="G63" s="750">
        <v>73506</v>
      </c>
      <c r="H63" s="749"/>
      <c r="I63" s="749"/>
      <c r="J63" s="751"/>
    </row>
    <row r="64" spans="1:10" ht="12.75">
      <c r="A64" s="733"/>
      <c r="B64" t="s">
        <v>637</v>
      </c>
      <c r="C64" s="735"/>
      <c r="D64" s="738" t="s">
        <v>585</v>
      </c>
      <c r="E64" s="735"/>
      <c r="F64" s="735"/>
      <c r="G64" s="750">
        <v>52700</v>
      </c>
      <c r="H64" s="735"/>
      <c r="I64" s="749"/>
      <c r="J64" s="736"/>
    </row>
    <row r="65" spans="1:10" ht="12.75">
      <c r="A65" s="733"/>
      <c r="B65" t="s">
        <v>637</v>
      </c>
      <c r="C65" s="735"/>
      <c r="D65" s="738" t="s">
        <v>641</v>
      </c>
      <c r="E65" s="735"/>
      <c r="F65" s="735"/>
      <c r="G65" s="750">
        <v>748170</v>
      </c>
      <c r="H65" s="749"/>
      <c r="I65" s="735"/>
      <c r="J65" s="736"/>
    </row>
    <row r="66" spans="1:10" ht="12.75">
      <c r="A66" s="733"/>
      <c r="B66" t="s">
        <v>638</v>
      </c>
      <c r="C66" s="735"/>
      <c r="D66" s="738" t="s">
        <v>585</v>
      </c>
      <c r="E66" s="735"/>
      <c r="F66" s="735"/>
      <c r="G66" s="750">
        <v>202200</v>
      </c>
      <c r="H66" s="735"/>
      <c r="I66" s="735"/>
      <c r="J66" s="736"/>
    </row>
    <row r="67" spans="1:10" ht="12.75">
      <c r="A67" s="733"/>
      <c r="B67" t="s">
        <v>639</v>
      </c>
      <c r="C67" s="735"/>
      <c r="D67" s="738" t="s">
        <v>585</v>
      </c>
      <c r="E67" s="735"/>
      <c r="F67" s="735"/>
      <c r="G67" s="750">
        <v>8000</v>
      </c>
      <c r="H67" s="735"/>
      <c r="I67" s="735"/>
      <c r="J67" s="736"/>
    </row>
    <row r="68" spans="1:10" ht="12.75">
      <c r="A68" s="733"/>
      <c r="C68" s="735"/>
      <c r="D68" s="735"/>
      <c r="E68" s="735"/>
      <c r="F68" s="735"/>
      <c r="G68" s="735"/>
      <c r="H68" s="735"/>
      <c r="I68" s="735"/>
      <c r="J68" s="736"/>
    </row>
    <row r="69" spans="1:10" ht="12.75">
      <c r="A69" s="733"/>
      <c r="B69" s="735" t="s">
        <v>424</v>
      </c>
      <c r="C69" s="735"/>
      <c r="D69" s="735"/>
      <c r="E69" s="735"/>
      <c r="F69" s="735"/>
      <c r="G69" s="735"/>
      <c r="H69" s="735"/>
      <c r="I69" s="735"/>
      <c r="J69" s="736"/>
    </row>
    <row r="70" spans="1:10" ht="12.75">
      <c r="A70" s="733"/>
      <c r="B70" s="738" t="s">
        <v>427</v>
      </c>
      <c r="C70" s="735"/>
      <c r="D70" s="735"/>
      <c r="E70" s="735"/>
      <c r="F70" s="735"/>
      <c r="G70" s="735"/>
      <c r="H70" s="735"/>
      <c r="I70" s="735"/>
      <c r="J70" s="736"/>
    </row>
    <row r="71" spans="1:10" ht="12.75">
      <c r="A71" s="752"/>
      <c r="B71" s="753"/>
      <c r="C71" s="753"/>
      <c r="D71" s="753"/>
      <c r="E71" s="753"/>
      <c r="F71" s="753"/>
      <c r="G71" s="753"/>
      <c r="H71" s="753"/>
      <c r="I71" s="753"/>
      <c r="J71" s="754"/>
    </row>
    <row r="72" spans="1:10" ht="12.75">
      <c r="A72" s="735"/>
      <c r="B72" s="739" t="s">
        <v>587</v>
      </c>
      <c r="C72" s="735"/>
      <c r="D72" s="735"/>
      <c r="E72" s="735"/>
      <c r="F72" s="735"/>
      <c r="G72" s="735"/>
      <c r="H72" s="735"/>
      <c r="I72" s="735"/>
      <c r="J72" s="735"/>
    </row>
    <row r="73" spans="1:10" ht="12.75">
      <c r="A73" s="735"/>
      <c r="B73" s="727"/>
      <c r="C73" s="727"/>
      <c r="D73" s="727"/>
      <c r="E73" s="727"/>
      <c r="F73" s="727"/>
      <c r="G73" s="727"/>
      <c r="H73" s="727"/>
      <c r="I73" s="727"/>
      <c r="J73" s="727"/>
    </row>
    <row r="74" spans="1:10" ht="12.75">
      <c r="A74" s="735"/>
      <c r="B74" s="727"/>
      <c r="C74" s="727"/>
      <c r="D74" s="727"/>
      <c r="E74" s="727"/>
      <c r="F74" s="727"/>
      <c r="G74" s="727"/>
      <c r="H74" s="727"/>
      <c r="I74" s="727"/>
      <c r="J74" s="727"/>
    </row>
    <row r="75" spans="1:10" ht="12.75">
      <c r="A75" s="735"/>
      <c r="B75" s="744" t="s">
        <v>631</v>
      </c>
      <c r="C75" s="735"/>
      <c r="D75" s="735"/>
      <c r="E75" s="735"/>
      <c r="F75" s="735"/>
      <c r="G75" s="735"/>
      <c r="H75" s="735"/>
      <c r="I75" s="735"/>
      <c r="J75" s="735"/>
    </row>
  </sheetData>
  <sheetProtection/>
  <mergeCells count="38">
    <mergeCell ref="I22:J22"/>
    <mergeCell ref="E2:H2"/>
    <mergeCell ref="B4:J4"/>
    <mergeCell ref="B18:J18"/>
    <mergeCell ref="B19:D19"/>
    <mergeCell ref="E19:F19"/>
    <mergeCell ref="G19:H19"/>
    <mergeCell ref="I19:J19"/>
    <mergeCell ref="E27:F27"/>
    <mergeCell ref="G27:H27"/>
    <mergeCell ref="I27:J27"/>
    <mergeCell ref="B20:D20"/>
    <mergeCell ref="E20:F20"/>
    <mergeCell ref="G20:H20"/>
    <mergeCell ref="I20:J20"/>
    <mergeCell ref="B22:D22"/>
    <mergeCell ref="E22:F22"/>
    <mergeCell ref="G22:H22"/>
    <mergeCell ref="B33:D33"/>
    <mergeCell ref="E33:F33"/>
    <mergeCell ref="G33:H33"/>
    <mergeCell ref="I33:J33"/>
    <mergeCell ref="B25:J25"/>
    <mergeCell ref="B26:D26"/>
    <mergeCell ref="E26:F26"/>
    <mergeCell ref="G26:H26"/>
    <mergeCell ref="I26:J26"/>
    <mergeCell ref="B27:D27"/>
    <mergeCell ref="B35:D35"/>
    <mergeCell ref="E35:F35"/>
    <mergeCell ref="G35:H35"/>
    <mergeCell ref="I35:J35"/>
    <mergeCell ref="F38:I38"/>
    <mergeCell ref="B29:D29"/>
    <mergeCell ref="E29:F29"/>
    <mergeCell ref="G29:H29"/>
    <mergeCell ref="I29:J29"/>
    <mergeCell ref="B32:J32"/>
  </mergeCells>
  <printOptions/>
  <pageMargins left="0.7" right="0.7" top="0.75" bottom="0.75" header="0.3" footer="0.3"/>
  <pageSetup fitToHeight="1" fitToWidth="1" horizontalDpi="600" verticalDpi="600" orientation="portrait" paperSize="9" scale="73" r:id="rId1"/>
</worksheet>
</file>

<file path=xl/worksheets/sheet19.xml><?xml version="1.0" encoding="utf-8"?>
<worksheet xmlns="http://schemas.openxmlformats.org/spreadsheetml/2006/main" xmlns:r="http://schemas.openxmlformats.org/officeDocument/2006/relationships">
  <sheetPr>
    <pageSetUpPr fitToPage="1"/>
  </sheetPr>
  <dimension ref="B1:J143"/>
  <sheetViews>
    <sheetView tabSelected="1" zoomScalePageLayoutView="0" workbookViewId="0" topLeftCell="A97">
      <selection activeCell="D41" sqref="D41"/>
    </sheetView>
  </sheetViews>
  <sheetFormatPr defaultColWidth="11.57421875" defaultRowHeight="12.75"/>
  <cols>
    <col min="1" max="3" width="11.57421875" style="0" customWidth="1"/>
    <col min="4" max="4" width="20.7109375" style="0" customWidth="1"/>
    <col min="5" max="7" width="11.57421875" style="0" customWidth="1"/>
    <col min="8" max="8" width="15.7109375" style="0" customWidth="1"/>
  </cols>
  <sheetData>
    <row r="1" spans="2:9" ht="12.75">
      <c r="B1" s="983" t="s">
        <v>134</v>
      </c>
      <c r="C1" s="983"/>
      <c r="D1" s="983"/>
      <c r="E1" s="983"/>
      <c r="F1" s="983"/>
      <c r="G1" s="983"/>
      <c r="H1" s="983"/>
      <c r="I1" s="983"/>
    </row>
    <row r="2" spans="2:9" ht="12.75">
      <c r="B2" s="984" t="s">
        <v>428</v>
      </c>
      <c r="C2" s="984"/>
      <c r="D2" s="984"/>
      <c r="E2" s="984"/>
      <c r="F2" s="984"/>
      <c r="G2" s="984"/>
      <c r="H2" s="984"/>
      <c r="I2" s="984"/>
    </row>
    <row r="3" spans="2:9" ht="12.75">
      <c r="B3" s="985"/>
      <c r="C3" s="985"/>
      <c r="D3" s="985"/>
      <c r="E3" s="985"/>
      <c r="F3" s="985"/>
      <c r="G3" s="985"/>
      <c r="H3" s="985"/>
      <c r="I3" s="985"/>
    </row>
    <row r="4" spans="2:9" ht="12.75">
      <c r="B4" s="985" t="s">
        <v>437</v>
      </c>
      <c r="C4" s="985"/>
      <c r="D4" s="985"/>
      <c r="E4" s="985"/>
      <c r="F4" s="985"/>
      <c r="G4" s="985"/>
      <c r="H4" s="985"/>
      <c r="I4" s="985"/>
    </row>
    <row r="5" spans="2:9" ht="13.5" thickBot="1">
      <c r="B5" s="985" t="s">
        <v>620</v>
      </c>
      <c r="C5" s="985"/>
      <c r="D5" s="985"/>
      <c r="E5" s="985"/>
      <c r="F5" s="985"/>
      <c r="G5" s="985"/>
      <c r="H5" s="985"/>
      <c r="I5" s="985"/>
    </row>
    <row r="6" spans="2:9" ht="13.5" thickBot="1">
      <c r="B6" s="986" t="s">
        <v>614</v>
      </c>
      <c r="C6" s="975"/>
      <c r="D6" s="975"/>
      <c r="E6" s="975"/>
      <c r="F6" s="975"/>
      <c r="G6" s="975"/>
      <c r="H6" s="975"/>
      <c r="I6" s="987"/>
    </row>
    <row r="7" spans="2:10" ht="12.75" customHeight="1">
      <c r="B7" s="974" t="s">
        <v>433</v>
      </c>
      <c r="C7" s="974"/>
      <c r="D7" s="834">
        <v>150000000000</v>
      </c>
      <c r="E7" s="576"/>
      <c r="F7" s="576"/>
      <c r="G7" s="576"/>
      <c r="H7" s="789"/>
      <c r="I7" s="789"/>
      <c r="J7" s="790"/>
    </row>
    <row r="8" spans="2:10" ht="12.75" customHeight="1">
      <c r="B8" s="974" t="s">
        <v>434</v>
      </c>
      <c r="C8" s="974"/>
      <c r="D8" s="834">
        <v>120000000000</v>
      </c>
      <c r="E8" s="576"/>
      <c r="F8" s="576"/>
      <c r="G8" s="576"/>
      <c r="H8" s="789"/>
      <c r="I8" s="789"/>
      <c r="J8" s="791"/>
    </row>
    <row r="9" spans="2:10" ht="12.75" customHeight="1">
      <c r="B9" s="974" t="s">
        <v>435</v>
      </c>
      <c r="C9" s="974"/>
      <c r="D9" s="834">
        <v>120000000000</v>
      </c>
      <c r="E9" s="576"/>
      <c r="F9" s="576"/>
      <c r="G9" s="576"/>
      <c r="H9" s="789"/>
      <c r="I9" s="789"/>
      <c r="J9" s="791"/>
    </row>
    <row r="10" spans="2:10" ht="13.5" thickBot="1">
      <c r="B10" s="974" t="s">
        <v>436</v>
      </c>
      <c r="C10" s="974"/>
      <c r="D10" s="834">
        <v>1000000</v>
      </c>
      <c r="E10" s="576"/>
      <c r="F10" s="576"/>
      <c r="G10" s="576"/>
      <c r="H10" s="789"/>
      <c r="I10" s="789"/>
      <c r="J10" s="791"/>
    </row>
    <row r="11" spans="2:9" ht="13.5" thickBot="1">
      <c r="B11" s="977" t="s">
        <v>429</v>
      </c>
      <c r="C11" s="978"/>
      <c r="D11" s="978"/>
      <c r="E11" s="978"/>
      <c r="F11" s="978"/>
      <c r="G11" s="978"/>
      <c r="H11" s="978"/>
      <c r="I11" s="979"/>
    </row>
    <row r="12" spans="2:9" ht="13.5" thickBot="1">
      <c r="B12" s="975"/>
      <c r="C12" s="975"/>
      <c r="D12" s="975"/>
      <c r="E12" s="975"/>
      <c r="F12" s="975"/>
      <c r="G12" s="975"/>
      <c r="H12" s="975"/>
      <c r="I12" s="975"/>
    </row>
    <row r="13" spans="2:9" ht="13.5" thickBot="1">
      <c r="B13" s="577" t="s">
        <v>430</v>
      </c>
      <c r="C13" s="578" t="s">
        <v>396</v>
      </c>
      <c r="D13" s="578" t="s">
        <v>513</v>
      </c>
      <c r="E13" s="578" t="s">
        <v>514</v>
      </c>
      <c r="F13" s="578" t="s">
        <v>171</v>
      </c>
      <c r="G13" s="578" t="s">
        <v>431</v>
      </c>
      <c r="H13" s="578" t="s">
        <v>242</v>
      </c>
      <c r="I13" s="578" t="s">
        <v>515</v>
      </c>
    </row>
    <row r="14" spans="2:9" ht="51.75" thickBot="1">
      <c r="B14" s="579">
        <v>1</v>
      </c>
      <c r="C14" s="560" t="s">
        <v>457</v>
      </c>
      <c r="D14" s="562" t="s">
        <v>438</v>
      </c>
      <c r="E14" s="563">
        <v>7200</v>
      </c>
      <c r="F14" s="561" t="s">
        <v>458</v>
      </c>
      <c r="G14" s="563">
        <f>+E14*5</f>
        <v>36000</v>
      </c>
      <c r="H14" s="564">
        <v>7200000000</v>
      </c>
      <c r="I14" s="565">
        <f aca="true" t="shared" si="0" ref="I14:I59">+H14/$H$60</f>
        <v>0.06</v>
      </c>
    </row>
    <row r="15" spans="2:9" ht="26.25" thickBot="1">
      <c r="B15" s="579">
        <f aca="true" t="shared" si="1" ref="B15:B59">+B14+1</f>
        <v>2</v>
      </c>
      <c r="C15" s="566" t="s">
        <v>490</v>
      </c>
      <c r="D15" s="562" t="s">
        <v>439</v>
      </c>
      <c r="E15" s="568">
        <v>8200</v>
      </c>
      <c r="F15" s="567" t="s">
        <v>458</v>
      </c>
      <c r="G15" s="568">
        <f>+E15*5</f>
        <v>41000</v>
      </c>
      <c r="H15" s="564">
        <v>8200000000</v>
      </c>
      <c r="I15" s="565">
        <f t="shared" si="0"/>
        <v>0.06833333333333333</v>
      </c>
    </row>
    <row r="16" spans="2:9" ht="51.75" thickBot="1">
      <c r="B16" s="579">
        <f t="shared" si="1"/>
        <v>3</v>
      </c>
      <c r="C16" s="566" t="s">
        <v>459</v>
      </c>
      <c r="D16" s="562" t="s">
        <v>440</v>
      </c>
      <c r="E16" s="568">
        <v>3800</v>
      </c>
      <c r="F16" s="567" t="s">
        <v>458</v>
      </c>
      <c r="G16" s="568">
        <f>+E16*5</f>
        <v>19000</v>
      </c>
      <c r="H16" s="564">
        <v>3800000000</v>
      </c>
      <c r="I16" s="565">
        <f t="shared" si="0"/>
        <v>0.03166666666666667</v>
      </c>
    </row>
    <row r="17" spans="2:9" ht="51.75" thickBot="1">
      <c r="B17" s="579">
        <f t="shared" si="1"/>
        <v>4</v>
      </c>
      <c r="C17" s="566" t="s">
        <v>459</v>
      </c>
      <c r="D17" s="562" t="s">
        <v>498</v>
      </c>
      <c r="E17" s="568">
        <v>400</v>
      </c>
      <c r="F17" s="567" t="s">
        <v>458</v>
      </c>
      <c r="G17" s="568">
        <f>+E17*5</f>
        <v>2000</v>
      </c>
      <c r="H17" s="564">
        <v>400000000</v>
      </c>
      <c r="I17" s="565">
        <f t="shared" si="0"/>
        <v>0.0033333333333333335</v>
      </c>
    </row>
    <row r="18" spans="2:9" ht="26.25" thickBot="1">
      <c r="B18" s="579">
        <f t="shared" si="1"/>
        <v>5</v>
      </c>
      <c r="C18" s="566" t="s">
        <v>490</v>
      </c>
      <c r="D18" s="562" t="s">
        <v>499</v>
      </c>
      <c r="E18" s="568">
        <v>400</v>
      </c>
      <c r="F18" s="567" t="s">
        <v>458</v>
      </c>
      <c r="G18" s="568">
        <f>+E18*5</f>
        <v>2000</v>
      </c>
      <c r="H18" s="564">
        <v>400000000</v>
      </c>
      <c r="I18" s="565">
        <f t="shared" si="0"/>
        <v>0.0033333333333333335</v>
      </c>
    </row>
    <row r="19" spans="2:9" ht="64.5" thickBot="1">
      <c r="B19" s="579">
        <f t="shared" si="1"/>
        <v>6</v>
      </c>
      <c r="C19" s="566" t="s">
        <v>442</v>
      </c>
      <c r="D19" s="562" t="s">
        <v>460</v>
      </c>
      <c r="E19" s="568">
        <v>700</v>
      </c>
      <c r="F19" s="567" t="s">
        <v>461</v>
      </c>
      <c r="G19" s="568">
        <v>0</v>
      </c>
      <c r="H19" s="564">
        <v>700000000</v>
      </c>
      <c r="I19" s="565">
        <f t="shared" si="0"/>
        <v>0.005833333333333334</v>
      </c>
    </row>
    <row r="20" spans="2:9" ht="51.75" thickBot="1">
      <c r="B20" s="579">
        <f t="shared" si="1"/>
        <v>7</v>
      </c>
      <c r="C20" s="566" t="s">
        <v>459</v>
      </c>
      <c r="D20" s="562" t="s">
        <v>462</v>
      </c>
      <c r="E20" s="568">
        <v>400</v>
      </c>
      <c r="F20" s="567" t="s">
        <v>461</v>
      </c>
      <c r="G20" s="568">
        <v>0</v>
      </c>
      <c r="H20" s="564">
        <v>400000000</v>
      </c>
      <c r="I20" s="565">
        <f t="shared" si="0"/>
        <v>0.0033333333333333335</v>
      </c>
    </row>
    <row r="21" spans="2:9" ht="39" thickBot="1">
      <c r="B21" s="579">
        <f t="shared" si="1"/>
        <v>8</v>
      </c>
      <c r="C21" s="566" t="s">
        <v>443</v>
      </c>
      <c r="D21" s="562" t="s">
        <v>463</v>
      </c>
      <c r="E21" s="568">
        <v>1260</v>
      </c>
      <c r="F21" s="567" t="s">
        <v>464</v>
      </c>
      <c r="G21" s="568">
        <v>0</v>
      </c>
      <c r="H21" s="564">
        <v>1260000000</v>
      </c>
      <c r="I21" s="565">
        <f t="shared" si="0"/>
        <v>0.0105</v>
      </c>
    </row>
    <row r="22" spans="2:9" ht="51.75" thickBot="1">
      <c r="B22" s="579">
        <f t="shared" si="1"/>
        <v>9</v>
      </c>
      <c r="C22" s="566" t="s">
        <v>459</v>
      </c>
      <c r="D22" s="562" t="s">
        <v>465</v>
      </c>
      <c r="E22" s="568">
        <v>940</v>
      </c>
      <c r="F22" s="567" t="s">
        <v>464</v>
      </c>
      <c r="G22" s="568">
        <v>0</v>
      </c>
      <c r="H22" s="564">
        <v>940000000</v>
      </c>
      <c r="I22" s="565">
        <f t="shared" si="0"/>
        <v>0.007833333333333333</v>
      </c>
    </row>
    <row r="23" spans="2:9" ht="39" thickBot="1">
      <c r="B23" s="579">
        <f t="shared" si="1"/>
        <v>10</v>
      </c>
      <c r="C23" s="566" t="s">
        <v>444</v>
      </c>
      <c r="D23" s="562" t="s">
        <v>466</v>
      </c>
      <c r="E23" s="568">
        <v>200</v>
      </c>
      <c r="F23" s="567" t="s">
        <v>464</v>
      </c>
      <c r="G23" s="568">
        <v>0</v>
      </c>
      <c r="H23" s="564">
        <v>200000000</v>
      </c>
      <c r="I23" s="565">
        <f t="shared" si="0"/>
        <v>0.0016666666666666668</v>
      </c>
    </row>
    <row r="24" spans="2:9" ht="39" thickBot="1">
      <c r="B24" s="579">
        <f t="shared" si="1"/>
        <v>11</v>
      </c>
      <c r="C24" s="560" t="s">
        <v>615</v>
      </c>
      <c r="D24" s="562" t="s">
        <v>441</v>
      </c>
      <c r="E24" s="568">
        <v>1200</v>
      </c>
      <c r="F24" s="567" t="s">
        <v>467</v>
      </c>
      <c r="G24" s="568">
        <v>0</v>
      </c>
      <c r="H24" s="564">
        <v>1200000000</v>
      </c>
      <c r="I24" s="565">
        <f t="shared" si="0"/>
        <v>0.01</v>
      </c>
    </row>
    <row r="25" spans="2:9" ht="64.5" thickBot="1">
      <c r="B25" s="579">
        <f t="shared" si="1"/>
        <v>12</v>
      </c>
      <c r="C25" s="566" t="s">
        <v>468</v>
      </c>
      <c r="D25" s="562" t="s">
        <v>469</v>
      </c>
      <c r="E25" s="568">
        <v>365</v>
      </c>
      <c r="F25" s="567" t="s">
        <v>470</v>
      </c>
      <c r="G25" s="568">
        <v>0</v>
      </c>
      <c r="H25" s="564">
        <v>365000000</v>
      </c>
      <c r="I25" s="565">
        <f t="shared" si="0"/>
        <v>0.0030416666666666665</v>
      </c>
    </row>
    <row r="26" spans="2:9" ht="39" thickBot="1">
      <c r="B26" s="579">
        <f t="shared" si="1"/>
        <v>13</v>
      </c>
      <c r="C26" s="566" t="s">
        <v>447</v>
      </c>
      <c r="D26" s="562" t="s">
        <v>471</v>
      </c>
      <c r="E26" s="568">
        <v>135</v>
      </c>
      <c r="F26" s="567" t="s">
        <v>470</v>
      </c>
      <c r="G26" s="568">
        <v>0</v>
      </c>
      <c r="H26" s="564">
        <v>135000000</v>
      </c>
      <c r="I26" s="565">
        <f t="shared" si="0"/>
        <v>0.001125</v>
      </c>
    </row>
    <row r="27" spans="2:9" ht="51.75" thickBot="1">
      <c r="B27" s="579">
        <f t="shared" si="1"/>
        <v>14</v>
      </c>
      <c r="C27" s="566" t="s">
        <v>459</v>
      </c>
      <c r="D27" s="562" t="s">
        <v>472</v>
      </c>
      <c r="E27" s="568">
        <v>400</v>
      </c>
      <c r="F27" s="567" t="s">
        <v>470</v>
      </c>
      <c r="G27" s="568">
        <v>0</v>
      </c>
      <c r="H27" s="564">
        <v>400000000</v>
      </c>
      <c r="I27" s="565">
        <f t="shared" si="0"/>
        <v>0.0033333333333333335</v>
      </c>
    </row>
    <row r="28" spans="2:9" ht="39" thickBot="1">
      <c r="B28" s="579">
        <f t="shared" si="1"/>
        <v>15</v>
      </c>
      <c r="C28" s="566" t="s">
        <v>448</v>
      </c>
      <c r="D28" s="562" t="s">
        <v>473</v>
      </c>
      <c r="E28" s="568">
        <v>2410</v>
      </c>
      <c r="F28" s="567" t="s">
        <v>474</v>
      </c>
      <c r="G28" s="568">
        <v>0</v>
      </c>
      <c r="H28" s="564">
        <v>2410000000</v>
      </c>
      <c r="I28" s="565">
        <f t="shared" si="0"/>
        <v>0.020083333333333335</v>
      </c>
    </row>
    <row r="29" spans="2:9" ht="39" thickBot="1">
      <c r="B29" s="579">
        <f t="shared" si="1"/>
        <v>16</v>
      </c>
      <c r="C29" s="566" t="s">
        <v>449</v>
      </c>
      <c r="D29" s="562" t="s">
        <v>475</v>
      </c>
      <c r="E29" s="568">
        <v>200</v>
      </c>
      <c r="F29" s="567" t="s">
        <v>474</v>
      </c>
      <c r="G29" s="568">
        <v>0</v>
      </c>
      <c r="H29" s="564">
        <v>200000000</v>
      </c>
      <c r="I29" s="565">
        <f t="shared" si="0"/>
        <v>0.0016666666666666668</v>
      </c>
    </row>
    <row r="30" spans="2:9" ht="51.75" thickBot="1">
      <c r="B30" s="579">
        <f t="shared" si="1"/>
        <v>17</v>
      </c>
      <c r="C30" s="566" t="s">
        <v>450</v>
      </c>
      <c r="D30" s="562" t="s">
        <v>476</v>
      </c>
      <c r="E30" s="568">
        <v>200</v>
      </c>
      <c r="F30" s="567" t="s">
        <v>474</v>
      </c>
      <c r="G30" s="568">
        <v>0</v>
      </c>
      <c r="H30" s="564">
        <v>200000000</v>
      </c>
      <c r="I30" s="565">
        <f t="shared" si="0"/>
        <v>0.0016666666666666668</v>
      </c>
    </row>
    <row r="31" spans="2:9" ht="39" thickBot="1">
      <c r="B31" s="579">
        <f t="shared" si="1"/>
        <v>18</v>
      </c>
      <c r="C31" s="566" t="s">
        <v>451</v>
      </c>
      <c r="D31" s="562" t="s">
        <v>477</v>
      </c>
      <c r="E31" s="568">
        <v>70</v>
      </c>
      <c r="F31" s="567" t="s">
        <v>474</v>
      </c>
      <c r="G31" s="568">
        <v>0</v>
      </c>
      <c r="H31" s="564">
        <v>70000000</v>
      </c>
      <c r="I31" s="565">
        <f t="shared" si="0"/>
        <v>0.0005833333333333334</v>
      </c>
    </row>
    <row r="32" spans="2:9" ht="39" thickBot="1">
      <c r="B32" s="579">
        <f t="shared" si="1"/>
        <v>19</v>
      </c>
      <c r="C32" s="566" t="s">
        <v>451</v>
      </c>
      <c r="D32" s="562" t="s">
        <v>478</v>
      </c>
      <c r="E32" s="568">
        <v>200</v>
      </c>
      <c r="F32" s="567" t="s">
        <v>474</v>
      </c>
      <c r="G32" s="568">
        <v>0</v>
      </c>
      <c r="H32" s="564">
        <v>200000000</v>
      </c>
      <c r="I32" s="565">
        <f t="shared" si="0"/>
        <v>0.0016666666666666668</v>
      </c>
    </row>
    <row r="33" spans="2:9" ht="51.75" thickBot="1">
      <c r="B33" s="579">
        <f t="shared" si="1"/>
        <v>20</v>
      </c>
      <c r="C33" s="560" t="s">
        <v>452</v>
      </c>
      <c r="D33" s="562" t="s">
        <v>479</v>
      </c>
      <c r="E33" s="568">
        <v>220</v>
      </c>
      <c r="F33" s="567" t="s">
        <v>474</v>
      </c>
      <c r="G33" s="568">
        <v>0</v>
      </c>
      <c r="H33" s="564">
        <v>220000000</v>
      </c>
      <c r="I33" s="565">
        <f t="shared" si="0"/>
        <v>0.0018333333333333333</v>
      </c>
    </row>
    <row r="34" spans="2:10" ht="51.75" thickBot="1">
      <c r="B34" s="579">
        <f t="shared" si="1"/>
        <v>21</v>
      </c>
      <c r="C34" s="580" t="s">
        <v>111</v>
      </c>
      <c r="D34" s="582" t="s">
        <v>485</v>
      </c>
      <c r="E34" s="583">
        <v>1000</v>
      </c>
      <c r="F34" s="581" t="s">
        <v>545</v>
      </c>
      <c r="G34" s="583"/>
      <c r="H34" s="584">
        <f>+E34*1000000</f>
        <v>1000000000</v>
      </c>
      <c r="I34" s="565">
        <f t="shared" si="0"/>
        <v>0.008333333333333333</v>
      </c>
      <c r="J34" s="643"/>
    </row>
    <row r="35" spans="2:10" ht="51.75" thickBot="1">
      <c r="B35" s="579">
        <f t="shared" si="1"/>
        <v>22</v>
      </c>
      <c r="C35" s="580" t="s">
        <v>111</v>
      </c>
      <c r="D35" s="582" t="s">
        <v>547</v>
      </c>
      <c r="E35" s="583">
        <v>944</v>
      </c>
      <c r="F35" s="581" t="s">
        <v>545</v>
      </c>
      <c r="G35" s="583"/>
      <c r="H35" s="584">
        <f>+E35*1000000</f>
        <v>944000000</v>
      </c>
      <c r="I35" s="565">
        <f t="shared" si="0"/>
        <v>0.007866666666666666</v>
      </c>
      <c r="J35" s="643"/>
    </row>
    <row r="36" spans="2:10" ht="51.75" thickBot="1">
      <c r="B36" s="579">
        <f t="shared" si="1"/>
        <v>23</v>
      </c>
      <c r="C36" s="580" t="s">
        <v>112</v>
      </c>
      <c r="D36" s="582" t="s">
        <v>548</v>
      </c>
      <c r="E36" s="583">
        <v>2322</v>
      </c>
      <c r="F36" s="581" t="s">
        <v>545</v>
      </c>
      <c r="G36" s="583"/>
      <c r="H36" s="584">
        <f>+E36*1000000</f>
        <v>2322000000</v>
      </c>
      <c r="I36" s="565">
        <f t="shared" si="0"/>
        <v>0.01935</v>
      </c>
      <c r="J36" s="643"/>
    </row>
    <row r="37" spans="2:10" ht="51.75" thickBot="1">
      <c r="B37" s="579">
        <f t="shared" si="1"/>
        <v>24</v>
      </c>
      <c r="C37" s="580" t="s">
        <v>113</v>
      </c>
      <c r="D37" s="582" t="s">
        <v>549</v>
      </c>
      <c r="E37" s="583">
        <v>1134</v>
      </c>
      <c r="F37" s="581" t="s">
        <v>545</v>
      </c>
      <c r="G37" s="583"/>
      <c r="H37" s="584">
        <f>+E37*1000000</f>
        <v>1134000000</v>
      </c>
      <c r="I37" s="565">
        <f t="shared" si="0"/>
        <v>0.00945</v>
      </c>
      <c r="J37" s="643"/>
    </row>
    <row r="38" spans="2:9" ht="39" thickBot="1">
      <c r="B38" s="579">
        <f t="shared" si="1"/>
        <v>25</v>
      </c>
      <c r="C38" s="566" t="s">
        <v>480</v>
      </c>
      <c r="D38" s="562" t="s">
        <v>542</v>
      </c>
      <c r="E38" s="568">
        <v>3750</v>
      </c>
      <c r="F38" s="567" t="s">
        <v>500</v>
      </c>
      <c r="G38" s="568">
        <v>0</v>
      </c>
      <c r="H38" s="564">
        <v>3750000000</v>
      </c>
      <c r="I38" s="565">
        <f t="shared" si="0"/>
        <v>0.03125</v>
      </c>
    </row>
    <row r="39" spans="2:9" ht="26.25" thickBot="1">
      <c r="B39" s="579">
        <f t="shared" si="1"/>
        <v>26</v>
      </c>
      <c r="C39" s="566" t="s">
        <v>455</v>
      </c>
      <c r="D39" s="562" t="s">
        <v>543</v>
      </c>
      <c r="E39" s="568">
        <v>1950</v>
      </c>
      <c r="F39" s="567" t="s">
        <v>500</v>
      </c>
      <c r="G39" s="568">
        <v>0</v>
      </c>
      <c r="H39" s="564">
        <v>1950000000</v>
      </c>
      <c r="I39" s="565">
        <f t="shared" si="0"/>
        <v>0.01625</v>
      </c>
    </row>
    <row r="40" spans="2:9" ht="51.75" thickBot="1">
      <c r="B40" s="579">
        <f t="shared" si="1"/>
        <v>27</v>
      </c>
      <c r="C40" s="586" t="s">
        <v>457</v>
      </c>
      <c r="D40" s="562" t="s">
        <v>544</v>
      </c>
      <c r="E40" s="568">
        <f>3750+1950</f>
        <v>5700</v>
      </c>
      <c r="F40" s="567" t="s">
        <v>545</v>
      </c>
      <c r="G40" s="568">
        <v>0</v>
      </c>
      <c r="H40" s="564">
        <v>5700000000</v>
      </c>
      <c r="I40" s="565">
        <f t="shared" si="0"/>
        <v>0.0475</v>
      </c>
    </row>
    <row r="41" spans="2:9" ht="51.75" thickBot="1">
      <c r="B41" s="579">
        <f t="shared" si="1"/>
        <v>28</v>
      </c>
      <c r="C41" s="586" t="s">
        <v>457</v>
      </c>
      <c r="D41" s="582" t="s">
        <v>520</v>
      </c>
      <c r="E41" s="583">
        <v>3600</v>
      </c>
      <c r="F41" s="581" t="s">
        <v>481</v>
      </c>
      <c r="G41" s="583">
        <v>0</v>
      </c>
      <c r="H41" s="584">
        <v>3600000000</v>
      </c>
      <c r="I41" s="585">
        <f t="shared" si="0"/>
        <v>0.03</v>
      </c>
    </row>
    <row r="42" spans="2:9" ht="51.75" thickBot="1">
      <c r="B42" s="579">
        <f t="shared" si="1"/>
        <v>29</v>
      </c>
      <c r="C42" s="580" t="s">
        <v>112</v>
      </c>
      <c r="D42" s="582" t="s">
        <v>521</v>
      </c>
      <c r="E42" s="583">
        <v>4300</v>
      </c>
      <c r="F42" s="581" t="s">
        <v>481</v>
      </c>
      <c r="G42" s="583">
        <v>0</v>
      </c>
      <c r="H42" s="584">
        <v>4300000000</v>
      </c>
      <c r="I42" s="585">
        <f t="shared" si="0"/>
        <v>0.035833333333333335</v>
      </c>
    </row>
    <row r="43" spans="2:9" ht="51.75" thickBot="1">
      <c r="B43" s="579">
        <f t="shared" si="1"/>
        <v>30</v>
      </c>
      <c r="C43" s="580" t="s">
        <v>459</v>
      </c>
      <c r="D43" s="582" t="s">
        <v>522</v>
      </c>
      <c r="E43" s="583">
        <v>2100</v>
      </c>
      <c r="F43" s="581" t="s">
        <v>481</v>
      </c>
      <c r="G43" s="583">
        <v>0</v>
      </c>
      <c r="H43" s="584">
        <v>2100000000</v>
      </c>
      <c r="I43" s="585">
        <f t="shared" si="0"/>
        <v>0.0175</v>
      </c>
    </row>
    <row r="44" spans="2:9" ht="51.75" thickBot="1">
      <c r="B44" s="579">
        <f t="shared" si="1"/>
        <v>31</v>
      </c>
      <c r="C44" s="586" t="s">
        <v>457</v>
      </c>
      <c r="D44" s="582" t="s">
        <v>546</v>
      </c>
      <c r="E44" s="583">
        <v>4300</v>
      </c>
      <c r="F44" s="581" t="s">
        <v>500</v>
      </c>
      <c r="G44" s="584">
        <v>0</v>
      </c>
      <c r="H44" s="584">
        <f aca="true" t="shared" si="2" ref="H44:H59">+E44*1000000</f>
        <v>4300000000</v>
      </c>
      <c r="I44" s="585">
        <f t="shared" si="0"/>
        <v>0.035833333333333335</v>
      </c>
    </row>
    <row r="45" spans="2:9" ht="51.75" thickBot="1">
      <c r="B45" s="579">
        <f t="shared" si="1"/>
        <v>32</v>
      </c>
      <c r="C45" s="586" t="s">
        <v>457</v>
      </c>
      <c r="D45" s="582" t="s">
        <v>501</v>
      </c>
      <c r="E45" s="583">
        <v>3600</v>
      </c>
      <c r="F45" s="587" t="s">
        <v>458</v>
      </c>
      <c r="G45" s="584">
        <f>+E45*5</f>
        <v>18000</v>
      </c>
      <c r="H45" s="584">
        <f t="shared" si="2"/>
        <v>3600000000</v>
      </c>
      <c r="I45" s="585">
        <f t="shared" si="0"/>
        <v>0.03</v>
      </c>
    </row>
    <row r="46" spans="2:9" ht="26.25" thickBot="1">
      <c r="B46" s="579">
        <f t="shared" si="1"/>
        <v>33</v>
      </c>
      <c r="C46" s="566" t="s">
        <v>490</v>
      </c>
      <c r="D46" s="582" t="s">
        <v>502</v>
      </c>
      <c r="E46" s="583">
        <v>4100</v>
      </c>
      <c r="F46" s="587" t="s">
        <v>458</v>
      </c>
      <c r="G46" s="584">
        <f>+E46*5</f>
        <v>20500</v>
      </c>
      <c r="H46" s="584">
        <f t="shared" si="2"/>
        <v>4100000000</v>
      </c>
      <c r="I46" s="585">
        <f t="shared" si="0"/>
        <v>0.034166666666666665</v>
      </c>
    </row>
    <row r="47" spans="2:9" ht="51.75" thickBot="1">
      <c r="B47" s="579">
        <f t="shared" si="1"/>
        <v>34</v>
      </c>
      <c r="C47" s="580" t="s">
        <v>459</v>
      </c>
      <c r="D47" s="582" t="s">
        <v>503</v>
      </c>
      <c r="E47" s="583">
        <v>1900</v>
      </c>
      <c r="F47" s="587" t="s">
        <v>458</v>
      </c>
      <c r="G47" s="584">
        <f>+E47*5</f>
        <v>9500</v>
      </c>
      <c r="H47" s="584">
        <f t="shared" si="2"/>
        <v>1900000000</v>
      </c>
      <c r="I47" s="585">
        <f t="shared" si="0"/>
        <v>0.015833333333333335</v>
      </c>
    </row>
    <row r="48" spans="2:9" ht="51.75" thickBot="1">
      <c r="B48" s="579">
        <f t="shared" si="1"/>
        <v>35</v>
      </c>
      <c r="C48" s="580" t="s">
        <v>459</v>
      </c>
      <c r="D48" s="582" t="s">
        <v>504</v>
      </c>
      <c r="E48" s="583">
        <v>200</v>
      </c>
      <c r="F48" s="587" t="s">
        <v>458</v>
      </c>
      <c r="G48" s="584">
        <f>+E48*5</f>
        <v>1000</v>
      </c>
      <c r="H48" s="584">
        <f t="shared" si="2"/>
        <v>200000000</v>
      </c>
      <c r="I48" s="585">
        <f t="shared" si="0"/>
        <v>0.0016666666666666668</v>
      </c>
    </row>
    <row r="49" spans="2:9" ht="26.25" thickBot="1">
      <c r="B49" s="579">
        <f t="shared" si="1"/>
        <v>36</v>
      </c>
      <c r="C49" s="566" t="s">
        <v>490</v>
      </c>
      <c r="D49" s="582" t="s">
        <v>505</v>
      </c>
      <c r="E49" s="583">
        <v>200</v>
      </c>
      <c r="F49" s="587" t="s">
        <v>458</v>
      </c>
      <c r="G49" s="584">
        <f>+E49*5</f>
        <v>1000</v>
      </c>
      <c r="H49" s="584">
        <f t="shared" si="2"/>
        <v>200000000</v>
      </c>
      <c r="I49" s="585">
        <f t="shared" si="0"/>
        <v>0.0016666666666666668</v>
      </c>
    </row>
    <row r="50" spans="2:9" ht="51.75" thickBot="1">
      <c r="B50" s="579">
        <f t="shared" si="1"/>
        <v>37</v>
      </c>
      <c r="C50" s="586" t="s">
        <v>457</v>
      </c>
      <c r="D50" s="582" t="s">
        <v>506</v>
      </c>
      <c r="E50" s="583">
        <v>5000</v>
      </c>
      <c r="F50" s="581" t="s">
        <v>500</v>
      </c>
      <c r="G50" s="584">
        <v>0</v>
      </c>
      <c r="H50" s="584">
        <f t="shared" si="2"/>
        <v>5000000000</v>
      </c>
      <c r="I50" s="585">
        <f t="shared" si="0"/>
        <v>0.041666666666666664</v>
      </c>
    </row>
    <row r="51" spans="2:9" ht="51.75" thickBot="1">
      <c r="B51" s="579">
        <f t="shared" si="1"/>
        <v>38</v>
      </c>
      <c r="C51" s="580" t="s">
        <v>112</v>
      </c>
      <c r="D51" s="582" t="s">
        <v>507</v>
      </c>
      <c r="E51" s="583">
        <v>17000</v>
      </c>
      <c r="F51" s="581" t="s">
        <v>508</v>
      </c>
      <c r="G51" s="584">
        <v>0</v>
      </c>
      <c r="H51" s="584">
        <f t="shared" si="2"/>
        <v>17000000000</v>
      </c>
      <c r="I51" s="585">
        <f t="shared" si="0"/>
        <v>0.14166666666666666</v>
      </c>
    </row>
    <row r="52" spans="2:9" ht="51.75" thickBot="1">
      <c r="B52" s="579">
        <f t="shared" si="1"/>
        <v>39</v>
      </c>
      <c r="C52" s="580" t="s">
        <v>459</v>
      </c>
      <c r="D52" s="590" t="s">
        <v>516</v>
      </c>
      <c r="E52" s="591">
        <v>5000</v>
      </c>
      <c r="F52" s="587" t="s">
        <v>509</v>
      </c>
      <c r="G52" s="592">
        <v>0</v>
      </c>
      <c r="H52" s="592">
        <f t="shared" si="2"/>
        <v>5000000000</v>
      </c>
      <c r="I52" s="593">
        <f t="shared" si="0"/>
        <v>0.041666666666666664</v>
      </c>
    </row>
    <row r="53" spans="2:9" ht="51.75" thickBot="1">
      <c r="B53" s="579">
        <f t="shared" si="1"/>
        <v>40</v>
      </c>
      <c r="C53" s="580" t="s">
        <v>459</v>
      </c>
      <c r="D53" s="582" t="s">
        <v>616</v>
      </c>
      <c r="E53" s="583">
        <v>2188</v>
      </c>
      <c r="F53" s="581" t="s">
        <v>509</v>
      </c>
      <c r="G53" s="584">
        <v>0</v>
      </c>
      <c r="H53" s="584">
        <f t="shared" si="2"/>
        <v>2188000000</v>
      </c>
      <c r="I53" s="585">
        <f t="shared" si="0"/>
        <v>0.018233333333333334</v>
      </c>
    </row>
    <row r="54" spans="2:9" ht="26.25" thickBot="1">
      <c r="B54" s="579">
        <f t="shared" si="1"/>
        <v>41</v>
      </c>
      <c r="C54" s="597" t="s">
        <v>511</v>
      </c>
      <c r="D54" s="582" t="s">
        <v>524</v>
      </c>
      <c r="E54" s="583">
        <v>132</v>
      </c>
      <c r="F54" s="581" t="s">
        <v>509</v>
      </c>
      <c r="G54" s="584">
        <v>0</v>
      </c>
      <c r="H54" s="592">
        <f t="shared" si="2"/>
        <v>132000000</v>
      </c>
      <c r="I54" s="593">
        <f t="shared" si="0"/>
        <v>0.0011</v>
      </c>
    </row>
    <row r="55" spans="2:9" ht="26.25" thickBot="1">
      <c r="B55" s="579">
        <f t="shared" si="1"/>
        <v>42</v>
      </c>
      <c r="C55" s="589" t="s">
        <v>510</v>
      </c>
      <c r="D55" s="590" t="s">
        <v>523</v>
      </c>
      <c r="E55" s="591">
        <v>300</v>
      </c>
      <c r="F55" s="581" t="s">
        <v>509</v>
      </c>
      <c r="G55" s="592">
        <v>0</v>
      </c>
      <c r="H55" s="592">
        <f t="shared" si="2"/>
        <v>300000000</v>
      </c>
      <c r="I55" s="593">
        <f t="shared" si="0"/>
        <v>0.0025</v>
      </c>
    </row>
    <row r="56" spans="2:9" ht="26.25" thickBot="1">
      <c r="B56" s="579">
        <f t="shared" si="1"/>
        <v>43</v>
      </c>
      <c r="C56" s="597" t="s">
        <v>526</v>
      </c>
      <c r="D56" s="582" t="s">
        <v>530</v>
      </c>
      <c r="E56" s="583">
        <v>380</v>
      </c>
      <c r="F56" s="581" t="s">
        <v>509</v>
      </c>
      <c r="G56" s="584">
        <v>0</v>
      </c>
      <c r="H56" s="592">
        <f t="shared" si="2"/>
        <v>380000000</v>
      </c>
      <c r="I56" s="593">
        <f t="shared" si="0"/>
        <v>0.0031666666666666666</v>
      </c>
    </row>
    <row r="57" spans="2:9" ht="51.75" thickBot="1">
      <c r="B57" s="579">
        <f t="shared" si="1"/>
        <v>44</v>
      </c>
      <c r="C57" s="586" t="s">
        <v>457</v>
      </c>
      <c r="D57" s="582" t="s">
        <v>517</v>
      </c>
      <c r="E57" s="583">
        <v>7200</v>
      </c>
      <c r="F57" s="587" t="s">
        <v>458</v>
      </c>
      <c r="G57" s="584">
        <f>+E57*5</f>
        <v>36000</v>
      </c>
      <c r="H57" s="592">
        <f t="shared" si="2"/>
        <v>7200000000</v>
      </c>
      <c r="I57" s="593">
        <f t="shared" si="0"/>
        <v>0.06</v>
      </c>
    </row>
    <row r="58" spans="2:9" ht="26.25" thickBot="1">
      <c r="B58" s="579">
        <f t="shared" si="1"/>
        <v>45</v>
      </c>
      <c r="C58" s="566" t="s">
        <v>490</v>
      </c>
      <c r="D58" s="582" t="s">
        <v>518</v>
      </c>
      <c r="E58" s="583">
        <v>8600</v>
      </c>
      <c r="F58" s="587" t="s">
        <v>458</v>
      </c>
      <c r="G58" s="584">
        <f>+E58*5</f>
        <v>43000</v>
      </c>
      <c r="H58" s="592">
        <f t="shared" si="2"/>
        <v>8600000000</v>
      </c>
      <c r="I58" s="593">
        <f t="shared" si="0"/>
        <v>0.07166666666666667</v>
      </c>
    </row>
    <row r="59" spans="2:9" ht="51.75" thickBot="1">
      <c r="B59" s="579">
        <f t="shared" si="1"/>
        <v>46</v>
      </c>
      <c r="C59" s="580" t="s">
        <v>459</v>
      </c>
      <c r="D59" s="582" t="s">
        <v>519</v>
      </c>
      <c r="E59" s="583">
        <v>4200</v>
      </c>
      <c r="F59" s="587" t="s">
        <v>458</v>
      </c>
      <c r="G59" s="584">
        <f>+E59*5</f>
        <v>21000</v>
      </c>
      <c r="H59" s="592">
        <f t="shared" si="2"/>
        <v>4200000000</v>
      </c>
      <c r="I59" s="593">
        <f t="shared" si="0"/>
        <v>0.035</v>
      </c>
    </row>
    <row r="60" spans="2:10" ht="13.5" thickBot="1">
      <c r="B60" s="588"/>
      <c r="C60" s="594" t="s">
        <v>287</v>
      </c>
      <c r="D60" s="595"/>
      <c r="E60" s="563">
        <f>SUM(E14:E59)</f>
        <v>120000</v>
      </c>
      <c r="F60" s="561"/>
      <c r="G60" s="563">
        <f>SUM(G14:G59)</f>
        <v>250000</v>
      </c>
      <c r="H60" s="563">
        <f>SUM(H14:H59)</f>
        <v>120000000000</v>
      </c>
      <c r="I60" s="596">
        <f>SUM(I14:I59)</f>
        <v>0.9999999999999998</v>
      </c>
      <c r="J60" s="1"/>
    </row>
    <row r="61" spans="2:10" ht="13.5" thickBot="1">
      <c r="B61" s="976"/>
      <c r="C61" s="976"/>
      <c r="D61" s="976"/>
      <c r="E61" s="976"/>
      <c r="F61" s="976"/>
      <c r="G61" s="976"/>
      <c r="H61" s="976"/>
      <c r="I61" s="976"/>
      <c r="J61" s="1"/>
    </row>
    <row r="62" spans="2:9" ht="13.5" thickBot="1">
      <c r="B62" s="977" t="s">
        <v>432</v>
      </c>
      <c r="C62" s="978"/>
      <c r="D62" s="978"/>
      <c r="E62" s="978"/>
      <c r="F62" s="978"/>
      <c r="G62" s="978"/>
      <c r="H62" s="978"/>
      <c r="I62" s="979"/>
    </row>
    <row r="63" spans="2:9" ht="13.5" thickBot="1">
      <c r="B63" s="577" t="s">
        <v>430</v>
      </c>
      <c r="C63" s="578" t="s">
        <v>396</v>
      </c>
      <c r="D63" s="578" t="s">
        <v>513</v>
      </c>
      <c r="E63" s="578" t="s">
        <v>514</v>
      </c>
      <c r="F63" s="578" t="s">
        <v>171</v>
      </c>
      <c r="G63" s="578" t="s">
        <v>431</v>
      </c>
      <c r="H63" s="578" t="s">
        <v>242</v>
      </c>
      <c r="I63" s="578" t="s">
        <v>515</v>
      </c>
    </row>
    <row r="64" spans="2:9" ht="51.75" thickBot="1">
      <c r="B64" s="579">
        <v>1</v>
      </c>
      <c r="C64" s="560" t="s">
        <v>457</v>
      </c>
      <c r="D64" s="562" t="s">
        <v>438</v>
      </c>
      <c r="E64" s="563">
        <v>7200</v>
      </c>
      <c r="F64" s="561" t="s">
        <v>458</v>
      </c>
      <c r="G64" s="563">
        <f>+E64*5</f>
        <v>36000</v>
      </c>
      <c r="H64" s="564">
        <v>7200000000</v>
      </c>
      <c r="I64" s="565">
        <f aca="true" t="shared" si="3" ref="I64:I109">+H64/$H$60</f>
        <v>0.06</v>
      </c>
    </row>
    <row r="65" spans="2:9" ht="26.25" thickBot="1">
      <c r="B65" s="579">
        <f>+B64+1</f>
        <v>2</v>
      </c>
      <c r="C65" s="566" t="s">
        <v>490</v>
      </c>
      <c r="D65" s="562" t="s">
        <v>439</v>
      </c>
      <c r="E65" s="568">
        <v>8200</v>
      </c>
      <c r="F65" s="567" t="s">
        <v>458</v>
      </c>
      <c r="G65" s="568">
        <f>+E65*5</f>
        <v>41000</v>
      </c>
      <c r="H65" s="564">
        <v>8200000000</v>
      </c>
      <c r="I65" s="565">
        <f t="shared" si="3"/>
        <v>0.06833333333333333</v>
      </c>
    </row>
    <row r="66" spans="2:9" ht="51.75" thickBot="1">
      <c r="B66" s="579">
        <f aca="true" t="shared" si="4" ref="B66:B109">+B65+1</f>
        <v>3</v>
      </c>
      <c r="C66" s="566" t="s">
        <v>459</v>
      </c>
      <c r="D66" s="562" t="s">
        <v>440</v>
      </c>
      <c r="E66" s="568">
        <v>3800</v>
      </c>
      <c r="F66" s="567" t="s">
        <v>458</v>
      </c>
      <c r="G66" s="568">
        <f>+E66*5</f>
        <v>19000</v>
      </c>
      <c r="H66" s="564">
        <v>3800000000</v>
      </c>
      <c r="I66" s="565">
        <f t="shared" si="3"/>
        <v>0.03166666666666667</v>
      </c>
    </row>
    <row r="67" spans="2:9" ht="51.75" thickBot="1">
      <c r="B67" s="579">
        <f t="shared" si="4"/>
        <v>4</v>
      </c>
      <c r="C67" s="566" t="s">
        <v>459</v>
      </c>
      <c r="D67" s="562" t="s">
        <v>498</v>
      </c>
      <c r="E67" s="568">
        <v>400</v>
      </c>
      <c r="F67" s="567" t="s">
        <v>458</v>
      </c>
      <c r="G67" s="568">
        <f>+E67*5</f>
        <v>2000</v>
      </c>
      <c r="H67" s="564">
        <v>400000000</v>
      </c>
      <c r="I67" s="565">
        <f t="shared" si="3"/>
        <v>0.0033333333333333335</v>
      </c>
    </row>
    <row r="68" spans="2:9" ht="26.25" thickBot="1">
      <c r="B68" s="579">
        <f t="shared" si="4"/>
        <v>5</v>
      </c>
      <c r="C68" s="566" t="s">
        <v>490</v>
      </c>
      <c r="D68" s="562" t="s">
        <v>499</v>
      </c>
      <c r="E68" s="568">
        <v>400</v>
      </c>
      <c r="F68" s="567" t="s">
        <v>458</v>
      </c>
      <c r="G68" s="568">
        <f>+E68*5</f>
        <v>2000</v>
      </c>
      <c r="H68" s="564">
        <v>400000000</v>
      </c>
      <c r="I68" s="565">
        <f t="shared" si="3"/>
        <v>0.0033333333333333335</v>
      </c>
    </row>
    <row r="69" spans="2:9" ht="64.5" thickBot="1">
      <c r="B69" s="579">
        <f t="shared" si="4"/>
        <v>6</v>
      </c>
      <c r="C69" s="566" t="s">
        <v>442</v>
      </c>
      <c r="D69" s="562" t="s">
        <v>460</v>
      </c>
      <c r="E69" s="568">
        <v>700</v>
      </c>
      <c r="F69" s="567" t="s">
        <v>461</v>
      </c>
      <c r="G69" s="568">
        <v>0</v>
      </c>
      <c r="H69" s="564">
        <v>700000000</v>
      </c>
      <c r="I69" s="565">
        <f t="shared" si="3"/>
        <v>0.005833333333333334</v>
      </c>
    </row>
    <row r="70" spans="2:9" ht="51.75" thickBot="1">
      <c r="B70" s="579">
        <f t="shared" si="4"/>
        <v>7</v>
      </c>
      <c r="C70" s="566" t="s">
        <v>459</v>
      </c>
      <c r="D70" s="562" t="s">
        <v>462</v>
      </c>
      <c r="E70" s="568">
        <v>400</v>
      </c>
      <c r="F70" s="567" t="s">
        <v>461</v>
      </c>
      <c r="G70" s="568">
        <v>0</v>
      </c>
      <c r="H70" s="564">
        <v>400000000</v>
      </c>
      <c r="I70" s="565">
        <f t="shared" si="3"/>
        <v>0.0033333333333333335</v>
      </c>
    </row>
    <row r="71" spans="2:9" ht="39" thickBot="1">
      <c r="B71" s="579">
        <f t="shared" si="4"/>
        <v>8</v>
      </c>
      <c r="C71" s="566" t="s">
        <v>443</v>
      </c>
      <c r="D71" s="562" t="s">
        <v>463</v>
      </c>
      <c r="E71" s="568">
        <v>1260</v>
      </c>
      <c r="F71" s="567" t="s">
        <v>464</v>
      </c>
      <c r="G71" s="568">
        <v>0</v>
      </c>
      <c r="H71" s="564">
        <v>1260000000</v>
      </c>
      <c r="I71" s="565">
        <f t="shared" si="3"/>
        <v>0.0105</v>
      </c>
    </row>
    <row r="72" spans="2:9" ht="51.75" thickBot="1">
      <c r="B72" s="579">
        <f t="shared" si="4"/>
        <v>9</v>
      </c>
      <c r="C72" s="566" t="s">
        <v>459</v>
      </c>
      <c r="D72" s="562" t="s">
        <v>465</v>
      </c>
      <c r="E72" s="568">
        <v>940</v>
      </c>
      <c r="F72" s="567" t="s">
        <v>464</v>
      </c>
      <c r="G72" s="568">
        <v>0</v>
      </c>
      <c r="H72" s="564">
        <v>940000000</v>
      </c>
      <c r="I72" s="565">
        <f t="shared" si="3"/>
        <v>0.007833333333333333</v>
      </c>
    </row>
    <row r="73" spans="2:9" ht="39" thickBot="1">
      <c r="B73" s="579">
        <f t="shared" si="4"/>
        <v>10</v>
      </c>
      <c r="C73" s="566" t="s">
        <v>444</v>
      </c>
      <c r="D73" s="562" t="s">
        <v>466</v>
      </c>
      <c r="E73" s="568">
        <v>200</v>
      </c>
      <c r="F73" s="567" t="s">
        <v>464</v>
      </c>
      <c r="G73" s="568">
        <v>0</v>
      </c>
      <c r="H73" s="564">
        <v>200000000</v>
      </c>
      <c r="I73" s="565">
        <f t="shared" si="3"/>
        <v>0.0016666666666666668</v>
      </c>
    </row>
    <row r="74" spans="2:9" ht="39" thickBot="1">
      <c r="B74" s="579">
        <f t="shared" si="4"/>
        <v>11</v>
      </c>
      <c r="C74" s="560" t="s">
        <v>615</v>
      </c>
      <c r="D74" s="562" t="s">
        <v>441</v>
      </c>
      <c r="E74" s="568">
        <v>1200</v>
      </c>
      <c r="F74" s="567" t="s">
        <v>467</v>
      </c>
      <c r="G74" s="568">
        <v>0</v>
      </c>
      <c r="H74" s="564">
        <v>1200000000</v>
      </c>
      <c r="I74" s="565">
        <f t="shared" si="3"/>
        <v>0.01</v>
      </c>
    </row>
    <row r="75" spans="2:9" ht="64.5" thickBot="1">
      <c r="B75" s="579">
        <f t="shared" si="4"/>
        <v>12</v>
      </c>
      <c r="C75" s="566" t="s">
        <v>468</v>
      </c>
      <c r="D75" s="562" t="s">
        <v>469</v>
      </c>
      <c r="E75" s="568">
        <v>365</v>
      </c>
      <c r="F75" s="567" t="s">
        <v>470</v>
      </c>
      <c r="G75" s="568">
        <v>0</v>
      </c>
      <c r="H75" s="564">
        <v>365000000</v>
      </c>
      <c r="I75" s="565">
        <f t="shared" si="3"/>
        <v>0.0030416666666666665</v>
      </c>
    </row>
    <row r="76" spans="2:9" ht="39" thickBot="1">
      <c r="B76" s="579">
        <f t="shared" si="4"/>
        <v>13</v>
      </c>
      <c r="C76" s="566" t="s">
        <v>447</v>
      </c>
      <c r="D76" s="562" t="s">
        <v>471</v>
      </c>
      <c r="E76" s="568">
        <v>135</v>
      </c>
      <c r="F76" s="567" t="s">
        <v>470</v>
      </c>
      <c r="G76" s="568">
        <v>0</v>
      </c>
      <c r="H76" s="564">
        <v>135000000</v>
      </c>
      <c r="I76" s="565">
        <f t="shared" si="3"/>
        <v>0.001125</v>
      </c>
    </row>
    <row r="77" spans="2:9" ht="51.75" thickBot="1">
      <c r="B77" s="579">
        <f t="shared" si="4"/>
        <v>14</v>
      </c>
      <c r="C77" s="566" t="s">
        <v>459</v>
      </c>
      <c r="D77" s="562" t="s">
        <v>472</v>
      </c>
      <c r="E77" s="568">
        <v>400</v>
      </c>
      <c r="F77" s="567" t="s">
        <v>470</v>
      </c>
      <c r="G77" s="568">
        <v>0</v>
      </c>
      <c r="H77" s="564">
        <v>400000000</v>
      </c>
      <c r="I77" s="565">
        <f t="shared" si="3"/>
        <v>0.0033333333333333335</v>
      </c>
    </row>
    <row r="78" spans="2:9" ht="39" thickBot="1">
      <c r="B78" s="579">
        <f t="shared" si="4"/>
        <v>15</v>
      </c>
      <c r="C78" s="566" t="s">
        <v>448</v>
      </c>
      <c r="D78" s="562" t="s">
        <v>473</v>
      </c>
      <c r="E78" s="568">
        <v>2410</v>
      </c>
      <c r="F78" s="567" t="s">
        <v>474</v>
      </c>
      <c r="G78" s="568">
        <v>0</v>
      </c>
      <c r="H78" s="564">
        <v>2410000000</v>
      </c>
      <c r="I78" s="565">
        <f t="shared" si="3"/>
        <v>0.020083333333333335</v>
      </c>
    </row>
    <row r="79" spans="2:9" ht="39" thickBot="1">
      <c r="B79" s="579">
        <f t="shared" si="4"/>
        <v>16</v>
      </c>
      <c r="C79" s="566" t="s">
        <v>449</v>
      </c>
      <c r="D79" s="562" t="s">
        <v>475</v>
      </c>
      <c r="E79" s="568">
        <v>200</v>
      </c>
      <c r="F79" s="567" t="s">
        <v>474</v>
      </c>
      <c r="G79" s="568">
        <v>0</v>
      </c>
      <c r="H79" s="564">
        <v>200000000</v>
      </c>
      <c r="I79" s="565">
        <f t="shared" si="3"/>
        <v>0.0016666666666666668</v>
      </c>
    </row>
    <row r="80" spans="2:9" ht="51.75" thickBot="1">
      <c r="B80" s="579">
        <f t="shared" si="4"/>
        <v>17</v>
      </c>
      <c r="C80" s="566" t="s">
        <v>450</v>
      </c>
      <c r="D80" s="562" t="s">
        <v>476</v>
      </c>
      <c r="E80" s="568">
        <v>200</v>
      </c>
      <c r="F80" s="567" t="s">
        <v>474</v>
      </c>
      <c r="G80" s="568">
        <v>0</v>
      </c>
      <c r="H80" s="564">
        <v>200000000</v>
      </c>
      <c r="I80" s="565">
        <f t="shared" si="3"/>
        <v>0.0016666666666666668</v>
      </c>
    </row>
    <row r="81" spans="2:9" ht="39" thickBot="1">
      <c r="B81" s="579">
        <f t="shared" si="4"/>
        <v>18</v>
      </c>
      <c r="C81" s="566" t="s">
        <v>451</v>
      </c>
      <c r="D81" s="562" t="s">
        <v>477</v>
      </c>
      <c r="E81" s="568">
        <v>70</v>
      </c>
      <c r="F81" s="567" t="s">
        <v>474</v>
      </c>
      <c r="G81" s="568">
        <v>0</v>
      </c>
      <c r="H81" s="564">
        <v>70000000</v>
      </c>
      <c r="I81" s="565">
        <f t="shared" si="3"/>
        <v>0.0005833333333333334</v>
      </c>
    </row>
    <row r="82" spans="2:9" ht="39" thickBot="1">
      <c r="B82" s="579">
        <f t="shared" si="4"/>
        <v>19</v>
      </c>
      <c r="C82" s="566" t="s">
        <v>451</v>
      </c>
      <c r="D82" s="562" t="s">
        <v>478</v>
      </c>
      <c r="E82" s="568">
        <v>200</v>
      </c>
      <c r="F82" s="567" t="s">
        <v>474</v>
      </c>
      <c r="G82" s="568">
        <v>0</v>
      </c>
      <c r="H82" s="564">
        <v>200000000</v>
      </c>
      <c r="I82" s="565">
        <f t="shared" si="3"/>
        <v>0.0016666666666666668</v>
      </c>
    </row>
    <row r="83" spans="2:9" ht="51.75" thickBot="1">
      <c r="B83" s="579">
        <f t="shared" si="4"/>
        <v>20</v>
      </c>
      <c r="C83" s="560" t="s">
        <v>452</v>
      </c>
      <c r="D83" s="562" t="s">
        <v>479</v>
      </c>
      <c r="E83" s="568">
        <v>220</v>
      </c>
      <c r="F83" s="567" t="s">
        <v>474</v>
      </c>
      <c r="G83" s="568">
        <v>0</v>
      </c>
      <c r="H83" s="564">
        <v>220000000</v>
      </c>
      <c r="I83" s="565">
        <f t="shared" si="3"/>
        <v>0.0018333333333333333</v>
      </c>
    </row>
    <row r="84" spans="2:9" ht="51.75" thickBot="1">
      <c r="B84" s="579">
        <f t="shared" si="4"/>
        <v>21</v>
      </c>
      <c r="C84" s="580" t="s">
        <v>111</v>
      </c>
      <c r="D84" s="582" t="s">
        <v>485</v>
      </c>
      <c r="E84" s="583">
        <v>1000</v>
      </c>
      <c r="F84" s="581" t="s">
        <v>545</v>
      </c>
      <c r="G84" s="583"/>
      <c r="H84" s="584">
        <f>+E84*1000000</f>
        <v>1000000000</v>
      </c>
      <c r="I84" s="565">
        <f t="shared" si="3"/>
        <v>0.008333333333333333</v>
      </c>
    </row>
    <row r="85" spans="2:9" ht="51.75" thickBot="1">
      <c r="B85" s="579">
        <f t="shared" si="4"/>
        <v>22</v>
      </c>
      <c r="C85" s="580" t="s">
        <v>111</v>
      </c>
      <c r="D85" s="582" t="s">
        <v>547</v>
      </c>
      <c r="E85" s="583">
        <v>944</v>
      </c>
      <c r="F85" s="581" t="s">
        <v>545</v>
      </c>
      <c r="G85" s="583"/>
      <c r="H85" s="584">
        <f>+E85*1000000</f>
        <v>944000000</v>
      </c>
      <c r="I85" s="565">
        <f t="shared" si="3"/>
        <v>0.007866666666666666</v>
      </c>
    </row>
    <row r="86" spans="2:9" ht="51.75" thickBot="1">
      <c r="B86" s="579">
        <f t="shared" si="4"/>
        <v>23</v>
      </c>
      <c r="C86" s="580" t="s">
        <v>112</v>
      </c>
      <c r="D86" s="582" t="s">
        <v>548</v>
      </c>
      <c r="E86" s="583">
        <v>2322</v>
      </c>
      <c r="F86" s="581" t="s">
        <v>545</v>
      </c>
      <c r="G86" s="583"/>
      <c r="H86" s="584">
        <f>+E86*1000000</f>
        <v>2322000000</v>
      </c>
      <c r="I86" s="565">
        <f t="shared" si="3"/>
        <v>0.01935</v>
      </c>
    </row>
    <row r="87" spans="2:9" ht="51.75" thickBot="1">
      <c r="B87" s="579">
        <f t="shared" si="4"/>
        <v>24</v>
      </c>
      <c r="C87" s="580" t="s">
        <v>113</v>
      </c>
      <c r="D87" s="582" t="s">
        <v>549</v>
      </c>
      <c r="E87" s="583">
        <v>1134</v>
      </c>
      <c r="F87" s="581" t="s">
        <v>545</v>
      </c>
      <c r="G87" s="583"/>
      <c r="H87" s="584">
        <f>+E87*1000000</f>
        <v>1134000000</v>
      </c>
      <c r="I87" s="565">
        <f t="shared" si="3"/>
        <v>0.00945</v>
      </c>
    </row>
    <row r="88" spans="2:9" ht="39" thickBot="1">
      <c r="B88" s="579">
        <f t="shared" si="4"/>
        <v>25</v>
      </c>
      <c r="C88" s="566" t="s">
        <v>480</v>
      </c>
      <c r="D88" s="562" t="s">
        <v>542</v>
      </c>
      <c r="E88" s="568">
        <v>3750</v>
      </c>
      <c r="F88" s="567" t="s">
        <v>500</v>
      </c>
      <c r="G88" s="568">
        <v>0</v>
      </c>
      <c r="H88" s="564">
        <v>3750000000</v>
      </c>
      <c r="I88" s="565">
        <f t="shared" si="3"/>
        <v>0.03125</v>
      </c>
    </row>
    <row r="89" spans="2:9" ht="26.25" thickBot="1">
      <c r="B89" s="579">
        <f t="shared" si="4"/>
        <v>26</v>
      </c>
      <c r="C89" s="566" t="s">
        <v>455</v>
      </c>
      <c r="D89" s="562" t="s">
        <v>543</v>
      </c>
      <c r="E89" s="568">
        <v>1950</v>
      </c>
      <c r="F89" s="567" t="s">
        <v>500</v>
      </c>
      <c r="G89" s="568">
        <v>0</v>
      </c>
      <c r="H89" s="564">
        <v>1950000000</v>
      </c>
      <c r="I89" s="565">
        <f t="shared" si="3"/>
        <v>0.01625</v>
      </c>
    </row>
    <row r="90" spans="2:9" ht="51.75" thickBot="1">
      <c r="B90" s="579">
        <f t="shared" si="4"/>
        <v>27</v>
      </c>
      <c r="C90" s="586" t="s">
        <v>457</v>
      </c>
      <c r="D90" s="562" t="s">
        <v>544</v>
      </c>
      <c r="E90" s="568">
        <f>3750+1950</f>
        <v>5700</v>
      </c>
      <c r="F90" s="567" t="s">
        <v>545</v>
      </c>
      <c r="G90" s="568">
        <v>0</v>
      </c>
      <c r="H90" s="564">
        <v>5700000000</v>
      </c>
      <c r="I90" s="565">
        <f t="shared" si="3"/>
        <v>0.0475</v>
      </c>
    </row>
    <row r="91" spans="2:9" ht="51.75" thickBot="1">
      <c r="B91" s="579">
        <f t="shared" si="4"/>
        <v>28</v>
      </c>
      <c r="C91" s="586" t="s">
        <v>457</v>
      </c>
      <c r="D91" s="582" t="s">
        <v>520</v>
      </c>
      <c r="E91" s="583">
        <v>3600</v>
      </c>
      <c r="F91" s="581" t="s">
        <v>481</v>
      </c>
      <c r="G91" s="583">
        <v>0</v>
      </c>
      <c r="H91" s="584">
        <v>3600000000</v>
      </c>
      <c r="I91" s="585">
        <f t="shared" si="3"/>
        <v>0.03</v>
      </c>
    </row>
    <row r="92" spans="2:9" ht="51.75" thickBot="1">
      <c r="B92" s="579">
        <f t="shared" si="4"/>
        <v>29</v>
      </c>
      <c r="C92" s="580" t="s">
        <v>112</v>
      </c>
      <c r="D92" s="582" t="s">
        <v>521</v>
      </c>
      <c r="E92" s="583">
        <v>4300</v>
      </c>
      <c r="F92" s="581" t="s">
        <v>481</v>
      </c>
      <c r="G92" s="583">
        <v>0</v>
      </c>
      <c r="H92" s="584">
        <v>4300000000</v>
      </c>
      <c r="I92" s="585">
        <f t="shared" si="3"/>
        <v>0.035833333333333335</v>
      </c>
    </row>
    <row r="93" spans="2:9" ht="51.75" thickBot="1">
      <c r="B93" s="579">
        <f t="shared" si="4"/>
        <v>30</v>
      </c>
      <c r="C93" s="580" t="s">
        <v>459</v>
      </c>
      <c r="D93" s="582" t="s">
        <v>522</v>
      </c>
      <c r="E93" s="583">
        <v>2100</v>
      </c>
      <c r="F93" s="581" t="s">
        <v>481</v>
      </c>
      <c r="G93" s="583">
        <v>0</v>
      </c>
      <c r="H93" s="584">
        <v>2100000000</v>
      </c>
      <c r="I93" s="585">
        <f t="shared" si="3"/>
        <v>0.0175</v>
      </c>
    </row>
    <row r="94" spans="2:9" ht="51.75" thickBot="1">
      <c r="B94" s="579">
        <f t="shared" si="4"/>
        <v>31</v>
      </c>
      <c r="C94" s="586" t="s">
        <v>457</v>
      </c>
      <c r="D94" s="582" t="s">
        <v>546</v>
      </c>
      <c r="E94" s="583">
        <v>4300</v>
      </c>
      <c r="F94" s="581" t="s">
        <v>500</v>
      </c>
      <c r="G94" s="584">
        <v>0</v>
      </c>
      <c r="H94" s="584">
        <f aca="true" t="shared" si="5" ref="H94:H101">+E94*1000000</f>
        <v>4300000000</v>
      </c>
      <c r="I94" s="585">
        <f t="shared" si="3"/>
        <v>0.035833333333333335</v>
      </c>
    </row>
    <row r="95" spans="2:9" ht="51.75" thickBot="1">
      <c r="B95" s="579">
        <f t="shared" si="4"/>
        <v>32</v>
      </c>
      <c r="C95" s="586" t="s">
        <v>457</v>
      </c>
      <c r="D95" s="582" t="s">
        <v>501</v>
      </c>
      <c r="E95" s="583">
        <v>3600</v>
      </c>
      <c r="F95" s="587" t="s">
        <v>458</v>
      </c>
      <c r="G95" s="584">
        <f>+E95*5</f>
        <v>18000</v>
      </c>
      <c r="H95" s="584">
        <f t="shared" si="5"/>
        <v>3600000000</v>
      </c>
      <c r="I95" s="585">
        <f t="shared" si="3"/>
        <v>0.03</v>
      </c>
    </row>
    <row r="96" spans="2:9" ht="26.25" thickBot="1">
      <c r="B96" s="579">
        <f t="shared" si="4"/>
        <v>33</v>
      </c>
      <c r="C96" s="566" t="s">
        <v>490</v>
      </c>
      <c r="D96" s="582" t="s">
        <v>502</v>
      </c>
      <c r="E96" s="583">
        <v>4100</v>
      </c>
      <c r="F96" s="587" t="s">
        <v>458</v>
      </c>
      <c r="G96" s="584">
        <f>+E96*5</f>
        <v>20500</v>
      </c>
      <c r="H96" s="584">
        <f t="shared" si="5"/>
        <v>4100000000</v>
      </c>
      <c r="I96" s="585">
        <f t="shared" si="3"/>
        <v>0.034166666666666665</v>
      </c>
    </row>
    <row r="97" spans="2:9" ht="51.75" thickBot="1">
      <c r="B97" s="579">
        <f t="shared" si="4"/>
        <v>34</v>
      </c>
      <c r="C97" s="580" t="s">
        <v>459</v>
      </c>
      <c r="D97" s="582" t="s">
        <v>503</v>
      </c>
      <c r="E97" s="583">
        <v>1900</v>
      </c>
      <c r="F97" s="587" t="s">
        <v>458</v>
      </c>
      <c r="G97" s="584">
        <f>+E97*5</f>
        <v>9500</v>
      </c>
      <c r="H97" s="584">
        <f t="shared" si="5"/>
        <v>1900000000</v>
      </c>
      <c r="I97" s="585">
        <f t="shared" si="3"/>
        <v>0.015833333333333335</v>
      </c>
    </row>
    <row r="98" spans="2:9" ht="51.75" thickBot="1">
      <c r="B98" s="579">
        <f t="shared" si="4"/>
        <v>35</v>
      </c>
      <c r="C98" s="580" t="s">
        <v>459</v>
      </c>
      <c r="D98" s="582" t="s">
        <v>504</v>
      </c>
      <c r="E98" s="583">
        <v>200</v>
      </c>
      <c r="F98" s="587" t="s">
        <v>458</v>
      </c>
      <c r="G98" s="584">
        <f>+E98*5</f>
        <v>1000</v>
      </c>
      <c r="H98" s="584">
        <f t="shared" si="5"/>
        <v>200000000</v>
      </c>
      <c r="I98" s="585">
        <f t="shared" si="3"/>
        <v>0.0016666666666666668</v>
      </c>
    </row>
    <row r="99" spans="2:9" ht="26.25" thickBot="1">
      <c r="B99" s="579">
        <f t="shared" si="4"/>
        <v>36</v>
      </c>
      <c r="C99" s="566" t="s">
        <v>490</v>
      </c>
      <c r="D99" s="582" t="s">
        <v>505</v>
      </c>
      <c r="E99" s="583">
        <v>200</v>
      </c>
      <c r="F99" s="587" t="s">
        <v>458</v>
      </c>
      <c r="G99" s="584">
        <f>+E99*5</f>
        <v>1000</v>
      </c>
      <c r="H99" s="584">
        <f t="shared" si="5"/>
        <v>200000000</v>
      </c>
      <c r="I99" s="585">
        <f t="shared" si="3"/>
        <v>0.0016666666666666668</v>
      </c>
    </row>
    <row r="100" spans="2:9" ht="51.75" thickBot="1">
      <c r="B100" s="579">
        <f t="shared" si="4"/>
        <v>37</v>
      </c>
      <c r="C100" s="586" t="s">
        <v>457</v>
      </c>
      <c r="D100" s="582" t="s">
        <v>506</v>
      </c>
      <c r="E100" s="583">
        <v>5000</v>
      </c>
      <c r="F100" s="581" t="s">
        <v>500</v>
      </c>
      <c r="G100" s="584">
        <v>0</v>
      </c>
      <c r="H100" s="584">
        <f t="shared" si="5"/>
        <v>5000000000</v>
      </c>
      <c r="I100" s="585">
        <f t="shared" si="3"/>
        <v>0.041666666666666664</v>
      </c>
    </row>
    <row r="101" spans="2:9" ht="51.75" thickBot="1">
      <c r="B101" s="579">
        <f t="shared" si="4"/>
        <v>38</v>
      </c>
      <c r="C101" s="580" t="s">
        <v>112</v>
      </c>
      <c r="D101" s="582" t="s">
        <v>507</v>
      </c>
      <c r="E101" s="583">
        <v>17000</v>
      </c>
      <c r="F101" s="581" t="s">
        <v>508</v>
      </c>
      <c r="G101" s="584">
        <v>0</v>
      </c>
      <c r="H101" s="584">
        <f t="shared" si="5"/>
        <v>17000000000</v>
      </c>
      <c r="I101" s="585">
        <f t="shared" si="3"/>
        <v>0.14166666666666666</v>
      </c>
    </row>
    <row r="102" spans="2:9" ht="51.75" thickBot="1">
      <c r="B102" s="579">
        <f t="shared" si="4"/>
        <v>39</v>
      </c>
      <c r="C102" s="580" t="s">
        <v>459</v>
      </c>
      <c r="D102" s="590" t="s">
        <v>516</v>
      </c>
      <c r="E102" s="591">
        <v>5000</v>
      </c>
      <c r="F102" s="587" t="s">
        <v>509</v>
      </c>
      <c r="G102" s="592">
        <v>0</v>
      </c>
      <c r="H102" s="592">
        <f>+E102*1000000</f>
        <v>5000000000</v>
      </c>
      <c r="I102" s="593">
        <f t="shared" si="3"/>
        <v>0.041666666666666664</v>
      </c>
    </row>
    <row r="103" spans="2:9" ht="51.75" thickBot="1">
      <c r="B103" s="579">
        <f t="shared" si="4"/>
        <v>40</v>
      </c>
      <c r="C103" s="580" t="s">
        <v>459</v>
      </c>
      <c r="D103" s="582" t="s">
        <v>616</v>
      </c>
      <c r="E103" s="583">
        <v>2188</v>
      </c>
      <c r="F103" s="581" t="s">
        <v>509</v>
      </c>
      <c r="G103" s="584">
        <v>0</v>
      </c>
      <c r="H103" s="584">
        <f aca="true" t="shared" si="6" ref="H103:H109">+E103*1000000</f>
        <v>2188000000</v>
      </c>
      <c r="I103" s="585">
        <f t="shared" si="3"/>
        <v>0.018233333333333334</v>
      </c>
    </row>
    <row r="104" spans="2:9" ht="26.25" thickBot="1">
      <c r="B104" s="579">
        <f t="shared" si="4"/>
        <v>41</v>
      </c>
      <c r="C104" s="597" t="s">
        <v>511</v>
      </c>
      <c r="D104" s="582" t="s">
        <v>524</v>
      </c>
      <c r="E104" s="583">
        <v>132</v>
      </c>
      <c r="F104" s="581" t="s">
        <v>509</v>
      </c>
      <c r="G104" s="584">
        <v>0</v>
      </c>
      <c r="H104" s="592">
        <f t="shared" si="6"/>
        <v>132000000</v>
      </c>
      <c r="I104" s="593">
        <f t="shared" si="3"/>
        <v>0.0011</v>
      </c>
    </row>
    <row r="105" spans="2:9" ht="26.25" thickBot="1">
      <c r="B105" s="579">
        <f t="shared" si="4"/>
        <v>42</v>
      </c>
      <c r="C105" s="589" t="s">
        <v>510</v>
      </c>
      <c r="D105" s="590" t="s">
        <v>523</v>
      </c>
      <c r="E105" s="591">
        <v>300</v>
      </c>
      <c r="F105" s="581" t="s">
        <v>509</v>
      </c>
      <c r="G105" s="592">
        <v>0</v>
      </c>
      <c r="H105" s="592">
        <f t="shared" si="6"/>
        <v>300000000</v>
      </c>
      <c r="I105" s="593">
        <f t="shared" si="3"/>
        <v>0.0025</v>
      </c>
    </row>
    <row r="106" spans="2:9" ht="26.25" thickBot="1">
      <c r="B106" s="579">
        <f>+B105+1</f>
        <v>43</v>
      </c>
      <c r="C106" s="597" t="s">
        <v>526</v>
      </c>
      <c r="D106" s="582" t="s">
        <v>530</v>
      </c>
      <c r="E106" s="583">
        <v>380</v>
      </c>
      <c r="F106" s="581" t="s">
        <v>509</v>
      </c>
      <c r="G106" s="584">
        <v>0</v>
      </c>
      <c r="H106" s="592">
        <f t="shared" si="6"/>
        <v>380000000</v>
      </c>
      <c r="I106" s="593">
        <f t="shared" si="3"/>
        <v>0.0031666666666666666</v>
      </c>
    </row>
    <row r="107" spans="2:9" ht="51.75" thickBot="1">
      <c r="B107" s="579">
        <f t="shared" si="4"/>
        <v>44</v>
      </c>
      <c r="C107" s="586" t="s">
        <v>457</v>
      </c>
      <c r="D107" s="582" t="s">
        <v>517</v>
      </c>
      <c r="E107" s="583">
        <v>7200</v>
      </c>
      <c r="F107" s="587" t="s">
        <v>458</v>
      </c>
      <c r="G107" s="584">
        <f>+E107*5</f>
        <v>36000</v>
      </c>
      <c r="H107" s="592">
        <f t="shared" si="6"/>
        <v>7200000000</v>
      </c>
      <c r="I107" s="593">
        <f t="shared" si="3"/>
        <v>0.06</v>
      </c>
    </row>
    <row r="108" spans="2:9" ht="26.25" thickBot="1">
      <c r="B108" s="579">
        <f t="shared" si="4"/>
        <v>45</v>
      </c>
      <c r="C108" s="566" t="s">
        <v>490</v>
      </c>
      <c r="D108" s="582" t="s">
        <v>518</v>
      </c>
      <c r="E108" s="583">
        <v>8600</v>
      </c>
      <c r="F108" s="587" t="s">
        <v>458</v>
      </c>
      <c r="G108" s="584">
        <f>+E108*5</f>
        <v>43000</v>
      </c>
      <c r="H108" s="592">
        <f t="shared" si="6"/>
        <v>8600000000</v>
      </c>
      <c r="I108" s="593">
        <f t="shared" si="3"/>
        <v>0.07166666666666667</v>
      </c>
    </row>
    <row r="109" spans="2:9" ht="51.75" thickBot="1">
      <c r="B109" s="579">
        <f t="shared" si="4"/>
        <v>46</v>
      </c>
      <c r="C109" s="580" t="s">
        <v>459</v>
      </c>
      <c r="D109" s="582" t="s">
        <v>519</v>
      </c>
      <c r="E109" s="583">
        <v>4200</v>
      </c>
      <c r="F109" s="587" t="s">
        <v>458</v>
      </c>
      <c r="G109" s="584">
        <f>+E109*5</f>
        <v>21000</v>
      </c>
      <c r="H109" s="592">
        <f t="shared" si="6"/>
        <v>4200000000</v>
      </c>
      <c r="I109" s="593">
        <f t="shared" si="3"/>
        <v>0.035</v>
      </c>
    </row>
    <row r="110" spans="2:9" ht="13.5" thickBot="1">
      <c r="B110" s="588"/>
      <c r="C110" s="594" t="s">
        <v>287</v>
      </c>
      <c r="D110" s="595"/>
      <c r="E110" s="563">
        <f>SUM(E64:E109)</f>
        <v>120000</v>
      </c>
      <c r="F110" s="561"/>
      <c r="G110" s="563">
        <f>SUM(G64:G109)</f>
        <v>250000</v>
      </c>
      <c r="H110" s="563">
        <f>SUM(H64:H109)</f>
        <v>120000000000</v>
      </c>
      <c r="I110" s="596">
        <f>SUM(I64:I109)</f>
        <v>0.9999999999999998</v>
      </c>
    </row>
    <row r="111" spans="2:9" ht="13.5" thickBot="1">
      <c r="B111" s="980" t="s">
        <v>617</v>
      </c>
      <c r="C111" s="981"/>
      <c r="D111" s="981"/>
      <c r="E111" s="981"/>
      <c r="F111" s="981"/>
      <c r="G111" s="981"/>
      <c r="H111" s="981"/>
      <c r="I111" s="982"/>
    </row>
    <row r="112" spans="2:10" ht="39" thickBot="1">
      <c r="B112" s="792" t="s">
        <v>430</v>
      </c>
      <c r="C112" s="793" t="s">
        <v>396</v>
      </c>
      <c r="D112" s="793" t="s">
        <v>513</v>
      </c>
      <c r="E112" s="793" t="s">
        <v>514</v>
      </c>
      <c r="F112" s="793" t="s">
        <v>171</v>
      </c>
      <c r="G112" s="793" t="s">
        <v>431</v>
      </c>
      <c r="H112" s="793" t="s">
        <v>242</v>
      </c>
      <c r="I112" s="793" t="s">
        <v>618</v>
      </c>
      <c r="J112" s="793" t="s">
        <v>619</v>
      </c>
    </row>
    <row r="113" spans="2:10" ht="51">
      <c r="B113" s="794"/>
      <c r="C113" s="795" t="s">
        <v>459</v>
      </c>
      <c r="D113" s="796" t="s">
        <v>440</v>
      </c>
      <c r="E113" s="797">
        <v>3800</v>
      </c>
      <c r="F113" s="796" t="s">
        <v>458</v>
      </c>
      <c r="G113" s="797">
        <f>+E113*5</f>
        <v>19000</v>
      </c>
      <c r="H113" s="797">
        <v>3800000000</v>
      </c>
      <c r="I113" s="798">
        <v>0.03166666666666667</v>
      </c>
      <c r="J113" s="799"/>
    </row>
    <row r="114" spans="2:10" ht="51">
      <c r="B114" s="800"/>
      <c r="C114" s="801" t="s">
        <v>459</v>
      </c>
      <c r="D114" s="802" t="s">
        <v>498</v>
      </c>
      <c r="E114" s="643">
        <v>400</v>
      </c>
      <c r="F114" s="802" t="s">
        <v>458</v>
      </c>
      <c r="G114" s="643">
        <f>+E114*5</f>
        <v>2000</v>
      </c>
      <c r="H114" s="643">
        <v>400000000</v>
      </c>
      <c r="I114" s="803">
        <v>0.0033333333333333335</v>
      </c>
      <c r="J114" s="804"/>
    </row>
    <row r="115" spans="2:10" ht="51">
      <c r="B115" s="800"/>
      <c r="C115" s="801" t="s">
        <v>459</v>
      </c>
      <c r="D115" s="802" t="s">
        <v>462</v>
      </c>
      <c r="E115" s="643">
        <v>400</v>
      </c>
      <c r="F115" s="802" t="s">
        <v>461</v>
      </c>
      <c r="G115" s="643">
        <v>0</v>
      </c>
      <c r="H115" s="643">
        <v>400000000</v>
      </c>
      <c r="I115" s="803">
        <v>0.0033333333333333335</v>
      </c>
      <c r="J115" s="804"/>
    </row>
    <row r="116" spans="2:10" ht="51">
      <c r="B116" s="800"/>
      <c r="C116" s="801" t="s">
        <v>459</v>
      </c>
      <c r="D116" s="802" t="s">
        <v>465</v>
      </c>
      <c r="E116" s="643">
        <v>940</v>
      </c>
      <c r="F116" s="802" t="s">
        <v>464</v>
      </c>
      <c r="G116" s="643">
        <v>0</v>
      </c>
      <c r="H116" s="643">
        <v>940000000</v>
      </c>
      <c r="I116" s="803">
        <v>0.007833333333333333</v>
      </c>
      <c r="J116" s="804"/>
    </row>
    <row r="117" spans="2:10" ht="51">
      <c r="B117" s="800">
        <v>1</v>
      </c>
      <c r="C117" s="801" t="s">
        <v>459</v>
      </c>
      <c r="D117" s="802" t="s">
        <v>472</v>
      </c>
      <c r="E117" s="643">
        <v>400</v>
      </c>
      <c r="F117" s="802" t="s">
        <v>470</v>
      </c>
      <c r="G117" s="643">
        <v>0</v>
      </c>
      <c r="H117" s="643">
        <v>400000000</v>
      </c>
      <c r="I117" s="803">
        <v>0.0033333333333333335</v>
      </c>
      <c r="J117" s="804">
        <f>SUM(I113:I124)</f>
        <v>0.18885000000000002</v>
      </c>
    </row>
    <row r="118" spans="2:10" ht="51">
      <c r="B118" s="800"/>
      <c r="C118" s="801" t="s">
        <v>459</v>
      </c>
      <c r="D118" s="802" t="s">
        <v>522</v>
      </c>
      <c r="E118" s="643">
        <v>2100</v>
      </c>
      <c r="F118" s="802" t="s">
        <v>481</v>
      </c>
      <c r="G118" s="643">
        <v>0</v>
      </c>
      <c r="H118" s="643">
        <v>2100000000</v>
      </c>
      <c r="I118" s="803">
        <v>0.0175</v>
      </c>
      <c r="J118" s="804"/>
    </row>
    <row r="119" spans="2:10" ht="51">
      <c r="B119" s="800"/>
      <c r="C119" s="801" t="s">
        <v>459</v>
      </c>
      <c r="D119" s="802" t="s">
        <v>503</v>
      </c>
      <c r="E119" s="643">
        <v>1900</v>
      </c>
      <c r="F119" s="802" t="s">
        <v>458</v>
      </c>
      <c r="G119" s="643">
        <f>+E119*5</f>
        <v>9500</v>
      </c>
      <c r="H119" s="643">
        <f aca="true" t="shared" si="7" ref="H119:H124">+E119*1000000</f>
        <v>1900000000</v>
      </c>
      <c r="I119" s="803">
        <v>0.015833333333333335</v>
      </c>
      <c r="J119" s="804"/>
    </row>
    <row r="120" spans="2:10" ht="51">
      <c r="B120" s="800"/>
      <c r="C120" s="801" t="s">
        <v>459</v>
      </c>
      <c r="D120" s="802" t="s">
        <v>504</v>
      </c>
      <c r="E120" s="643">
        <v>200</v>
      </c>
      <c r="F120" s="802" t="s">
        <v>458</v>
      </c>
      <c r="G120" s="643">
        <f>+E120*5</f>
        <v>1000</v>
      </c>
      <c r="H120" s="643">
        <f t="shared" si="7"/>
        <v>200000000</v>
      </c>
      <c r="I120" s="803">
        <v>0.0016666666666666668</v>
      </c>
      <c r="J120" s="804"/>
    </row>
    <row r="121" spans="2:10" ht="51">
      <c r="B121" s="800"/>
      <c r="C121" s="801" t="s">
        <v>459</v>
      </c>
      <c r="D121" s="802" t="s">
        <v>516</v>
      </c>
      <c r="E121" s="643">
        <v>5000</v>
      </c>
      <c r="F121" s="802" t="s">
        <v>509</v>
      </c>
      <c r="G121" s="643">
        <v>0</v>
      </c>
      <c r="H121" s="643">
        <f t="shared" si="7"/>
        <v>5000000000</v>
      </c>
      <c r="I121" s="803">
        <v>0.041666666666666664</v>
      </c>
      <c r="J121" s="804"/>
    </row>
    <row r="122" spans="2:10" ht="51">
      <c r="B122" s="800"/>
      <c r="C122" s="801" t="s">
        <v>459</v>
      </c>
      <c r="D122" s="802" t="s">
        <v>616</v>
      </c>
      <c r="E122" s="643">
        <v>2188</v>
      </c>
      <c r="F122" s="802" t="s">
        <v>509</v>
      </c>
      <c r="G122" s="643">
        <v>0</v>
      </c>
      <c r="H122" s="643">
        <f t="shared" si="7"/>
        <v>2188000000</v>
      </c>
      <c r="I122" s="803">
        <v>0.018233333333333334</v>
      </c>
      <c r="J122" s="804"/>
    </row>
    <row r="123" spans="2:10" ht="51">
      <c r="B123" s="800"/>
      <c r="C123" s="801" t="s">
        <v>459</v>
      </c>
      <c r="D123" s="802" t="s">
        <v>519</v>
      </c>
      <c r="E123" s="643">
        <v>4200</v>
      </c>
      <c r="F123" s="802" t="s">
        <v>458</v>
      </c>
      <c r="G123" s="643">
        <f>+E123*5</f>
        <v>21000</v>
      </c>
      <c r="H123" s="643">
        <f t="shared" si="7"/>
        <v>4200000000</v>
      </c>
      <c r="I123" s="803">
        <v>0.035</v>
      </c>
      <c r="J123" s="804"/>
    </row>
    <row r="124" spans="2:10" ht="51.75" thickBot="1">
      <c r="B124" s="800"/>
      <c r="C124" s="801" t="s">
        <v>113</v>
      </c>
      <c r="D124" s="802" t="s">
        <v>549</v>
      </c>
      <c r="E124" s="643">
        <v>1134</v>
      </c>
      <c r="F124" s="802" t="s">
        <v>545</v>
      </c>
      <c r="G124" s="643"/>
      <c r="H124" s="643">
        <f t="shared" si="7"/>
        <v>1134000000</v>
      </c>
      <c r="I124" s="803">
        <v>0.00945</v>
      </c>
      <c r="J124" s="804"/>
    </row>
    <row r="125" spans="2:10" ht="51">
      <c r="B125" s="794"/>
      <c r="C125" s="795" t="s">
        <v>457</v>
      </c>
      <c r="D125" s="796" t="s">
        <v>438</v>
      </c>
      <c r="E125" s="797">
        <v>7200</v>
      </c>
      <c r="F125" s="796" t="s">
        <v>458</v>
      </c>
      <c r="G125" s="797">
        <f>+E125*5</f>
        <v>36000</v>
      </c>
      <c r="H125" s="797">
        <v>7200000000</v>
      </c>
      <c r="I125" s="798">
        <v>0.06</v>
      </c>
      <c r="J125" s="799"/>
    </row>
    <row r="126" spans="2:10" ht="51">
      <c r="B126" s="800"/>
      <c r="C126" s="801" t="s">
        <v>457</v>
      </c>
      <c r="D126" s="802" t="s">
        <v>544</v>
      </c>
      <c r="E126" s="643">
        <f>3750+1950</f>
        <v>5700</v>
      </c>
      <c r="F126" s="802" t="s">
        <v>545</v>
      </c>
      <c r="G126" s="643">
        <v>0</v>
      </c>
      <c r="H126" s="643">
        <v>5700000000</v>
      </c>
      <c r="I126" s="803">
        <v>0.0475</v>
      </c>
      <c r="J126" s="804"/>
    </row>
    <row r="127" spans="2:10" ht="51">
      <c r="B127" s="800"/>
      <c r="C127" s="801" t="s">
        <v>457</v>
      </c>
      <c r="D127" s="802" t="s">
        <v>520</v>
      </c>
      <c r="E127" s="643">
        <v>3600</v>
      </c>
      <c r="F127" s="802" t="s">
        <v>481</v>
      </c>
      <c r="G127" s="643">
        <v>0</v>
      </c>
      <c r="H127" s="643">
        <v>3600000000</v>
      </c>
      <c r="I127" s="803">
        <v>0.03</v>
      </c>
      <c r="J127" s="804"/>
    </row>
    <row r="128" spans="2:10" ht="51">
      <c r="B128" s="800">
        <v>2</v>
      </c>
      <c r="C128" s="801" t="s">
        <v>457</v>
      </c>
      <c r="D128" s="802" t="s">
        <v>546</v>
      </c>
      <c r="E128" s="643">
        <v>4300</v>
      </c>
      <c r="F128" s="802" t="s">
        <v>500</v>
      </c>
      <c r="G128" s="643">
        <v>0</v>
      </c>
      <c r="H128" s="643">
        <f aca="true" t="shared" si="8" ref="H128:H134">+E128*1000000</f>
        <v>4300000000</v>
      </c>
      <c r="I128" s="803">
        <v>0.035833333333333335</v>
      </c>
      <c r="J128" s="804">
        <f>SUM(I125:I133)</f>
        <v>0.32120000000000004</v>
      </c>
    </row>
    <row r="129" spans="2:10" ht="51">
      <c r="B129" s="800"/>
      <c r="C129" s="801" t="s">
        <v>457</v>
      </c>
      <c r="D129" s="802" t="s">
        <v>501</v>
      </c>
      <c r="E129" s="643">
        <v>3600</v>
      </c>
      <c r="F129" s="802" t="s">
        <v>458</v>
      </c>
      <c r="G129" s="643">
        <f>+E129*5</f>
        <v>18000</v>
      </c>
      <c r="H129" s="643">
        <f t="shared" si="8"/>
        <v>3600000000</v>
      </c>
      <c r="I129" s="803">
        <v>0.03</v>
      </c>
      <c r="J129" s="804"/>
    </row>
    <row r="130" spans="2:10" ht="51">
      <c r="B130" s="800"/>
      <c r="C130" s="801" t="s">
        <v>457</v>
      </c>
      <c r="D130" s="802" t="s">
        <v>506</v>
      </c>
      <c r="E130" s="643">
        <v>5000</v>
      </c>
      <c r="F130" s="802" t="s">
        <v>500</v>
      </c>
      <c r="G130" s="643">
        <v>0</v>
      </c>
      <c r="H130" s="643">
        <f t="shared" si="8"/>
        <v>5000000000</v>
      </c>
      <c r="I130" s="803">
        <v>0.041666666666666664</v>
      </c>
      <c r="J130" s="804"/>
    </row>
    <row r="131" spans="2:10" ht="51">
      <c r="B131" s="800"/>
      <c r="C131" s="801" t="s">
        <v>457</v>
      </c>
      <c r="D131" s="802" t="s">
        <v>517</v>
      </c>
      <c r="E131" s="643">
        <v>7200</v>
      </c>
      <c r="F131" s="802" t="s">
        <v>458</v>
      </c>
      <c r="G131" s="643">
        <f>+E131*5</f>
        <v>36000</v>
      </c>
      <c r="H131" s="643">
        <f t="shared" si="8"/>
        <v>7200000000</v>
      </c>
      <c r="I131" s="803">
        <v>0.06</v>
      </c>
      <c r="J131" s="804"/>
    </row>
    <row r="132" spans="2:10" ht="51">
      <c r="B132" s="800"/>
      <c r="C132" s="801" t="s">
        <v>111</v>
      </c>
      <c r="D132" s="802" t="s">
        <v>485</v>
      </c>
      <c r="E132" s="643">
        <v>1000</v>
      </c>
      <c r="F132" s="802" t="s">
        <v>545</v>
      </c>
      <c r="G132" s="643"/>
      <c r="H132" s="643">
        <f t="shared" si="8"/>
        <v>1000000000</v>
      </c>
      <c r="I132" s="803">
        <v>0.008333333333333333</v>
      </c>
      <c r="J132" s="804"/>
    </row>
    <row r="133" spans="2:10" ht="51.75" thickBot="1">
      <c r="B133" s="800"/>
      <c r="C133" s="801" t="s">
        <v>111</v>
      </c>
      <c r="D133" s="802" t="s">
        <v>547</v>
      </c>
      <c r="E133" s="643">
        <v>944</v>
      </c>
      <c r="F133" s="802" t="s">
        <v>545</v>
      </c>
      <c r="G133" s="643"/>
      <c r="H133" s="643">
        <f t="shared" si="8"/>
        <v>944000000</v>
      </c>
      <c r="I133" s="803">
        <v>0.007866666666666666</v>
      </c>
      <c r="J133" s="804"/>
    </row>
    <row r="134" spans="2:10" ht="51">
      <c r="B134" s="794"/>
      <c r="C134" s="795" t="s">
        <v>112</v>
      </c>
      <c r="D134" s="796" t="s">
        <v>548</v>
      </c>
      <c r="E134" s="797">
        <v>2322</v>
      </c>
      <c r="F134" s="796" t="s">
        <v>545</v>
      </c>
      <c r="G134" s="797"/>
      <c r="H134" s="797">
        <f t="shared" si="8"/>
        <v>2322000000</v>
      </c>
      <c r="I134" s="798">
        <v>0.01935</v>
      </c>
      <c r="J134" s="799"/>
    </row>
    <row r="135" spans="2:10" ht="51">
      <c r="B135" s="800">
        <v>3</v>
      </c>
      <c r="C135" s="801" t="s">
        <v>112</v>
      </c>
      <c r="D135" s="802" t="s">
        <v>521</v>
      </c>
      <c r="E135" s="643">
        <v>4300</v>
      </c>
      <c r="F135" s="802" t="s">
        <v>481</v>
      </c>
      <c r="G135" s="643">
        <v>0</v>
      </c>
      <c r="H135" s="643">
        <v>4300000000</v>
      </c>
      <c r="I135" s="803">
        <v>0.035833333333333335</v>
      </c>
      <c r="J135" s="804">
        <f>SUM(I134:I136)</f>
        <v>0.19685</v>
      </c>
    </row>
    <row r="136" spans="2:10" ht="51.75" thickBot="1">
      <c r="B136" s="800"/>
      <c r="C136" s="801" t="s">
        <v>112</v>
      </c>
      <c r="D136" s="802" t="s">
        <v>507</v>
      </c>
      <c r="E136" s="643">
        <v>17000</v>
      </c>
      <c r="F136" s="802" t="s">
        <v>508</v>
      </c>
      <c r="G136" s="643">
        <v>0</v>
      </c>
      <c r="H136" s="643">
        <f>+E136*1000000</f>
        <v>17000000000</v>
      </c>
      <c r="I136" s="803">
        <v>0.14166666666666666</v>
      </c>
      <c r="J136" s="804"/>
    </row>
    <row r="137" spans="2:10" ht="25.5">
      <c r="B137" s="794"/>
      <c r="C137" s="795" t="s">
        <v>490</v>
      </c>
      <c r="D137" s="796" t="s">
        <v>439</v>
      </c>
      <c r="E137" s="797">
        <v>8200</v>
      </c>
      <c r="F137" s="796" t="s">
        <v>458</v>
      </c>
      <c r="G137" s="797">
        <f>+E137*5</f>
        <v>41000</v>
      </c>
      <c r="H137" s="797">
        <v>8200000000</v>
      </c>
      <c r="I137" s="798">
        <v>0.06833333333333333</v>
      </c>
      <c r="J137" s="799"/>
    </row>
    <row r="138" spans="2:10" ht="25.5">
      <c r="B138" s="800"/>
      <c r="C138" s="801" t="s">
        <v>490</v>
      </c>
      <c r="D138" s="802" t="s">
        <v>499</v>
      </c>
      <c r="E138" s="643">
        <v>400</v>
      </c>
      <c r="F138" s="802" t="s">
        <v>458</v>
      </c>
      <c r="G138" s="643">
        <f>+E138*5</f>
        <v>2000</v>
      </c>
      <c r="H138" s="643">
        <v>400000000</v>
      </c>
      <c r="I138" s="803">
        <v>0.0033333333333333335</v>
      </c>
      <c r="J138" s="804"/>
    </row>
    <row r="139" spans="2:10" ht="25.5">
      <c r="B139" s="800">
        <v>4</v>
      </c>
      <c r="C139" s="801" t="s">
        <v>490</v>
      </c>
      <c r="D139" s="802" t="s">
        <v>502</v>
      </c>
      <c r="E139" s="643">
        <v>4100</v>
      </c>
      <c r="F139" s="802" t="s">
        <v>458</v>
      </c>
      <c r="G139" s="643">
        <f>+E139*5</f>
        <v>20500</v>
      </c>
      <c r="H139" s="643">
        <f>+E139*1000000</f>
        <v>4100000000</v>
      </c>
      <c r="I139" s="803">
        <v>0.034166666666666665</v>
      </c>
      <c r="J139" s="804">
        <f>SUM(I137:I141)</f>
        <v>0.17916666666666664</v>
      </c>
    </row>
    <row r="140" spans="2:10" ht="25.5">
      <c r="B140" s="800"/>
      <c r="C140" s="801" t="s">
        <v>490</v>
      </c>
      <c r="D140" s="802" t="s">
        <v>505</v>
      </c>
      <c r="E140" s="643">
        <v>200</v>
      </c>
      <c r="F140" s="802" t="s">
        <v>458</v>
      </c>
      <c r="G140" s="643">
        <f>+E140*5</f>
        <v>1000</v>
      </c>
      <c r="H140" s="643">
        <f>+E140*1000000</f>
        <v>200000000</v>
      </c>
      <c r="I140" s="803">
        <v>0.0016666666666666668</v>
      </c>
      <c r="J140" s="804"/>
    </row>
    <row r="141" spans="2:10" ht="26.25" thickBot="1">
      <c r="B141" s="805"/>
      <c r="C141" s="806" t="s">
        <v>490</v>
      </c>
      <c r="D141" s="807" t="s">
        <v>518</v>
      </c>
      <c r="E141" s="808">
        <v>8600</v>
      </c>
      <c r="F141" s="807" t="s">
        <v>458</v>
      </c>
      <c r="G141" s="808">
        <f>+E141*5</f>
        <v>43000</v>
      </c>
      <c r="H141" s="808">
        <f>+E141*1000000</f>
        <v>8600000000</v>
      </c>
      <c r="I141" s="809">
        <v>0.07166666666666667</v>
      </c>
      <c r="J141" s="585"/>
    </row>
    <row r="143" spans="2:3" ht="12.75">
      <c r="B143" s="559" t="s">
        <v>482</v>
      </c>
      <c r="C143" s="550"/>
    </row>
  </sheetData>
  <sheetProtection/>
  <mergeCells count="15">
    <mergeCell ref="B1:I1"/>
    <mergeCell ref="B2:I2"/>
    <mergeCell ref="B3:I3"/>
    <mergeCell ref="B4:I4"/>
    <mergeCell ref="B5:I5"/>
    <mergeCell ref="B6:I6"/>
    <mergeCell ref="B7:C7"/>
    <mergeCell ref="B8:C8"/>
    <mergeCell ref="B12:I12"/>
    <mergeCell ref="B61:I61"/>
    <mergeCell ref="B62:I62"/>
    <mergeCell ref="B111:I111"/>
    <mergeCell ref="B9:C9"/>
    <mergeCell ref="B10:C10"/>
    <mergeCell ref="B11:I11"/>
  </mergeCells>
  <printOptions/>
  <pageMargins left="0.7" right="0.7" top="0.75" bottom="0.75" header="0.3" footer="0.3"/>
  <pageSetup fitToHeight="0" fitToWidth="1" horizontalDpi="600" verticalDpi="600" orientation="portrait" paperSize="9" scale="69" r:id="rId1"/>
</worksheet>
</file>

<file path=xl/worksheets/sheet2.xml><?xml version="1.0" encoding="utf-8"?>
<worksheet xmlns="http://schemas.openxmlformats.org/spreadsheetml/2006/main" xmlns:r="http://schemas.openxmlformats.org/officeDocument/2006/relationships">
  <sheetPr>
    <tabColor theme="0" tint="-0.1499900072813034"/>
  </sheetPr>
  <dimension ref="B6:J92"/>
  <sheetViews>
    <sheetView zoomScalePageLayoutView="0" workbookViewId="0" topLeftCell="A72">
      <selection activeCell="L20" sqref="L20"/>
    </sheetView>
  </sheetViews>
  <sheetFormatPr defaultColWidth="25.57421875" defaultRowHeight="12.75"/>
  <cols>
    <col min="1" max="1" width="3.140625" style="0" customWidth="1"/>
    <col min="2" max="2" width="34.140625" style="1" customWidth="1"/>
    <col min="3" max="3" width="14.421875" style="1" customWidth="1"/>
    <col min="4" max="4" width="13.421875" style="1" customWidth="1"/>
    <col min="5" max="5" width="12.140625" style="1" customWidth="1"/>
    <col min="6" max="6" width="3.00390625" style="1" customWidth="1"/>
    <col min="7" max="7" width="15.8515625" style="1" customWidth="1"/>
    <col min="8" max="8" width="0.5625" style="1" customWidth="1"/>
    <col min="9" max="9" width="18.8515625" style="1" customWidth="1"/>
  </cols>
  <sheetData>
    <row r="3" ht="12.75" customHeight="1" hidden="1"/>
    <row r="4" ht="12.75" customHeight="1" hidden="1"/>
    <row r="5" ht="12.75" customHeight="1" hidden="1"/>
    <row r="6" spans="2:9" ht="12.75">
      <c r="B6" s="147"/>
      <c r="C6" s="148"/>
      <c r="D6" s="148"/>
      <c r="E6" s="148"/>
      <c r="F6" s="148"/>
      <c r="G6" s="148"/>
      <c r="H6" s="148"/>
      <c r="I6" s="149"/>
    </row>
    <row r="7" spans="2:9" ht="12.75" customHeight="1" hidden="1">
      <c r="B7" s="150"/>
      <c r="I7" s="151"/>
    </row>
    <row r="8" spans="2:9" ht="12.75">
      <c r="B8" s="150"/>
      <c r="I8" s="151"/>
    </row>
    <row r="9" spans="2:10" ht="15.75">
      <c r="B9" s="150"/>
      <c r="I9" s="151"/>
      <c r="J9" s="145"/>
    </row>
    <row r="10" spans="2:9" ht="12.75">
      <c r="B10" s="40" t="s">
        <v>621</v>
      </c>
      <c r="C10" s="26"/>
      <c r="D10" s="26"/>
      <c r="E10" s="26"/>
      <c r="F10" s="26"/>
      <c r="G10" s="26"/>
      <c r="H10" s="26"/>
      <c r="I10" s="152"/>
    </row>
    <row r="11" spans="2:9" ht="12.75">
      <c r="B11" s="40" t="s">
        <v>488</v>
      </c>
      <c r="C11" s="26"/>
      <c r="D11" s="26"/>
      <c r="E11" s="26"/>
      <c r="F11" s="26"/>
      <c r="G11" s="26"/>
      <c r="H11" s="26"/>
      <c r="I11" s="152"/>
    </row>
    <row r="12" spans="2:9" ht="12.75">
      <c r="B12" s="40"/>
      <c r="C12" s="26"/>
      <c r="D12" s="26"/>
      <c r="E12" s="26"/>
      <c r="F12" s="26"/>
      <c r="G12" s="26"/>
      <c r="H12" s="26"/>
      <c r="I12" s="152"/>
    </row>
    <row r="13" spans="2:9" ht="12.75">
      <c r="B13" s="153" t="s">
        <v>60</v>
      </c>
      <c r="C13" s="26"/>
      <c r="D13" s="558" t="s">
        <v>403</v>
      </c>
      <c r="E13" s="26"/>
      <c r="F13" s="26"/>
      <c r="G13" s="26"/>
      <c r="H13" s="26"/>
      <c r="I13" s="152"/>
    </row>
    <row r="14" spans="2:9" ht="12.75">
      <c r="B14" s="40"/>
      <c r="C14" s="26"/>
      <c r="D14" s="26"/>
      <c r="E14" s="26"/>
      <c r="F14" s="26"/>
      <c r="G14" s="26"/>
      <c r="H14" s="26"/>
      <c r="I14" s="152"/>
    </row>
    <row r="15" spans="2:9" ht="12.75">
      <c r="B15" s="153" t="s">
        <v>27</v>
      </c>
      <c r="C15" s="26"/>
      <c r="D15" s="26" t="s">
        <v>525</v>
      </c>
      <c r="E15" s="26"/>
      <c r="F15" s="26"/>
      <c r="G15" s="26"/>
      <c r="H15" s="26"/>
      <c r="I15" s="152"/>
    </row>
    <row r="16" spans="2:9" ht="12.75">
      <c r="B16" s="40"/>
      <c r="C16" s="26"/>
      <c r="D16" s="26"/>
      <c r="E16" s="26"/>
      <c r="F16" s="26"/>
      <c r="G16" s="26"/>
      <c r="H16" s="26"/>
      <c r="I16" s="152"/>
    </row>
    <row r="17" spans="2:9" ht="12.75">
      <c r="B17" s="153" t="s">
        <v>32</v>
      </c>
      <c r="C17" s="26"/>
      <c r="D17" s="26" t="s">
        <v>373</v>
      </c>
      <c r="E17" s="26"/>
      <c r="F17" s="26"/>
      <c r="G17" s="26"/>
      <c r="H17" s="26"/>
      <c r="I17" s="152"/>
    </row>
    <row r="18" spans="2:9" ht="12.75">
      <c r="B18" s="40"/>
      <c r="C18" s="26"/>
      <c r="D18" s="26"/>
      <c r="E18" s="26"/>
      <c r="F18" s="26"/>
      <c r="G18" s="26"/>
      <c r="H18" s="26"/>
      <c r="I18" s="152"/>
    </row>
    <row r="19" spans="2:9" ht="12.75">
      <c r="B19" s="40"/>
      <c r="C19" s="26"/>
      <c r="D19" s="26"/>
      <c r="E19" s="26"/>
      <c r="F19" s="26"/>
      <c r="G19" s="26"/>
      <c r="H19" s="26"/>
      <c r="I19" s="152"/>
    </row>
    <row r="20" spans="2:9" ht="12.75">
      <c r="B20" s="40"/>
      <c r="C20" s="26"/>
      <c r="D20" s="26"/>
      <c r="E20" s="26"/>
      <c r="F20" s="26"/>
      <c r="G20" s="26"/>
      <c r="H20" s="26"/>
      <c r="I20" s="152"/>
    </row>
    <row r="21" spans="2:9" ht="12.75">
      <c r="B21" s="153"/>
      <c r="C21" s="26"/>
      <c r="D21" s="26"/>
      <c r="E21" s="26"/>
      <c r="F21" s="26"/>
      <c r="G21" s="26"/>
      <c r="H21" s="26"/>
      <c r="I21" s="152"/>
    </row>
    <row r="22" spans="2:9" ht="12.75">
      <c r="B22" s="40"/>
      <c r="C22" s="26"/>
      <c r="D22" s="26"/>
      <c r="E22" s="26"/>
      <c r="F22" s="26"/>
      <c r="G22" s="26"/>
      <c r="H22" s="26"/>
      <c r="I22" s="152"/>
    </row>
    <row r="23" spans="2:9" ht="12.75">
      <c r="B23" s="40"/>
      <c r="C23" s="26"/>
      <c r="D23" s="26"/>
      <c r="E23" s="26"/>
      <c r="F23" s="26"/>
      <c r="G23" s="26"/>
      <c r="H23" s="26"/>
      <c r="I23" s="152"/>
    </row>
    <row r="24" spans="2:9" ht="12.75">
      <c r="B24" s="40"/>
      <c r="C24" s="26"/>
      <c r="D24" s="26"/>
      <c r="E24" s="26"/>
      <c r="F24" s="26"/>
      <c r="G24" s="26"/>
      <c r="H24" s="26"/>
      <c r="I24" s="152"/>
    </row>
    <row r="25" spans="2:9" ht="12.75">
      <c r="B25" s="40"/>
      <c r="C25" s="26"/>
      <c r="D25" s="26"/>
      <c r="E25" s="26"/>
      <c r="F25" s="26"/>
      <c r="G25" s="26"/>
      <c r="H25" s="26"/>
      <c r="I25" s="152"/>
    </row>
    <row r="26" spans="2:9" ht="12.75">
      <c r="B26" s="40"/>
      <c r="C26" s="26"/>
      <c r="D26" s="26"/>
      <c r="E26" s="26"/>
      <c r="F26" s="26"/>
      <c r="G26" s="26"/>
      <c r="H26" s="26"/>
      <c r="I26" s="152"/>
    </row>
    <row r="27" spans="2:9" ht="12.75">
      <c r="B27" s="40"/>
      <c r="C27" s="26"/>
      <c r="D27" s="26"/>
      <c r="E27" s="26"/>
      <c r="F27" s="26"/>
      <c r="G27" s="26"/>
      <c r="H27" s="26"/>
      <c r="I27" s="152"/>
    </row>
    <row r="28" spans="2:9" ht="12.75">
      <c r="B28" s="40"/>
      <c r="C28" s="26"/>
      <c r="D28" s="26"/>
      <c r="E28" s="26"/>
      <c r="F28" s="26"/>
      <c r="G28" s="26"/>
      <c r="H28" s="26"/>
      <c r="I28" s="152"/>
    </row>
    <row r="29" spans="2:9" ht="12.75">
      <c r="B29" s="40"/>
      <c r="C29" s="26"/>
      <c r="D29" s="26"/>
      <c r="E29" s="26"/>
      <c r="F29" s="26"/>
      <c r="G29" s="26"/>
      <c r="H29" s="26"/>
      <c r="I29" s="152"/>
    </row>
    <row r="30" spans="2:9" ht="12.75">
      <c r="B30" s="40"/>
      <c r="C30" s="26"/>
      <c r="D30" s="26"/>
      <c r="E30" s="26"/>
      <c r="F30" s="26"/>
      <c r="G30" s="26"/>
      <c r="H30" s="26"/>
      <c r="I30" s="152"/>
    </row>
    <row r="31" spans="2:9" ht="12.75">
      <c r="B31" s="40"/>
      <c r="C31" s="26"/>
      <c r="D31" s="26"/>
      <c r="E31" s="26"/>
      <c r="F31" s="26"/>
      <c r="G31" s="26"/>
      <c r="H31" s="26"/>
      <c r="I31" s="152"/>
    </row>
    <row r="32" spans="2:9" ht="12.75">
      <c r="B32" s="40"/>
      <c r="C32" s="26"/>
      <c r="D32" s="26"/>
      <c r="E32" s="26"/>
      <c r="F32" s="26"/>
      <c r="G32" s="26"/>
      <c r="H32" s="26"/>
      <c r="I32" s="152"/>
    </row>
    <row r="33" spans="2:10" ht="15.75">
      <c r="B33" s="153" t="s">
        <v>39</v>
      </c>
      <c r="C33" s="26"/>
      <c r="D33" s="26" t="s">
        <v>404</v>
      </c>
      <c r="E33" s="26"/>
      <c r="F33" s="26"/>
      <c r="G33" s="26"/>
      <c r="H33" s="26"/>
      <c r="I33" s="152"/>
      <c r="J33" s="145"/>
    </row>
    <row r="34" spans="2:9" ht="12.75">
      <c r="B34" s="40"/>
      <c r="C34" s="26"/>
      <c r="D34" s="26" t="s">
        <v>405</v>
      </c>
      <c r="E34" s="26" t="s">
        <v>406</v>
      </c>
      <c r="F34" s="26"/>
      <c r="G34" s="26"/>
      <c r="H34" s="26"/>
      <c r="I34" s="152"/>
    </row>
    <row r="35" spans="2:9" ht="12.75">
      <c r="B35" s="153" t="s">
        <v>110</v>
      </c>
      <c r="C35" s="26"/>
      <c r="D35" s="26"/>
      <c r="E35" s="26"/>
      <c r="F35" s="26"/>
      <c r="G35" s="26"/>
      <c r="H35" s="26"/>
      <c r="I35" s="152"/>
    </row>
    <row r="36" spans="2:9" ht="12.75">
      <c r="B36" s="40"/>
      <c r="C36" s="26"/>
      <c r="D36" s="26"/>
      <c r="E36" s="26"/>
      <c r="F36" s="26"/>
      <c r="G36" s="26"/>
      <c r="H36" s="26"/>
      <c r="I36" s="152"/>
    </row>
    <row r="37" spans="2:9" ht="12.75">
      <c r="B37" s="153" t="s">
        <v>41</v>
      </c>
      <c r="C37" s="26"/>
      <c r="D37" s="26"/>
      <c r="E37" s="26"/>
      <c r="F37" s="26"/>
      <c r="G37" s="26"/>
      <c r="H37" s="26"/>
      <c r="I37" s="152"/>
    </row>
    <row r="38" spans="2:9" ht="12.75">
      <c r="B38" s="40"/>
      <c r="C38" s="26"/>
      <c r="D38" s="26"/>
      <c r="E38" s="26"/>
      <c r="F38" s="26"/>
      <c r="G38" s="26"/>
      <c r="H38" s="26"/>
      <c r="I38" s="152"/>
    </row>
    <row r="39" spans="2:9" ht="12.75">
      <c r="B39" s="153" t="s">
        <v>489</v>
      </c>
      <c r="C39" s="26"/>
      <c r="D39" s="26"/>
      <c r="E39" s="26"/>
      <c r="F39" s="26"/>
      <c r="G39" s="26"/>
      <c r="H39" s="26"/>
      <c r="I39" s="152"/>
    </row>
    <row r="40" spans="2:9" ht="12.75">
      <c r="B40" s="154"/>
      <c r="C40" s="2"/>
      <c r="D40" s="2"/>
      <c r="E40" s="2" t="s">
        <v>44</v>
      </c>
      <c r="F40" s="2"/>
      <c r="G40" s="2" t="s">
        <v>46</v>
      </c>
      <c r="H40" s="2"/>
      <c r="I40" s="155" t="s">
        <v>48</v>
      </c>
    </row>
    <row r="41" spans="2:9" ht="12.75">
      <c r="B41" s="154"/>
      <c r="C41" s="2" t="s">
        <v>21</v>
      </c>
      <c r="D41" s="2" t="s">
        <v>43</v>
      </c>
      <c r="E41" s="2" t="s">
        <v>45</v>
      </c>
      <c r="F41" s="2"/>
      <c r="G41" s="32" t="s">
        <v>47</v>
      </c>
      <c r="H41" s="2"/>
      <c r="I41" s="155" t="s">
        <v>47</v>
      </c>
    </row>
    <row r="42" spans="2:9" ht="12.75">
      <c r="B42" s="40"/>
      <c r="C42" s="26"/>
      <c r="D42" s="26"/>
      <c r="E42" s="26"/>
      <c r="F42" s="26"/>
      <c r="G42" s="26"/>
      <c r="H42" s="26"/>
      <c r="I42" s="152"/>
    </row>
    <row r="43" spans="2:9" ht="12.75">
      <c r="B43" s="40" t="s">
        <v>111</v>
      </c>
      <c r="C43" s="67">
        <v>18000</v>
      </c>
      <c r="D43" s="146" t="s">
        <v>114</v>
      </c>
      <c r="E43" s="26">
        <v>5</v>
      </c>
      <c r="F43" s="26"/>
      <c r="G43" s="67">
        <f>C43*1000000</f>
        <v>18000000000</v>
      </c>
      <c r="H43" s="26"/>
      <c r="I43" s="156">
        <f>G43</f>
        <v>18000000000</v>
      </c>
    </row>
    <row r="44" spans="2:9" ht="12.75">
      <c r="B44" s="40" t="s">
        <v>490</v>
      </c>
      <c r="C44" s="67">
        <v>21500</v>
      </c>
      <c r="D44" s="146" t="s">
        <v>114</v>
      </c>
      <c r="E44" s="26">
        <v>5</v>
      </c>
      <c r="F44" s="26"/>
      <c r="G44" s="67">
        <f>C44*1000000</f>
        <v>21500000000</v>
      </c>
      <c r="H44" s="26"/>
      <c r="I44" s="156">
        <f>G44</f>
        <v>21500000000</v>
      </c>
    </row>
    <row r="45" spans="2:9" ht="12.75">
      <c r="B45" s="40" t="s">
        <v>113</v>
      </c>
      <c r="C45" s="67">
        <v>10500</v>
      </c>
      <c r="D45" s="146" t="s">
        <v>114</v>
      </c>
      <c r="E45" s="26">
        <v>5</v>
      </c>
      <c r="F45" s="26"/>
      <c r="G45" s="67">
        <f>C45*1000000</f>
        <v>10500000000</v>
      </c>
      <c r="H45" s="26"/>
      <c r="I45" s="156">
        <f>G45</f>
        <v>10500000000</v>
      </c>
    </row>
    <row r="46" spans="2:9" ht="13.5" thickBot="1">
      <c r="B46" s="153" t="s">
        <v>366</v>
      </c>
      <c r="C46" s="136">
        <f>SUM(C43:C45)</f>
        <v>50000</v>
      </c>
      <c r="D46" s="26"/>
      <c r="E46" s="26"/>
      <c r="F46" s="26"/>
      <c r="G46" s="136">
        <f>SUM(G43:G45)</f>
        <v>50000000000</v>
      </c>
      <c r="H46" s="67"/>
      <c r="I46" s="157">
        <f>SUM(I43:I45)</f>
        <v>50000000000</v>
      </c>
    </row>
    <row r="47" spans="2:9" ht="13.5" thickTop="1">
      <c r="B47" s="150"/>
      <c r="I47" s="151"/>
    </row>
    <row r="48" spans="2:9" ht="12.75">
      <c r="B48" s="154"/>
      <c r="C48" s="2"/>
      <c r="D48" s="2"/>
      <c r="E48" s="2" t="s">
        <v>44</v>
      </c>
      <c r="F48" s="2"/>
      <c r="G48" s="2" t="s">
        <v>46</v>
      </c>
      <c r="H48" s="2"/>
      <c r="I48" s="155" t="s">
        <v>48</v>
      </c>
    </row>
    <row r="49" spans="2:9" ht="12.75">
      <c r="B49" s="154"/>
      <c r="C49" s="2" t="s">
        <v>21</v>
      </c>
      <c r="D49" s="2" t="s">
        <v>43</v>
      </c>
      <c r="E49" s="2" t="s">
        <v>45</v>
      </c>
      <c r="F49" s="2"/>
      <c r="G49" s="32" t="s">
        <v>47</v>
      </c>
      <c r="H49" s="2"/>
      <c r="I49" s="155" t="s">
        <v>47</v>
      </c>
    </row>
    <row r="50" spans="2:9" ht="12.75">
      <c r="B50" s="40"/>
      <c r="C50" s="26"/>
      <c r="D50" s="26"/>
      <c r="E50" s="26"/>
      <c r="F50" s="26"/>
      <c r="G50" s="26"/>
      <c r="H50" s="26"/>
      <c r="I50" s="152"/>
    </row>
    <row r="51" spans="2:9" ht="12" customHeight="1">
      <c r="B51" s="40" t="s">
        <v>442</v>
      </c>
      <c r="C51" s="67">
        <v>700</v>
      </c>
      <c r="D51" s="146" t="s">
        <v>367</v>
      </c>
      <c r="E51" s="26">
        <v>0</v>
      </c>
      <c r="F51" s="26"/>
      <c r="G51" s="67">
        <f aca="true" t="shared" si="0" ref="G51:G80">C51*1000000</f>
        <v>700000000</v>
      </c>
      <c r="H51" s="26"/>
      <c r="I51" s="156">
        <f aca="true" t="shared" si="1" ref="I51:I80">G51</f>
        <v>700000000</v>
      </c>
    </row>
    <row r="52" spans="2:9" ht="12.75">
      <c r="B52" s="40" t="s">
        <v>113</v>
      </c>
      <c r="C52" s="67">
        <v>400</v>
      </c>
      <c r="D52" s="146" t="s">
        <v>367</v>
      </c>
      <c r="E52" s="26">
        <v>0</v>
      </c>
      <c r="F52" s="26"/>
      <c r="G52" s="67">
        <f t="shared" si="0"/>
        <v>400000000</v>
      </c>
      <c r="H52" s="26"/>
      <c r="I52" s="156">
        <f t="shared" si="1"/>
        <v>400000000</v>
      </c>
    </row>
    <row r="53" spans="2:9" ht="11.25" customHeight="1">
      <c r="B53" s="40" t="s">
        <v>443</v>
      </c>
      <c r="C53" s="67">
        <v>1260</v>
      </c>
      <c r="D53" s="146" t="s">
        <v>368</v>
      </c>
      <c r="E53" s="26">
        <v>0</v>
      </c>
      <c r="F53" s="26"/>
      <c r="G53" s="67">
        <f t="shared" si="0"/>
        <v>1260000000</v>
      </c>
      <c r="H53" s="26"/>
      <c r="I53" s="156">
        <f t="shared" si="1"/>
        <v>1260000000</v>
      </c>
    </row>
    <row r="54" spans="2:9" ht="11.25" customHeight="1">
      <c r="B54" s="40" t="s">
        <v>113</v>
      </c>
      <c r="C54" s="67">
        <v>940</v>
      </c>
      <c r="D54" s="146" t="s">
        <v>368</v>
      </c>
      <c r="E54" s="26">
        <v>0</v>
      </c>
      <c r="F54" s="26"/>
      <c r="G54" s="67">
        <f t="shared" si="0"/>
        <v>940000000</v>
      </c>
      <c r="H54" s="26"/>
      <c r="I54" s="156">
        <f t="shared" si="1"/>
        <v>940000000</v>
      </c>
    </row>
    <row r="55" spans="2:9" ht="11.25" customHeight="1">
      <c r="B55" s="40" t="s">
        <v>444</v>
      </c>
      <c r="C55" s="67">
        <v>200</v>
      </c>
      <c r="D55" s="146" t="s">
        <v>368</v>
      </c>
      <c r="E55" s="26">
        <v>0</v>
      </c>
      <c r="F55" s="26"/>
      <c r="G55" s="67">
        <f t="shared" si="0"/>
        <v>200000000</v>
      </c>
      <c r="H55" s="26"/>
      <c r="I55" s="156">
        <f t="shared" si="1"/>
        <v>200000000</v>
      </c>
    </row>
    <row r="56" spans="2:9" ht="12.75">
      <c r="B56" s="40" t="s">
        <v>615</v>
      </c>
      <c r="C56" s="67">
        <v>1200</v>
      </c>
      <c r="D56" s="146" t="s">
        <v>445</v>
      </c>
      <c r="E56" s="26">
        <v>0</v>
      </c>
      <c r="F56" s="26"/>
      <c r="G56" s="67">
        <f t="shared" si="0"/>
        <v>1200000000</v>
      </c>
      <c r="H56" s="26"/>
      <c r="I56" s="156">
        <f t="shared" si="1"/>
        <v>1200000000</v>
      </c>
    </row>
    <row r="57" spans="2:9" ht="12.75">
      <c r="B57" s="40" t="s">
        <v>446</v>
      </c>
      <c r="C57" s="67">
        <v>365</v>
      </c>
      <c r="D57" s="146" t="s">
        <v>369</v>
      </c>
      <c r="E57" s="26">
        <v>0</v>
      </c>
      <c r="F57" s="26"/>
      <c r="G57" s="67">
        <f t="shared" si="0"/>
        <v>365000000</v>
      </c>
      <c r="H57" s="26"/>
      <c r="I57" s="156">
        <f t="shared" si="1"/>
        <v>365000000</v>
      </c>
    </row>
    <row r="58" spans="2:9" ht="12.75">
      <c r="B58" s="40" t="s">
        <v>447</v>
      </c>
      <c r="C58" s="67">
        <v>135</v>
      </c>
      <c r="D58" s="146" t="s">
        <v>369</v>
      </c>
      <c r="E58" s="26">
        <v>0</v>
      </c>
      <c r="F58" s="26"/>
      <c r="G58" s="67">
        <f t="shared" si="0"/>
        <v>135000000</v>
      </c>
      <c r="H58" s="26"/>
      <c r="I58" s="156">
        <f t="shared" si="1"/>
        <v>135000000</v>
      </c>
    </row>
    <row r="59" spans="2:9" ht="12.75">
      <c r="B59" s="40" t="s">
        <v>113</v>
      </c>
      <c r="C59" s="67">
        <v>400</v>
      </c>
      <c r="D59" s="146" t="s">
        <v>369</v>
      </c>
      <c r="E59" s="26">
        <v>0</v>
      </c>
      <c r="F59" s="26"/>
      <c r="G59" s="67">
        <f t="shared" si="0"/>
        <v>400000000</v>
      </c>
      <c r="H59" s="26"/>
      <c r="I59" s="156">
        <f t="shared" si="1"/>
        <v>400000000</v>
      </c>
    </row>
    <row r="60" spans="2:9" ht="12.75">
      <c r="B60" s="40" t="s">
        <v>448</v>
      </c>
      <c r="C60" s="67">
        <v>2410</v>
      </c>
      <c r="D60" s="146" t="s">
        <v>370</v>
      </c>
      <c r="E60" s="26">
        <v>0</v>
      </c>
      <c r="F60" s="26"/>
      <c r="G60" s="67">
        <f t="shared" si="0"/>
        <v>2410000000</v>
      </c>
      <c r="H60" s="26"/>
      <c r="I60" s="156">
        <f t="shared" si="1"/>
        <v>2410000000</v>
      </c>
    </row>
    <row r="61" spans="2:9" ht="12.75">
      <c r="B61" s="40" t="s">
        <v>449</v>
      </c>
      <c r="C61" s="67">
        <v>200</v>
      </c>
      <c r="D61" s="146" t="s">
        <v>370</v>
      </c>
      <c r="E61" s="26">
        <v>0</v>
      </c>
      <c r="F61" s="26"/>
      <c r="G61" s="67">
        <f t="shared" si="0"/>
        <v>200000000</v>
      </c>
      <c r="H61" s="26"/>
      <c r="I61" s="156">
        <f t="shared" si="1"/>
        <v>200000000</v>
      </c>
    </row>
    <row r="62" spans="2:9" ht="12.75">
      <c r="B62" s="40" t="s">
        <v>450</v>
      </c>
      <c r="C62" s="67">
        <v>200</v>
      </c>
      <c r="D62" s="146" t="s">
        <v>370</v>
      </c>
      <c r="E62" s="26">
        <v>0</v>
      </c>
      <c r="F62" s="26"/>
      <c r="G62" s="67">
        <f t="shared" si="0"/>
        <v>200000000</v>
      </c>
      <c r="H62" s="26"/>
      <c r="I62" s="156">
        <f t="shared" si="1"/>
        <v>200000000</v>
      </c>
    </row>
    <row r="63" spans="2:9" ht="12.75">
      <c r="B63" s="40" t="s">
        <v>451</v>
      </c>
      <c r="C63" s="67">
        <v>70</v>
      </c>
      <c r="D63" s="146" t="s">
        <v>370</v>
      </c>
      <c r="E63" s="26">
        <v>0</v>
      </c>
      <c r="F63" s="26"/>
      <c r="G63" s="67">
        <f t="shared" si="0"/>
        <v>70000000</v>
      </c>
      <c r="H63" s="26"/>
      <c r="I63" s="156">
        <f t="shared" si="1"/>
        <v>70000000</v>
      </c>
    </row>
    <row r="64" spans="2:9" ht="12.75">
      <c r="B64" s="40" t="s">
        <v>451</v>
      </c>
      <c r="C64" s="67">
        <v>200</v>
      </c>
      <c r="D64" s="146" t="s">
        <v>370</v>
      </c>
      <c r="E64" s="26">
        <v>0</v>
      </c>
      <c r="F64" s="26"/>
      <c r="G64" s="67">
        <f t="shared" si="0"/>
        <v>200000000</v>
      </c>
      <c r="H64" s="26"/>
      <c r="I64" s="156">
        <f t="shared" si="1"/>
        <v>200000000</v>
      </c>
    </row>
    <row r="65" spans="2:9" ht="12.75">
      <c r="B65" s="40" t="s">
        <v>452</v>
      </c>
      <c r="C65" s="67">
        <v>220</v>
      </c>
      <c r="D65" s="146" t="s">
        <v>370</v>
      </c>
      <c r="E65" s="26">
        <v>0</v>
      </c>
      <c r="F65" s="26"/>
      <c r="G65" s="67">
        <f t="shared" si="0"/>
        <v>220000000</v>
      </c>
      <c r="H65" s="26"/>
      <c r="I65" s="156">
        <f t="shared" si="1"/>
        <v>220000000</v>
      </c>
    </row>
    <row r="66" spans="2:9" ht="12.75">
      <c r="B66" s="626" t="s">
        <v>111</v>
      </c>
      <c r="C66" s="73">
        <f>1944+5700</f>
        <v>7644</v>
      </c>
      <c r="D66" s="627" t="s">
        <v>454</v>
      </c>
      <c r="E66" s="74">
        <v>0</v>
      </c>
      <c r="F66" s="74"/>
      <c r="G66" s="73">
        <f t="shared" si="0"/>
        <v>7644000000</v>
      </c>
      <c r="H66" s="74"/>
      <c r="I66" s="628">
        <f t="shared" si="1"/>
        <v>7644000000</v>
      </c>
    </row>
    <row r="67" spans="2:9" ht="12.75">
      <c r="B67" s="40" t="s">
        <v>112</v>
      </c>
      <c r="C67" s="73">
        <v>2322</v>
      </c>
      <c r="D67" s="627" t="s">
        <v>454</v>
      </c>
      <c r="E67" s="74">
        <v>0</v>
      </c>
      <c r="F67" s="74"/>
      <c r="G67" s="73">
        <f t="shared" si="0"/>
        <v>2322000000</v>
      </c>
      <c r="H67" s="74"/>
      <c r="I67" s="628">
        <f t="shared" si="1"/>
        <v>2322000000</v>
      </c>
    </row>
    <row r="68" spans="2:9" ht="12.75">
      <c r="B68" s="40" t="s">
        <v>113</v>
      </c>
      <c r="C68" s="73">
        <v>1134</v>
      </c>
      <c r="D68" s="627" t="s">
        <v>454</v>
      </c>
      <c r="E68" s="74">
        <v>0</v>
      </c>
      <c r="F68" s="74"/>
      <c r="G68" s="73">
        <f t="shared" si="0"/>
        <v>1134000000</v>
      </c>
      <c r="H68" s="74"/>
      <c r="I68" s="628">
        <f t="shared" si="1"/>
        <v>1134000000</v>
      </c>
    </row>
    <row r="69" spans="2:9" ht="12.75">
      <c r="B69" s="40" t="s">
        <v>111</v>
      </c>
      <c r="C69" s="67">
        <v>3600</v>
      </c>
      <c r="D69" s="146" t="s">
        <v>371</v>
      </c>
      <c r="E69" s="26">
        <v>0</v>
      </c>
      <c r="F69" s="26"/>
      <c r="G69" s="67">
        <f t="shared" si="0"/>
        <v>3600000000</v>
      </c>
      <c r="H69" s="26"/>
      <c r="I69" s="156">
        <f t="shared" si="1"/>
        <v>3600000000</v>
      </c>
    </row>
    <row r="70" spans="2:9" ht="12.75">
      <c r="B70" s="40" t="s">
        <v>112</v>
      </c>
      <c r="C70" s="67">
        <v>4300</v>
      </c>
      <c r="D70" s="146" t="s">
        <v>371</v>
      </c>
      <c r="E70" s="26">
        <v>0</v>
      </c>
      <c r="F70" s="26"/>
      <c r="G70" s="67">
        <f t="shared" si="0"/>
        <v>4300000000</v>
      </c>
      <c r="H70" s="26"/>
      <c r="I70" s="156">
        <f t="shared" si="1"/>
        <v>4300000000</v>
      </c>
    </row>
    <row r="71" spans="2:9" ht="12.75">
      <c r="B71" s="40" t="s">
        <v>113</v>
      </c>
      <c r="C71" s="67">
        <v>2100</v>
      </c>
      <c r="D71" s="146" t="s">
        <v>371</v>
      </c>
      <c r="E71" s="26">
        <v>0</v>
      </c>
      <c r="F71" s="26"/>
      <c r="G71" s="67">
        <f t="shared" si="0"/>
        <v>2100000000</v>
      </c>
      <c r="H71" s="26"/>
      <c r="I71" s="156">
        <f t="shared" si="1"/>
        <v>2100000000</v>
      </c>
    </row>
    <row r="72" spans="2:9" ht="12.75">
      <c r="B72" s="40" t="s">
        <v>111</v>
      </c>
      <c r="C72" s="67">
        <f>15000-5700</f>
        <v>9300</v>
      </c>
      <c r="D72" s="146" t="s">
        <v>491</v>
      </c>
      <c r="E72" s="26">
        <v>0</v>
      </c>
      <c r="F72" s="26"/>
      <c r="G72" s="67">
        <f t="shared" si="0"/>
        <v>9300000000</v>
      </c>
      <c r="H72" s="26"/>
      <c r="I72" s="156">
        <f t="shared" si="1"/>
        <v>9300000000</v>
      </c>
    </row>
    <row r="73" spans="2:9" ht="12.75">
      <c r="B73" s="40" t="s">
        <v>453</v>
      </c>
      <c r="C73" s="67">
        <v>3750</v>
      </c>
      <c r="D73" s="146" t="s">
        <v>491</v>
      </c>
      <c r="E73" s="26">
        <v>0</v>
      </c>
      <c r="F73" s="26"/>
      <c r="G73" s="67">
        <f>C73*1000000</f>
        <v>3750000000</v>
      </c>
      <c r="H73" s="26"/>
      <c r="I73" s="156">
        <f t="shared" si="1"/>
        <v>3750000000</v>
      </c>
    </row>
    <row r="74" spans="2:9" ht="12.75">
      <c r="B74" s="40" t="s">
        <v>455</v>
      </c>
      <c r="C74" s="67">
        <v>1950</v>
      </c>
      <c r="D74" s="146" t="s">
        <v>491</v>
      </c>
      <c r="E74" s="26">
        <v>0</v>
      </c>
      <c r="F74" s="26"/>
      <c r="G74" s="67">
        <f>C74*1000000</f>
        <v>1950000000</v>
      </c>
      <c r="H74" s="26"/>
      <c r="I74" s="156">
        <f t="shared" si="1"/>
        <v>1950000000</v>
      </c>
    </row>
    <row r="75" spans="2:9" ht="12.75">
      <c r="B75" s="40" t="s">
        <v>112</v>
      </c>
      <c r="C75" s="67">
        <v>17000</v>
      </c>
      <c r="D75" s="146" t="s">
        <v>492</v>
      </c>
      <c r="E75" s="26">
        <v>0</v>
      </c>
      <c r="F75" s="26"/>
      <c r="G75" s="67">
        <f t="shared" si="0"/>
        <v>17000000000</v>
      </c>
      <c r="H75" s="26"/>
      <c r="I75" s="156">
        <f t="shared" si="1"/>
        <v>17000000000</v>
      </c>
    </row>
    <row r="76" spans="2:9" ht="12.75">
      <c r="B76" s="40" t="s">
        <v>113</v>
      </c>
      <c r="C76" s="67">
        <v>2188</v>
      </c>
      <c r="D76" s="146" t="s">
        <v>493</v>
      </c>
      <c r="E76" s="26">
        <v>0</v>
      </c>
      <c r="F76" s="26"/>
      <c r="G76" s="67">
        <f t="shared" si="0"/>
        <v>2188000000</v>
      </c>
      <c r="H76" s="26"/>
      <c r="I76" s="156">
        <f t="shared" si="1"/>
        <v>2188000000</v>
      </c>
    </row>
    <row r="77" spans="2:9" ht="12.75">
      <c r="B77" s="40" t="s">
        <v>113</v>
      </c>
      <c r="C77" s="67">
        <v>5000</v>
      </c>
      <c r="D77" s="146" t="s">
        <v>493</v>
      </c>
      <c r="E77" s="26">
        <v>0</v>
      </c>
      <c r="F77" s="26"/>
      <c r="G77" s="67">
        <f t="shared" si="0"/>
        <v>5000000000</v>
      </c>
      <c r="H77" s="26"/>
      <c r="I77" s="156">
        <f t="shared" si="1"/>
        <v>5000000000</v>
      </c>
    </row>
    <row r="78" spans="2:9" ht="12.75">
      <c r="B78" s="40" t="s">
        <v>510</v>
      </c>
      <c r="C78" s="67">
        <v>300</v>
      </c>
      <c r="D78" s="146" t="s">
        <v>493</v>
      </c>
      <c r="E78" s="26">
        <v>0</v>
      </c>
      <c r="F78" s="26"/>
      <c r="G78" s="67">
        <f t="shared" si="0"/>
        <v>300000000</v>
      </c>
      <c r="H78" s="26"/>
      <c r="I78" s="156">
        <f t="shared" si="1"/>
        <v>300000000</v>
      </c>
    </row>
    <row r="79" spans="2:9" ht="12.75">
      <c r="B79" s="40" t="s">
        <v>511</v>
      </c>
      <c r="C79" s="67">
        <v>132</v>
      </c>
      <c r="D79" s="146" t="s">
        <v>493</v>
      </c>
      <c r="E79" s="26">
        <v>0</v>
      </c>
      <c r="F79" s="26"/>
      <c r="G79" s="67">
        <f t="shared" si="0"/>
        <v>132000000</v>
      </c>
      <c r="H79" s="26"/>
      <c r="I79" s="156">
        <f t="shared" si="1"/>
        <v>132000000</v>
      </c>
    </row>
    <row r="80" spans="2:9" ht="12.75">
      <c r="B80" s="40" t="s">
        <v>526</v>
      </c>
      <c r="C80" s="26">
        <v>380</v>
      </c>
      <c r="D80" s="146" t="s">
        <v>493</v>
      </c>
      <c r="E80" s="26">
        <v>0</v>
      </c>
      <c r="F80" s="26"/>
      <c r="G80" s="67">
        <f t="shared" si="0"/>
        <v>380000000</v>
      </c>
      <c r="H80" s="26"/>
      <c r="I80" s="156">
        <f t="shared" si="1"/>
        <v>380000000</v>
      </c>
    </row>
    <row r="81" spans="2:9" ht="13.5" thickBot="1">
      <c r="B81" s="153" t="s">
        <v>366</v>
      </c>
      <c r="C81" s="136">
        <f>SUM(C51:C80)</f>
        <v>70000</v>
      </c>
      <c r="D81" s="26"/>
      <c r="E81" s="26"/>
      <c r="F81" s="26"/>
      <c r="G81" s="136">
        <f>SUM(G51:G80)</f>
        <v>70000000000</v>
      </c>
      <c r="H81" s="67"/>
      <c r="I81" s="157">
        <f>SUM(I51:I80)</f>
        <v>70000000000</v>
      </c>
    </row>
    <row r="82" spans="2:9" ht="13.5" thickTop="1">
      <c r="B82" s="150"/>
      <c r="I82" s="151"/>
    </row>
    <row r="83" spans="2:9" ht="13.5" thickBot="1">
      <c r="B83" s="504" t="s">
        <v>372</v>
      </c>
      <c r="C83" s="505">
        <f>+C46+C81</f>
        <v>120000</v>
      </c>
      <c r="G83" s="505">
        <f>+G46+G81</f>
        <v>120000000000</v>
      </c>
      <c r="I83" s="505">
        <f>+I46+I81</f>
        <v>120000000000</v>
      </c>
    </row>
    <row r="84" spans="2:9" ht="12.75">
      <c r="B84" s="150"/>
      <c r="I84" s="151"/>
    </row>
    <row r="85" spans="2:9" ht="12.75">
      <c r="B85" s="150"/>
      <c r="I85" s="151"/>
    </row>
    <row r="86" spans="2:9" ht="12.75">
      <c r="B86" s="150"/>
      <c r="I86" s="151"/>
    </row>
    <row r="87" spans="2:9" ht="12.75">
      <c r="B87" s="150"/>
      <c r="I87" s="151"/>
    </row>
    <row r="88" spans="2:9" ht="12.75">
      <c r="B88" s="150"/>
      <c r="I88" s="151"/>
    </row>
    <row r="89" spans="2:9" ht="12.75">
      <c r="B89" s="150"/>
      <c r="C89" s="629"/>
      <c r="G89" s="54"/>
      <c r="I89" s="151"/>
    </row>
    <row r="90" spans="2:9" ht="12.75">
      <c r="B90" s="630"/>
      <c r="C90"/>
      <c r="D90"/>
      <c r="E90"/>
      <c r="F90"/>
      <c r="G90"/>
      <c r="H90" s="631"/>
      <c r="I90" s="151"/>
    </row>
    <row r="91" spans="2:9" ht="12.75">
      <c r="B91" s="630" t="s">
        <v>324</v>
      </c>
      <c r="C91" s="841" t="s">
        <v>325</v>
      </c>
      <c r="D91" s="841"/>
      <c r="E91" s="841"/>
      <c r="F91" s="841"/>
      <c r="G91" s="841" t="s">
        <v>554</v>
      </c>
      <c r="H91" s="841"/>
      <c r="I91" s="842"/>
    </row>
    <row r="92" spans="2:9" ht="14.25">
      <c r="B92" s="506"/>
      <c r="C92" s="507"/>
      <c r="D92" s="507"/>
      <c r="E92" s="507"/>
      <c r="F92" s="508"/>
      <c r="G92" s="507"/>
      <c r="H92" s="507"/>
      <c r="I92" s="509"/>
    </row>
  </sheetData>
  <sheetProtection/>
  <mergeCells count="2">
    <mergeCell ref="C91:F91"/>
    <mergeCell ref="G91:I91"/>
  </mergeCells>
  <printOptions/>
  <pageMargins left="1.1023622047244095" right="0.7086614173228347" top="1.1811023622047245" bottom="0.5511811023622047" header="0.31496062992125984" footer="0.31496062992125984"/>
  <pageSetup horizontalDpi="600" verticalDpi="600" orientation="portrait" paperSize="9" scale="65" r:id="rId2"/>
  <drawing r:id="rId1"/>
</worksheet>
</file>

<file path=xl/worksheets/sheet3.xml><?xml version="1.0" encoding="utf-8"?>
<worksheet xmlns="http://schemas.openxmlformats.org/spreadsheetml/2006/main" xmlns:r="http://schemas.openxmlformats.org/officeDocument/2006/relationships">
  <sheetPr>
    <tabColor theme="0" tint="-0.1499900072813034"/>
    <pageSetUpPr fitToPage="1"/>
  </sheetPr>
  <dimension ref="A1:W432"/>
  <sheetViews>
    <sheetView zoomScalePageLayoutView="0" workbookViewId="0" topLeftCell="A1">
      <selection activeCell="A24" sqref="A24"/>
    </sheetView>
  </sheetViews>
  <sheetFormatPr defaultColWidth="11.421875" defaultRowHeight="12.75"/>
  <cols>
    <col min="1" max="1" width="11.140625" style="18" customWidth="1"/>
    <col min="2" max="2" width="10.7109375" style="18" customWidth="1"/>
    <col min="3" max="3" width="18.140625" style="18" customWidth="1"/>
    <col min="4" max="4" width="5.421875" style="18" customWidth="1"/>
    <col min="5" max="5" width="4.57421875" style="18" customWidth="1"/>
    <col min="6" max="6" width="11.8515625" style="18" bestFit="1" customWidth="1"/>
    <col min="7" max="7" width="1.57421875" style="18" customWidth="1"/>
    <col min="8" max="8" width="10.57421875" style="18" customWidth="1"/>
    <col min="9" max="9" width="1.57421875" style="18" hidden="1" customWidth="1"/>
    <col min="10" max="10" width="11.00390625" style="18" hidden="1" customWidth="1"/>
    <col min="11" max="11" width="0.85546875" style="18" customWidth="1"/>
    <col min="12" max="12" width="12.8515625" style="18" customWidth="1"/>
    <col min="13" max="13" width="15.28125" style="18" bestFit="1" customWidth="1"/>
    <col min="14" max="14" width="2.00390625" style="18" customWidth="1"/>
    <col min="15" max="15" width="4.421875" style="18" customWidth="1"/>
    <col min="16" max="16" width="13.140625" style="18" customWidth="1"/>
    <col min="17" max="17" width="1.7109375" style="18" customWidth="1"/>
    <col min="18" max="18" width="12.140625" style="18" customWidth="1"/>
    <col min="19" max="19" width="1.7109375" style="18" hidden="1" customWidth="1"/>
    <col min="20" max="20" width="11.8515625" style="18" hidden="1" customWidth="1"/>
    <col min="21" max="21" width="2.7109375" style="18" customWidth="1"/>
    <col min="22" max="22" width="13.57421875" style="56" bestFit="1" customWidth="1"/>
  </cols>
  <sheetData>
    <row r="1" ht="12.75">
      <c r="V1" s="3"/>
    </row>
    <row r="2" ht="12.75">
      <c r="V2" s="3"/>
    </row>
    <row r="3" ht="12.75">
      <c r="V3" s="3"/>
    </row>
    <row r="4" ht="12.75">
      <c r="V4" s="3"/>
    </row>
    <row r="5" ht="12.75">
      <c r="V5" s="3"/>
    </row>
    <row r="6" ht="12.75">
      <c r="V6" s="3"/>
    </row>
    <row r="7" spans="2:22" ht="18.75">
      <c r="B7" s="843" t="s">
        <v>401</v>
      </c>
      <c r="C7" s="843"/>
      <c r="D7" s="843"/>
      <c r="E7" s="843"/>
      <c r="F7" s="843"/>
      <c r="G7" s="843"/>
      <c r="H7" s="843"/>
      <c r="I7" s="843"/>
      <c r="J7" s="843"/>
      <c r="K7" s="843"/>
      <c r="L7" s="843"/>
      <c r="M7" s="843"/>
      <c r="N7" s="843"/>
      <c r="O7" s="843"/>
      <c r="P7" s="843"/>
      <c r="Q7" s="843"/>
      <c r="R7" s="843"/>
      <c r="S7" s="843"/>
      <c r="T7" s="843"/>
      <c r="V7" s="3"/>
    </row>
    <row r="8" spans="1:22" ht="12.75">
      <c r="A8" s="18" t="s">
        <v>70</v>
      </c>
      <c r="V8" s="3"/>
    </row>
    <row r="9" spans="2:22" ht="12.75">
      <c r="B9" s="844" t="s">
        <v>555</v>
      </c>
      <c r="C9" s="844"/>
      <c r="D9" s="844"/>
      <c r="E9" s="844"/>
      <c r="F9" s="844"/>
      <c r="G9" s="844"/>
      <c r="H9" s="844"/>
      <c r="I9" s="844"/>
      <c r="J9" s="844"/>
      <c r="K9" s="844"/>
      <c r="L9" s="844"/>
      <c r="M9" s="844"/>
      <c r="N9" s="844"/>
      <c r="O9" s="844"/>
      <c r="P9" s="844"/>
      <c r="Q9" s="844"/>
      <c r="R9" s="844"/>
      <c r="S9" s="844"/>
      <c r="T9" s="844"/>
      <c r="V9" s="3"/>
    </row>
    <row r="10" spans="1:22" ht="12.75">
      <c r="A10" s="71"/>
      <c r="B10" s="845" t="s">
        <v>55</v>
      </c>
      <c r="C10" s="845"/>
      <c r="D10" s="845"/>
      <c r="E10" s="845"/>
      <c r="F10" s="845"/>
      <c r="G10" s="845"/>
      <c r="H10" s="845"/>
      <c r="I10" s="845"/>
      <c r="J10" s="845"/>
      <c r="K10" s="845"/>
      <c r="L10" s="845"/>
      <c r="M10" s="845"/>
      <c r="N10" s="845"/>
      <c r="O10" s="845"/>
      <c r="P10" s="845"/>
      <c r="Q10" s="845"/>
      <c r="R10" s="845"/>
      <c r="S10" s="845"/>
      <c r="T10" s="845"/>
      <c r="U10" s="71"/>
      <c r="V10" s="60"/>
    </row>
    <row r="11" spans="18:22" ht="12.75">
      <c r="R11" s="19"/>
      <c r="V11" s="3"/>
    </row>
    <row r="12" ht="13.5" thickBot="1">
      <c r="V12" s="140"/>
    </row>
    <row r="13" spans="2:22" ht="12.75">
      <c r="B13" s="61" t="s">
        <v>0</v>
      </c>
      <c r="C13" s="62"/>
      <c r="D13" s="62"/>
      <c r="E13" s="62"/>
      <c r="F13" s="62"/>
      <c r="G13" s="62"/>
      <c r="H13" s="62"/>
      <c r="I13" s="62"/>
      <c r="J13" s="62"/>
      <c r="K13" s="62"/>
      <c r="L13" s="61" t="s">
        <v>5</v>
      </c>
      <c r="M13" s="62"/>
      <c r="N13" s="62"/>
      <c r="O13" s="62"/>
      <c r="P13" s="62"/>
      <c r="Q13" s="62"/>
      <c r="R13" s="63"/>
      <c r="S13" s="62"/>
      <c r="T13" s="63"/>
      <c r="V13" s="59"/>
    </row>
    <row r="14" spans="2:22" ht="12.75">
      <c r="B14" s="29" t="s">
        <v>6</v>
      </c>
      <c r="C14" s="20"/>
      <c r="D14" s="20"/>
      <c r="E14" s="20"/>
      <c r="F14" s="635">
        <v>43830</v>
      </c>
      <c r="G14" s="75"/>
      <c r="H14" s="635">
        <v>43465</v>
      </c>
      <c r="I14" s="32"/>
      <c r="J14" s="635">
        <v>40178</v>
      </c>
      <c r="K14" s="74"/>
      <c r="L14" s="644" t="s">
        <v>7</v>
      </c>
      <c r="M14" s="75"/>
      <c r="N14" s="75"/>
      <c r="O14" s="645"/>
      <c r="P14" s="635">
        <v>43830</v>
      </c>
      <c r="Q14" s="75"/>
      <c r="R14" s="522">
        <v>43465</v>
      </c>
      <c r="S14" s="2"/>
      <c r="T14" s="511">
        <v>40178</v>
      </c>
      <c r="V14" s="57"/>
    </row>
    <row r="15" spans="2:22" ht="12.75">
      <c r="B15" s="64" t="s">
        <v>59</v>
      </c>
      <c r="C15" s="20"/>
      <c r="D15" s="20"/>
      <c r="E15" s="20"/>
      <c r="F15" s="75"/>
      <c r="G15" s="75"/>
      <c r="H15" s="75"/>
      <c r="I15" s="75"/>
      <c r="J15" s="75"/>
      <c r="K15" s="74"/>
      <c r="L15" s="88"/>
      <c r="M15" s="74"/>
      <c r="N15" s="74"/>
      <c r="O15" s="74"/>
      <c r="P15" s="74"/>
      <c r="Q15" s="74"/>
      <c r="R15" s="510"/>
      <c r="S15" s="26"/>
      <c r="T15" s="28"/>
      <c r="V15" s="141"/>
    </row>
    <row r="16" spans="2:22" ht="12.75">
      <c r="B16" s="64" t="s">
        <v>99</v>
      </c>
      <c r="C16" s="20"/>
      <c r="D16" s="20"/>
      <c r="E16" s="20"/>
      <c r="F16" s="73">
        <v>21393584</v>
      </c>
      <c r="G16" s="75"/>
      <c r="H16" s="73">
        <v>20040378</v>
      </c>
      <c r="I16" s="130"/>
      <c r="J16" s="73">
        <v>1201269</v>
      </c>
      <c r="K16" s="74"/>
      <c r="L16" s="76" t="s">
        <v>349</v>
      </c>
      <c r="M16" s="75"/>
      <c r="N16" s="75"/>
      <c r="O16" s="645"/>
      <c r="P16" s="73">
        <v>1976277</v>
      </c>
      <c r="Q16" s="75"/>
      <c r="R16" s="523">
        <v>1713973</v>
      </c>
      <c r="S16" s="21"/>
      <c r="T16" s="512">
        <v>493173</v>
      </c>
      <c r="V16" s="141"/>
    </row>
    <row r="17" spans="2:22" ht="12.75">
      <c r="B17" s="64" t="s">
        <v>100</v>
      </c>
      <c r="C17" s="20"/>
      <c r="D17" s="20"/>
      <c r="E17" s="20"/>
      <c r="F17" s="130">
        <v>0</v>
      </c>
      <c r="G17" s="75"/>
      <c r="H17" s="130">
        <v>0</v>
      </c>
      <c r="I17" s="130"/>
      <c r="J17" s="130">
        <v>0</v>
      </c>
      <c r="K17" s="74"/>
      <c r="L17" s="76" t="s">
        <v>350</v>
      </c>
      <c r="M17" s="75"/>
      <c r="N17" s="75"/>
      <c r="O17" s="645"/>
      <c r="P17" s="130">
        <v>173462599</v>
      </c>
      <c r="Q17" s="75"/>
      <c r="R17" s="638">
        <v>162160253</v>
      </c>
      <c r="S17" s="21"/>
      <c r="T17" s="513">
        <v>38644646</v>
      </c>
      <c r="V17" s="60"/>
    </row>
    <row r="18" spans="2:22" ht="12.75">
      <c r="B18" s="64" t="s">
        <v>107</v>
      </c>
      <c r="C18" s="20"/>
      <c r="D18" s="20"/>
      <c r="E18" s="20"/>
      <c r="F18" s="636">
        <v>411644215</v>
      </c>
      <c r="G18" s="75"/>
      <c r="H18" s="636">
        <v>374397015</v>
      </c>
      <c r="I18" s="130"/>
      <c r="J18" s="646">
        <v>41601244</v>
      </c>
      <c r="K18" s="74"/>
      <c r="L18" s="76" t="s">
        <v>374</v>
      </c>
      <c r="M18" s="75"/>
      <c r="N18" s="75"/>
      <c r="O18" s="645"/>
      <c r="P18" s="130">
        <v>296903</v>
      </c>
      <c r="Q18" s="75"/>
      <c r="R18" s="638">
        <v>268392</v>
      </c>
      <c r="S18" s="21"/>
      <c r="T18" s="513">
        <v>268075</v>
      </c>
      <c r="V18" s="78"/>
    </row>
    <row r="19" spans="2:22" ht="12.75">
      <c r="B19" s="64" t="s">
        <v>344</v>
      </c>
      <c r="C19" s="26"/>
      <c r="D19" s="26"/>
      <c r="E19" s="26"/>
      <c r="F19" s="73">
        <f>12770854-1</f>
        <v>12770853</v>
      </c>
      <c r="G19" s="74"/>
      <c r="H19" s="73">
        <v>6190229</v>
      </c>
      <c r="I19" s="74"/>
      <c r="J19" s="73">
        <v>97185</v>
      </c>
      <c r="K19" s="74"/>
      <c r="L19" s="647" t="s">
        <v>376</v>
      </c>
      <c r="M19" s="75"/>
      <c r="N19" s="75"/>
      <c r="O19" s="645"/>
      <c r="P19" s="130">
        <v>4570113</v>
      </c>
      <c r="Q19" s="75"/>
      <c r="R19" s="638">
        <v>2142798</v>
      </c>
      <c r="S19" s="21"/>
      <c r="T19" s="513">
        <v>173528</v>
      </c>
      <c r="V19" s="78"/>
    </row>
    <row r="20" spans="2:23" ht="12.75">
      <c r="B20" s="64" t="s">
        <v>345</v>
      </c>
      <c r="C20" s="20"/>
      <c r="D20" s="20"/>
      <c r="E20" s="20"/>
      <c r="F20" s="73">
        <v>0</v>
      </c>
      <c r="G20" s="75"/>
      <c r="H20" s="73">
        <v>0</v>
      </c>
      <c r="I20" s="130"/>
      <c r="J20" s="648">
        <v>0</v>
      </c>
      <c r="K20" s="74"/>
      <c r="L20" s="647" t="s">
        <v>115</v>
      </c>
      <c r="M20" s="75"/>
      <c r="N20" s="75"/>
      <c r="O20" s="645"/>
      <c r="P20" s="130">
        <v>0</v>
      </c>
      <c r="Q20" s="75"/>
      <c r="R20" s="638">
        <v>0</v>
      </c>
      <c r="S20" s="21"/>
      <c r="T20" s="513">
        <v>0</v>
      </c>
      <c r="V20" s="60"/>
      <c r="W20" s="838"/>
    </row>
    <row r="21" spans="2:23" ht="12.75">
      <c r="B21" s="64" t="s">
        <v>101</v>
      </c>
      <c r="C21" s="20"/>
      <c r="D21" s="20"/>
      <c r="E21" s="20"/>
      <c r="F21" s="73">
        <v>133919</v>
      </c>
      <c r="G21" s="75"/>
      <c r="H21" s="73">
        <v>126927</v>
      </c>
      <c r="I21" s="130"/>
      <c r="J21" s="73">
        <v>147129</v>
      </c>
      <c r="K21" s="74"/>
      <c r="L21" s="647" t="s">
        <v>377</v>
      </c>
      <c r="M21" s="75"/>
      <c r="N21" s="75"/>
      <c r="O21" s="645"/>
      <c r="P21" s="130">
        <v>224108</v>
      </c>
      <c r="Q21" s="75"/>
      <c r="R21" s="638">
        <v>818280</v>
      </c>
      <c r="S21" s="21"/>
      <c r="T21" s="512">
        <v>57666</v>
      </c>
      <c r="V21" s="60"/>
      <c r="W21" s="540"/>
    </row>
    <row r="22" spans="2:23" ht="12.75">
      <c r="B22" s="64"/>
      <c r="C22" s="20"/>
      <c r="D22" s="20"/>
      <c r="E22" s="20"/>
      <c r="F22" s="73"/>
      <c r="G22" s="75"/>
      <c r="H22" s="73"/>
      <c r="I22" s="130"/>
      <c r="J22" s="73"/>
      <c r="K22" s="74"/>
      <c r="L22" s="647" t="s">
        <v>352</v>
      </c>
      <c r="M22" s="75"/>
      <c r="N22" s="75"/>
      <c r="O22" s="645"/>
      <c r="P22" s="130">
        <v>123666133</v>
      </c>
      <c r="Q22" s="75"/>
      <c r="R22" s="638">
        <v>108722983</v>
      </c>
      <c r="S22" s="21"/>
      <c r="T22" s="514">
        <v>0</v>
      </c>
      <c r="V22" s="60"/>
      <c r="W22" s="540"/>
    </row>
    <row r="23" spans="2:22" ht="12.75">
      <c r="B23" s="64"/>
      <c r="C23" s="20"/>
      <c r="D23" s="20"/>
      <c r="E23" s="20"/>
      <c r="F23" s="73"/>
      <c r="G23" s="75"/>
      <c r="H23" s="73"/>
      <c r="I23" s="130"/>
      <c r="J23" s="73"/>
      <c r="K23" s="74"/>
      <c r="L23" s="647"/>
      <c r="M23" s="75"/>
      <c r="N23" s="75"/>
      <c r="O23" s="645"/>
      <c r="P23" s="636"/>
      <c r="Q23" s="75"/>
      <c r="R23" s="639"/>
      <c r="S23" s="21"/>
      <c r="T23" s="514"/>
      <c r="V23" s="60"/>
    </row>
    <row r="24" spans="1:23" ht="13.5" thickBot="1">
      <c r="A24" s="835"/>
      <c r="B24" s="66" t="s">
        <v>50</v>
      </c>
      <c r="C24" s="20"/>
      <c r="D24" s="20"/>
      <c r="E24" s="20"/>
      <c r="F24" s="637">
        <f>SUM(F16:F22)</f>
        <v>445942571</v>
      </c>
      <c r="G24" s="75"/>
      <c r="H24" s="637">
        <f>SUM(H16:H23)</f>
        <v>400754549</v>
      </c>
      <c r="I24" s="132"/>
      <c r="J24" s="637">
        <f>SUM(J16:J21)</f>
        <v>43046827</v>
      </c>
      <c r="K24" s="74"/>
      <c r="L24" s="644" t="s">
        <v>53</v>
      </c>
      <c r="M24" s="75"/>
      <c r="N24" s="75"/>
      <c r="O24" s="75"/>
      <c r="P24" s="637">
        <f>SUM(P16:P23)</f>
        <v>304196133</v>
      </c>
      <c r="Q24" s="132"/>
      <c r="R24" s="640">
        <f>SUM(R16:R23)</f>
        <v>275826679</v>
      </c>
      <c r="S24" s="21"/>
      <c r="T24" s="515">
        <f>SUM(T16:T23)</f>
        <v>39637088</v>
      </c>
      <c r="V24" s="60"/>
      <c r="W24" s="540"/>
    </row>
    <row r="25" spans="2:22" ht="13.5" thickTop="1">
      <c r="B25" s="64"/>
      <c r="C25" s="26"/>
      <c r="D25" s="26"/>
      <c r="E25" s="26"/>
      <c r="F25" s="74"/>
      <c r="G25" s="74"/>
      <c r="H25" s="74"/>
      <c r="I25" s="74"/>
      <c r="J25" s="598" t="s">
        <v>70</v>
      </c>
      <c r="K25" s="74"/>
      <c r="L25" s="76"/>
      <c r="M25" s="75"/>
      <c r="N25" s="75"/>
      <c r="O25" s="649"/>
      <c r="P25" s="73"/>
      <c r="Q25" s="75"/>
      <c r="R25" s="523"/>
      <c r="S25" s="21"/>
      <c r="T25" s="512"/>
      <c r="V25" s="60"/>
    </row>
    <row r="26" spans="2:22" ht="12.75">
      <c r="B26" s="64"/>
      <c r="C26" s="26"/>
      <c r="D26" s="26"/>
      <c r="E26" s="26"/>
      <c r="F26" s="74"/>
      <c r="G26" s="74"/>
      <c r="H26" s="74"/>
      <c r="I26" s="74"/>
      <c r="J26" s="598"/>
      <c r="K26" s="74"/>
      <c r="L26" s="644"/>
      <c r="M26" s="75"/>
      <c r="N26" s="75"/>
      <c r="O26" s="75"/>
      <c r="P26" s="132"/>
      <c r="Q26" s="75"/>
      <c r="R26" s="641"/>
      <c r="S26" s="22"/>
      <c r="T26" s="516"/>
      <c r="V26" s="60"/>
    </row>
    <row r="27" spans="2:22" ht="12.75">
      <c r="B27" s="66" t="s">
        <v>8</v>
      </c>
      <c r="C27" s="20"/>
      <c r="D27" s="20"/>
      <c r="E27" s="20"/>
      <c r="F27" s="77"/>
      <c r="G27" s="75"/>
      <c r="H27" s="77"/>
      <c r="I27" s="77"/>
      <c r="J27" s="77"/>
      <c r="K27" s="74"/>
      <c r="L27" s="644" t="s">
        <v>9</v>
      </c>
      <c r="M27" s="75"/>
      <c r="N27" s="75"/>
      <c r="O27" s="75"/>
      <c r="P27" s="77"/>
      <c r="Q27" s="75"/>
      <c r="R27" s="642"/>
      <c r="S27" s="23"/>
      <c r="T27" s="517"/>
      <c r="V27" s="60"/>
    </row>
    <row r="28" spans="2:22" ht="12.75">
      <c r="B28" s="64"/>
      <c r="C28" s="20"/>
      <c r="D28" s="20"/>
      <c r="E28" s="20"/>
      <c r="F28" s="77" t="s">
        <v>70</v>
      </c>
      <c r="G28" s="75"/>
      <c r="H28" s="77" t="s">
        <v>70</v>
      </c>
      <c r="I28" s="77"/>
      <c r="J28" s="77" t="s">
        <v>70</v>
      </c>
      <c r="K28" s="74"/>
      <c r="L28" s="76" t="s">
        <v>22</v>
      </c>
      <c r="M28" s="74"/>
      <c r="N28" s="74"/>
      <c r="O28" s="74"/>
      <c r="P28" s="73"/>
      <c r="Q28" s="74"/>
      <c r="R28" s="523"/>
      <c r="S28" s="65"/>
      <c r="T28" s="512">
        <v>0</v>
      </c>
      <c r="V28" s="60"/>
    </row>
    <row r="29" spans="2:22" ht="12.75">
      <c r="B29" s="76" t="s">
        <v>106</v>
      </c>
      <c r="C29" s="75"/>
      <c r="D29" s="75"/>
      <c r="E29" s="75"/>
      <c r="F29" s="77">
        <v>0</v>
      </c>
      <c r="G29" s="75"/>
      <c r="H29" s="77">
        <v>0</v>
      </c>
      <c r="I29" s="77"/>
      <c r="J29" s="73">
        <v>0</v>
      </c>
      <c r="K29" s="74"/>
      <c r="L29" s="76" t="s">
        <v>351</v>
      </c>
      <c r="M29" s="74"/>
      <c r="N29" s="74"/>
      <c r="O29" s="74"/>
      <c r="P29" s="73">
        <v>35413237</v>
      </c>
      <c r="Q29" s="74"/>
      <c r="R29" s="523">
        <v>20481877</v>
      </c>
      <c r="S29" s="65"/>
      <c r="T29" s="512">
        <v>0</v>
      </c>
      <c r="V29" s="60"/>
    </row>
    <row r="30" spans="2:22" ht="13.5" thickBot="1">
      <c r="B30" s="64" t="s">
        <v>346</v>
      </c>
      <c r="C30" s="26"/>
      <c r="D30" s="26"/>
      <c r="E30" s="26"/>
      <c r="F30" s="73">
        <v>79888902</v>
      </c>
      <c r="G30" s="74"/>
      <c r="H30" s="73">
        <v>72285607</v>
      </c>
      <c r="I30" s="74"/>
      <c r="J30" s="73">
        <v>0</v>
      </c>
      <c r="K30" s="74"/>
      <c r="L30" s="647" t="s">
        <v>352</v>
      </c>
      <c r="M30" s="74"/>
      <c r="N30" s="74"/>
      <c r="O30" s="74"/>
      <c r="P30" s="73">
        <v>23555454</v>
      </c>
      <c r="Q30" s="74"/>
      <c r="R30" s="523">
        <v>20709140</v>
      </c>
      <c r="S30" s="22"/>
      <c r="T30" s="515">
        <f>SUM(T28:T29)</f>
        <v>0</v>
      </c>
      <c r="V30" s="60"/>
    </row>
    <row r="31" spans="2:22" ht="14.25" thickBot="1" thickTop="1">
      <c r="B31" s="76" t="s">
        <v>102</v>
      </c>
      <c r="C31" s="74"/>
      <c r="D31" s="74"/>
      <c r="E31" s="74"/>
      <c r="F31" s="74">
        <v>0</v>
      </c>
      <c r="G31" s="74"/>
      <c r="H31" s="74">
        <v>0</v>
      </c>
      <c r="I31" s="74"/>
      <c r="J31" s="74">
        <v>0</v>
      </c>
      <c r="K31" s="74"/>
      <c r="L31" s="644" t="s">
        <v>54</v>
      </c>
      <c r="M31" s="75"/>
      <c r="N31" s="75"/>
      <c r="O31" s="75"/>
      <c r="P31" s="637">
        <f>SUM(P29:P30)</f>
        <v>58968691</v>
      </c>
      <c r="Q31" s="75"/>
      <c r="R31" s="640">
        <f>SUM(R28:R30)</f>
        <v>41191017</v>
      </c>
      <c r="S31" s="21"/>
      <c r="T31" s="512"/>
      <c r="V31" s="60"/>
    </row>
    <row r="32" spans="1:22" ht="14.25" thickBot="1" thickTop="1">
      <c r="A32" s="71"/>
      <c r="B32" s="76" t="s">
        <v>553</v>
      </c>
      <c r="C32" s="74"/>
      <c r="D32" s="74"/>
      <c r="E32" s="74"/>
      <c r="F32" s="73">
        <v>718125</v>
      </c>
      <c r="G32" s="74"/>
      <c r="H32" s="73">
        <v>662125</v>
      </c>
      <c r="I32" s="74"/>
      <c r="J32" s="74">
        <v>0</v>
      </c>
      <c r="K32" s="74"/>
      <c r="L32" s="88"/>
      <c r="M32" s="74"/>
      <c r="N32" s="74"/>
      <c r="O32" s="74"/>
      <c r="P32" s="74"/>
      <c r="Q32" s="74"/>
      <c r="R32" s="510"/>
      <c r="S32" s="22"/>
      <c r="T32" s="515">
        <f>T30+T24</f>
        <v>39637088</v>
      </c>
      <c r="U32" s="71"/>
      <c r="V32" s="60"/>
    </row>
    <row r="33" spans="2:22" ht="14.25" thickBot="1" thickTop="1">
      <c r="B33" s="76" t="s">
        <v>347</v>
      </c>
      <c r="C33" s="75"/>
      <c r="D33" s="75"/>
      <c r="E33" s="75"/>
      <c r="F33" s="73">
        <v>3345957</v>
      </c>
      <c r="G33" s="75"/>
      <c r="H33" s="73">
        <v>4624412</v>
      </c>
      <c r="I33" s="130"/>
      <c r="J33" s="73">
        <v>1568858</v>
      </c>
      <c r="K33" s="74"/>
      <c r="L33" s="644" t="s">
        <v>397</v>
      </c>
      <c r="M33" s="75"/>
      <c r="N33" s="75"/>
      <c r="O33" s="75"/>
      <c r="P33" s="637">
        <f>P31+P24</f>
        <v>363164824</v>
      </c>
      <c r="Q33" s="75"/>
      <c r="R33" s="640">
        <f>R31+R24</f>
        <v>317017696</v>
      </c>
      <c r="S33" s="132"/>
      <c r="T33" s="518"/>
      <c r="V33" s="60"/>
    </row>
    <row r="34" spans="2:22" ht="13.5" thickTop="1">
      <c r="B34" s="76" t="s">
        <v>348</v>
      </c>
      <c r="C34" s="75"/>
      <c r="D34" s="75"/>
      <c r="E34" s="75"/>
      <c r="F34" s="73">
        <v>746246</v>
      </c>
      <c r="G34" s="75"/>
      <c r="H34" s="73">
        <v>745525</v>
      </c>
      <c r="I34" s="130"/>
      <c r="J34" s="73">
        <v>876965</v>
      </c>
      <c r="K34" s="74"/>
      <c r="L34" s="88"/>
      <c r="M34" s="74"/>
      <c r="N34" s="74"/>
      <c r="O34" s="74"/>
      <c r="P34" s="74"/>
      <c r="Q34" s="74"/>
      <c r="R34" s="518"/>
      <c r="S34" s="133"/>
      <c r="T34" s="28"/>
      <c r="V34" s="78"/>
    </row>
    <row r="35" spans="2:22" ht="12.75">
      <c r="B35" s="64" t="s">
        <v>375</v>
      </c>
      <c r="C35" s="20"/>
      <c r="D35" s="20"/>
      <c r="E35" s="20"/>
      <c r="F35" s="73">
        <v>23766</v>
      </c>
      <c r="G35" s="75"/>
      <c r="H35" s="73">
        <v>23766</v>
      </c>
      <c r="I35" s="130"/>
      <c r="J35" s="73">
        <v>0</v>
      </c>
      <c r="K35" s="74"/>
      <c r="L35" s="644" t="s">
        <v>1</v>
      </c>
      <c r="M35" s="75"/>
      <c r="N35" s="75"/>
      <c r="O35" s="74"/>
      <c r="P35" s="74"/>
      <c r="Q35" s="74"/>
      <c r="R35" s="510"/>
      <c r="S35" s="21"/>
      <c r="T35" s="513">
        <v>6000000</v>
      </c>
      <c r="V35" s="78"/>
    </row>
    <row r="36" spans="2:22" ht="13.5" thickBot="1">
      <c r="B36" s="66" t="s">
        <v>51</v>
      </c>
      <c r="C36" s="20"/>
      <c r="D36" s="20"/>
      <c r="E36" s="24"/>
      <c r="F36" s="637">
        <f>SUM(F29:F35)</f>
        <v>84722996</v>
      </c>
      <c r="G36" s="75"/>
      <c r="H36" s="637">
        <f>SUM(H29:H35)</f>
        <v>78341435</v>
      </c>
      <c r="I36" s="132"/>
      <c r="J36" s="637">
        <f>SUM(J29:J35)</f>
        <v>2445823</v>
      </c>
      <c r="K36" s="74"/>
      <c r="L36" s="76" t="s">
        <v>378</v>
      </c>
      <c r="M36" s="75"/>
      <c r="N36" s="75"/>
      <c r="O36" s="74"/>
      <c r="P36" s="130">
        <v>120000000</v>
      </c>
      <c r="Q36" s="75"/>
      <c r="R36" s="638">
        <v>120000000</v>
      </c>
      <c r="S36" s="21"/>
      <c r="T36" s="513">
        <v>2000000</v>
      </c>
      <c r="V36" s="78"/>
    </row>
    <row r="37" spans="2:22" ht="13.5" thickTop="1">
      <c r="B37" s="66"/>
      <c r="C37" s="20"/>
      <c r="D37" s="20"/>
      <c r="E37" s="24"/>
      <c r="F37" s="132"/>
      <c r="G37" s="75"/>
      <c r="H37" s="132"/>
      <c r="I37" s="132"/>
      <c r="J37" s="132"/>
      <c r="K37" s="74"/>
      <c r="L37" s="76" t="s">
        <v>108</v>
      </c>
      <c r="M37" s="75"/>
      <c r="N37" s="75"/>
      <c r="O37" s="74"/>
      <c r="P37" s="648">
        <v>884126</v>
      </c>
      <c r="Q37" s="75"/>
      <c r="R37" s="702">
        <v>884126</v>
      </c>
      <c r="S37" s="21"/>
      <c r="T37" s="513">
        <v>217122</v>
      </c>
      <c r="V37" s="78"/>
    </row>
    <row r="38" spans="2:22" ht="12.75">
      <c r="B38" s="66"/>
      <c r="C38" s="20"/>
      <c r="D38" s="20"/>
      <c r="E38" s="24"/>
      <c r="F38" s="132"/>
      <c r="G38" s="75"/>
      <c r="H38" s="132"/>
      <c r="I38" s="132"/>
      <c r="J38" s="132"/>
      <c r="K38" s="74"/>
      <c r="L38" s="76" t="s">
        <v>353</v>
      </c>
      <c r="M38" s="75"/>
      <c r="N38" s="75"/>
      <c r="O38" s="74"/>
      <c r="P38" s="648">
        <v>12479283</v>
      </c>
      <c r="Q38" s="75"/>
      <c r="R38" s="702">
        <v>10552631</v>
      </c>
      <c r="S38" s="25"/>
      <c r="T38" s="519">
        <v>-2335288</v>
      </c>
      <c r="V38" s="78"/>
    </row>
    <row r="39" spans="2:22" ht="12.75">
      <c r="B39" s="66"/>
      <c r="C39" s="20"/>
      <c r="D39" s="20"/>
      <c r="E39" s="24"/>
      <c r="F39" s="132"/>
      <c r="G39" s="75"/>
      <c r="H39" s="132"/>
      <c r="I39" s="132"/>
      <c r="J39" s="132"/>
      <c r="K39" s="74"/>
      <c r="L39" s="76" t="s">
        <v>354</v>
      </c>
      <c r="M39" s="75"/>
      <c r="N39" s="75"/>
      <c r="O39" s="74"/>
      <c r="P39" s="73"/>
      <c r="Q39" s="75"/>
      <c r="R39" s="523"/>
      <c r="S39" s="25"/>
      <c r="T39" s="519">
        <v>-26272</v>
      </c>
      <c r="V39" s="78"/>
    </row>
    <row r="40" spans="2:22" ht="13.5" thickBot="1">
      <c r="B40" s="66"/>
      <c r="C40" s="20"/>
      <c r="D40" s="20"/>
      <c r="E40" s="24"/>
      <c r="F40" s="132"/>
      <c r="G40" s="75"/>
      <c r="H40" s="132"/>
      <c r="I40" s="132"/>
      <c r="J40" s="132"/>
      <c r="K40" s="74"/>
      <c r="L40" s="76" t="s">
        <v>23</v>
      </c>
      <c r="M40" s="75"/>
      <c r="N40" s="75"/>
      <c r="O40" s="74"/>
      <c r="P40" s="650">
        <v>34137334</v>
      </c>
      <c r="Q40" s="75"/>
      <c r="R40" s="703">
        <v>30641531</v>
      </c>
      <c r="S40" s="131"/>
      <c r="T40" s="520">
        <f>SUM(T35:T39)</f>
        <v>5855562</v>
      </c>
      <c r="V40" s="78"/>
    </row>
    <row r="41" spans="2:22" ht="14.25" thickBot="1" thickTop="1">
      <c r="B41" s="66"/>
      <c r="C41" s="20"/>
      <c r="D41" s="20"/>
      <c r="E41" s="24"/>
      <c r="F41" s="132"/>
      <c r="G41" s="75"/>
      <c r="H41" s="132"/>
      <c r="I41" s="132"/>
      <c r="J41" s="132"/>
      <c r="K41" s="74"/>
      <c r="L41" s="644" t="s">
        <v>24</v>
      </c>
      <c r="M41" s="75"/>
      <c r="N41" s="75"/>
      <c r="O41" s="74"/>
      <c r="P41" s="637">
        <f>SUM(P36:P40)</f>
        <v>167500743</v>
      </c>
      <c r="Q41" s="75"/>
      <c r="R41" s="520">
        <f>SUM(R36:R40)</f>
        <v>162078288</v>
      </c>
      <c r="S41" s="131"/>
      <c r="T41" s="551"/>
      <c r="V41" s="78"/>
    </row>
    <row r="42" spans="2:22" ht="13.5" thickTop="1">
      <c r="B42" s="66"/>
      <c r="C42" s="20"/>
      <c r="D42" s="20"/>
      <c r="E42" s="24"/>
      <c r="F42" s="132"/>
      <c r="G42" s="75"/>
      <c r="H42" s="132"/>
      <c r="I42" s="132"/>
      <c r="J42" s="132"/>
      <c r="K42" s="74"/>
      <c r="L42" s="88"/>
      <c r="M42" s="74"/>
      <c r="N42" s="74"/>
      <c r="O42" s="74"/>
      <c r="P42" s="74"/>
      <c r="Q42" s="74"/>
      <c r="R42" s="28"/>
      <c r="S42" s="26"/>
      <c r="T42" s="28"/>
      <c r="V42" s="78"/>
    </row>
    <row r="43" spans="2:23" ht="13.5" thickBot="1">
      <c r="B43" s="66" t="s">
        <v>52</v>
      </c>
      <c r="C43" s="20"/>
      <c r="D43" s="20"/>
      <c r="E43" s="20"/>
      <c r="F43" s="637">
        <f>F24+F36</f>
        <v>530665567</v>
      </c>
      <c r="G43" s="75"/>
      <c r="H43" s="637">
        <f>H24+H36</f>
        <v>479095984</v>
      </c>
      <c r="I43" s="132"/>
      <c r="J43" s="637">
        <f>J24+J36</f>
        <v>45492650</v>
      </c>
      <c r="K43" s="74"/>
      <c r="L43" s="644" t="s">
        <v>56</v>
      </c>
      <c r="M43" s="651"/>
      <c r="N43" s="651"/>
      <c r="O43" s="651"/>
      <c r="P43" s="652">
        <f>P41+P33</f>
        <v>530665567</v>
      </c>
      <c r="Q43" s="645"/>
      <c r="R43" s="521">
        <f>R41+R33</f>
        <v>479095984</v>
      </c>
      <c r="S43" s="134"/>
      <c r="T43" s="521">
        <f>T40+T32</f>
        <v>45492650</v>
      </c>
      <c r="V43" s="78"/>
      <c r="W43" s="540"/>
    </row>
    <row r="44" spans="2:23" ht="14.25" thickBot="1" thickTop="1">
      <c r="B44" s="68"/>
      <c r="C44" s="69"/>
      <c r="D44" s="69"/>
      <c r="E44" s="69"/>
      <c r="F44" s="704"/>
      <c r="G44" s="84"/>
      <c r="H44" s="84"/>
      <c r="I44" s="84"/>
      <c r="J44" s="84"/>
      <c r="K44" s="84"/>
      <c r="L44" s="90"/>
      <c r="M44" s="84"/>
      <c r="N44" s="84"/>
      <c r="O44" s="84"/>
      <c r="P44" s="839"/>
      <c r="Q44" s="84"/>
      <c r="R44" s="93"/>
      <c r="S44" s="69"/>
      <c r="T44" s="70"/>
      <c r="V44" s="836"/>
      <c r="W44" s="837"/>
    </row>
    <row r="45" spans="1:22" ht="12.75">
      <c r="A45" s="71"/>
      <c r="F45" s="653"/>
      <c r="G45" s="71"/>
      <c r="H45" s="71"/>
      <c r="I45" s="71"/>
      <c r="J45" s="71"/>
      <c r="K45" s="74"/>
      <c r="L45" s="74"/>
      <c r="M45" s="74"/>
      <c r="N45" s="74"/>
      <c r="O45" s="74"/>
      <c r="P45" s="598"/>
      <c r="Q45" s="74"/>
      <c r="R45" s="74"/>
      <c r="U45" s="71"/>
      <c r="V45" s="58"/>
    </row>
    <row r="46" spans="1:22" ht="13.5" thickBot="1">
      <c r="A46" s="71"/>
      <c r="F46" s="72"/>
      <c r="G46" s="71"/>
      <c r="H46" s="72"/>
      <c r="I46" s="71"/>
      <c r="J46" s="71"/>
      <c r="K46" s="71"/>
      <c r="L46" s="71"/>
      <c r="M46" s="71"/>
      <c r="N46" s="71"/>
      <c r="O46" s="71"/>
      <c r="P46" s="653"/>
      <c r="Q46" s="71"/>
      <c r="R46" s="71"/>
      <c r="U46" s="71"/>
      <c r="V46" s="60"/>
    </row>
    <row r="47" spans="1:22" ht="13.5" thickBot="1">
      <c r="A47" s="71"/>
      <c r="B47" s="82"/>
      <c r="C47" s="82" t="s">
        <v>71</v>
      </c>
      <c r="D47" s="83"/>
      <c r="E47" s="83"/>
      <c r="F47" s="83"/>
      <c r="G47" s="83"/>
      <c r="H47" s="525"/>
      <c r="I47" s="83"/>
      <c r="J47" s="525"/>
      <c r="K47" s="71"/>
      <c r="L47" s="526"/>
      <c r="M47" s="129"/>
      <c r="N47" s="129"/>
      <c r="O47" s="129"/>
      <c r="P47" s="129"/>
      <c r="Q47" s="129"/>
      <c r="R47" s="135"/>
      <c r="S47" s="129"/>
      <c r="T47" s="135"/>
      <c r="U47" s="71"/>
      <c r="V47" s="58"/>
    </row>
    <row r="48" spans="1:22" ht="12.75">
      <c r="A48" s="71"/>
      <c r="B48" s="85"/>
      <c r="C48" s="86"/>
      <c r="D48" s="86"/>
      <c r="E48" s="86"/>
      <c r="F48" s="86"/>
      <c r="G48" s="86"/>
      <c r="H48" s="92"/>
      <c r="I48" s="86"/>
      <c r="J48" s="92"/>
      <c r="K48" s="32"/>
      <c r="L48" s="85"/>
      <c r="M48" s="86"/>
      <c r="N48" s="86"/>
      <c r="O48" s="86"/>
      <c r="P48" s="86"/>
      <c r="Q48" s="86"/>
      <c r="R48" s="92"/>
      <c r="S48" s="86"/>
      <c r="T48" s="92"/>
      <c r="U48" s="71"/>
      <c r="V48" s="60"/>
    </row>
    <row r="49" spans="1:22" ht="12.75">
      <c r="A49" s="71"/>
      <c r="B49" s="87" t="s">
        <v>57</v>
      </c>
      <c r="C49" s="74"/>
      <c r="D49" s="74"/>
      <c r="E49" s="74"/>
      <c r="F49" s="635">
        <v>43830</v>
      </c>
      <c r="G49" s="75"/>
      <c r="H49" s="522">
        <v>43465</v>
      </c>
      <c r="I49" s="32"/>
      <c r="J49" s="522">
        <v>40178</v>
      </c>
      <c r="K49" s="72"/>
      <c r="L49" s="87" t="s">
        <v>58</v>
      </c>
      <c r="M49" s="74"/>
      <c r="N49" s="74"/>
      <c r="O49" s="74"/>
      <c r="P49" s="635">
        <v>43830</v>
      </c>
      <c r="Q49" s="75"/>
      <c r="R49" s="522">
        <v>43465</v>
      </c>
      <c r="S49" s="32"/>
      <c r="T49" s="522">
        <v>40178</v>
      </c>
      <c r="U49" s="71"/>
      <c r="V49" s="60"/>
    </row>
    <row r="50" spans="1:22" ht="12.75">
      <c r="A50" s="71"/>
      <c r="B50" s="88"/>
      <c r="C50" s="74"/>
      <c r="D50" s="74"/>
      <c r="E50" s="74"/>
      <c r="F50" s="74"/>
      <c r="G50" s="74"/>
      <c r="H50" s="510"/>
      <c r="I50" s="74"/>
      <c r="J50" s="510"/>
      <c r="K50" s="72"/>
      <c r="L50" s="88"/>
      <c r="M50" s="74"/>
      <c r="N50" s="74"/>
      <c r="O50" s="74"/>
      <c r="P50" s="74"/>
      <c r="Q50" s="74"/>
      <c r="R50" s="510"/>
      <c r="S50" s="74"/>
      <c r="T50" s="510"/>
      <c r="U50" s="71"/>
      <c r="V50" s="60"/>
    </row>
    <row r="51" spans="1:22" ht="12.75">
      <c r="A51" s="71"/>
      <c r="B51" s="88" t="s">
        <v>379</v>
      </c>
      <c r="C51" s="74"/>
      <c r="D51" s="74"/>
      <c r="E51" s="74"/>
      <c r="F51" s="73">
        <v>15619268</v>
      </c>
      <c r="G51" s="73"/>
      <c r="H51" s="523">
        <v>14292554</v>
      </c>
      <c r="I51" s="73"/>
      <c r="J51" s="523">
        <v>268546</v>
      </c>
      <c r="K51" s="72"/>
      <c r="L51" s="88" t="s">
        <v>379</v>
      </c>
      <c r="M51" s="73"/>
      <c r="N51" s="73"/>
      <c r="O51" s="73"/>
      <c r="P51" s="73">
        <v>15619268</v>
      </c>
      <c r="Q51" s="73"/>
      <c r="R51" s="523">
        <v>14292554</v>
      </c>
      <c r="S51" s="73"/>
      <c r="T51" s="523">
        <v>268546</v>
      </c>
      <c r="U51" s="71"/>
      <c r="V51" s="60"/>
    </row>
    <row r="52" spans="1:22" ht="12.75">
      <c r="A52" s="71"/>
      <c r="B52" s="88"/>
      <c r="C52" s="74"/>
      <c r="D52" s="74"/>
      <c r="E52" s="74"/>
      <c r="F52" s="73"/>
      <c r="G52" s="73"/>
      <c r="H52" s="523"/>
      <c r="I52" s="73"/>
      <c r="J52" s="523"/>
      <c r="K52" s="71"/>
      <c r="L52" s="95"/>
      <c r="M52" s="73"/>
      <c r="N52" s="73"/>
      <c r="O52" s="73"/>
      <c r="P52" s="73"/>
      <c r="Q52" s="73"/>
      <c r="R52" s="523"/>
      <c r="S52" s="73"/>
      <c r="T52" s="523"/>
      <c r="U52" s="71"/>
      <c r="V52" s="58"/>
    </row>
    <row r="53" spans="1:22" ht="13.5" thickBot="1">
      <c r="A53" s="71"/>
      <c r="B53" s="89" t="s">
        <v>20</v>
      </c>
      <c r="C53" s="74"/>
      <c r="D53" s="74"/>
      <c r="E53" s="74"/>
      <c r="F53" s="537">
        <f>SUM(F51:F52)</f>
        <v>15619268</v>
      </c>
      <c r="G53" s="73"/>
      <c r="H53" s="524">
        <f>SUM(H51:H52)</f>
        <v>14292554</v>
      </c>
      <c r="I53" s="73"/>
      <c r="J53" s="524">
        <v>268546</v>
      </c>
      <c r="K53" s="71"/>
      <c r="L53" s="94" t="s">
        <v>20</v>
      </c>
      <c r="M53" s="73"/>
      <c r="N53" s="73"/>
      <c r="O53" s="73"/>
      <c r="P53" s="537">
        <f>SUM(P51:P52)</f>
        <v>15619268</v>
      </c>
      <c r="Q53" s="73"/>
      <c r="R53" s="524">
        <f>SUM(R51:R52)</f>
        <v>14292554</v>
      </c>
      <c r="S53" s="73"/>
      <c r="T53" s="524">
        <v>268546</v>
      </c>
      <c r="U53" s="71"/>
      <c r="V53" s="58"/>
    </row>
    <row r="54" spans="1:22" ht="14.25" thickBot="1" thickTop="1">
      <c r="A54" s="71"/>
      <c r="B54" s="90"/>
      <c r="C54" s="84"/>
      <c r="D54" s="84"/>
      <c r="E54" s="84"/>
      <c r="F54" s="84"/>
      <c r="G54" s="84"/>
      <c r="H54" s="93"/>
      <c r="I54" s="84"/>
      <c r="J54" s="93"/>
      <c r="K54" s="71"/>
      <c r="L54" s="90"/>
      <c r="M54" s="84"/>
      <c r="N54" s="84"/>
      <c r="O54" s="84"/>
      <c r="P54" s="84"/>
      <c r="Q54" s="84"/>
      <c r="R54" s="93"/>
      <c r="S54" s="84"/>
      <c r="T54" s="93"/>
      <c r="U54" s="71"/>
      <c r="V54" s="58"/>
    </row>
    <row r="55" spans="1:22" ht="12.75">
      <c r="A55" s="71"/>
      <c r="B55" s="71"/>
      <c r="C55" s="71"/>
      <c r="D55" s="71"/>
      <c r="E55" s="71"/>
      <c r="F55" s="71"/>
      <c r="G55" s="71"/>
      <c r="H55" s="71"/>
      <c r="I55" s="71"/>
      <c r="J55" s="71"/>
      <c r="K55" s="71"/>
      <c r="L55" s="71"/>
      <c r="M55" s="71"/>
      <c r="N55" s="71"/>
      <c r="O55" s="71"/>
      <c r="P55" s="71"/>
      <c r="Q55" s="71"/>
      <c r="R55" s="71"/>
      <c r="S55" s="71"/>
      <c r="U55" s="71"/>
      <c r="V55" s="60"/>
    </row>
    <row r="56" spans="2:22" ht="16.5">
      <c r="B56" s="91"/>
      <c r="C56" s="71"/>
      <c r="D56" s="71"/>
      <c r="E56" s="71"/>
      <c r="F56" s="71"/>
      <c r="G56" s="71"/>
      <c r="H56" s="71"/>
      <c r="I56" s="71"/>
      <c r="J56" s="71"/>
      <c r="K56" s="71"/>
      <c r="L56" s="71"/>
      <c r="M56" s="71"/>
      <c r="N56" s="71"/>
      <c r="O56" s="71"/>
      <c r="P56" s="71"/>
      <c r="Q56" s="71"/>
      <c r="R56" s="71"/>
      <c r="S56" s="71"/>
      <c r="V56" s="60"/>
    </row>
    <row r="57" spans="2:22" ht="16.5">
      <c r="B57" s="91"/>
      <c r="C57" s="71"/>
      <c r="D57" s="71"/>
      <c r="E57" s="71"/>
      <c r="F57" s="71"/>
      <c r="G57" s="71"/>
      <c r="H57" s="71"/>
      <c r="I57" s="71"/>
      <c r="J57" s="71"/>
      <c r="K57" s="71"/>
      <c r="L57" s="71"/>
      <c r="M57" s="71"/>
      <c r="N57" s="71"/>
      <c r="O57" s="71"/>
      <c r="P57" s="71"/>
      <c r="Q57" s="71"/>
      <c r="R57" s="71"/>
      <c r="S57" s="71"/>
      <c r="V57" s="60"/>
    </row>
    <row r="58" spans="2:22" ht="16.5">
      <c r="B58" s="91"/>
      <c r="C58" s="71"/>
      <c r="D58" s="71"/>
      <c r="E58" s="71"/>
      <c r="F58" s="71"/>
      <c r="G58" s="71"/>
      <c r="H58" s="71"/>
      <c r="I58" s="71"/>
      <c r="J58" s="71"/>
      <c r="K58" s="71"/>
      <c r="L58" s="71"/>
      <c r="M58" s="71"/>
      <c r="N58" s="71"/>
      <c r="O58" s="71"/>
      <c r="P58" s="71"/>
      <c r="Q58" s="71"/>
      <c r="R58" s="71"/>
      <c r="S58" s="71"/>
      <c r="V58" s="60"/>
    </row>
    <row r="59" spans="2:22" ht="12.75">
      <c r="B59" s="71"/>
      <c r="C59" s="71"/>
      <c r="D59" s="71"/>
      <c r="E59" s="71"/>
      <c r="F59" s="71"/>
      <c r="G59" s="71"/>
      <c r="H59" s="71"/>
      <c r="I59" s="71"/>
      <c r="J59" s="71"/>
      <c r="K59" s="71"/>
      <c r="L59" s="71"/>
      <c r="M59" s="71"/>
      <c r="N59" s="71"/>
      <c r="O59" s="71"/>
      <c r="P59" s="71"/>
      <c r="Q59" s="71"/>
      <c r="R59" s="71"/>
      <c r="S59" s="71"/>
      <c r="V59" s="60"/>
    </row>
    <row r="60" spans="3:22" ht="12.75">
      <c r="C60" s="55"/>
      <c r="L60" s="71"/>
      <c r="M60" s="55"/>
      <c r="V60" s="60"/>
    </row>
    <row r="61" spans="3:22" ht="15.75">
      <c r="C61" s="847" t="s">
        <v>554</v>
      </c>
      <c r="D61" s="847"/>
      <c r="E61" s="847"/>
      <c r="F61" s="840"/>
      <c r="G61" s="145"/>
      <c r="H61" s="846" t="s">
        <v>325</v>
      </c>
      <c r="I61" s="846"/>
      <c r="J61" s="846"/>
      <c r="K61" s="846"/>
      <c r="L61" s="846"/>
      <c r="M61" s="846"/>
      <c r="N61" s="846"/>
      <c r="O61" s="846"/>
      <c r="P61" s="846" t="s">
        <v>69</v>
      </c>
      <c r="Q61" s="846"/>
      <c r="R61" s="145"/>
      <c r="U61" s="26"/>
      <c r="V61" s="60"/>
    </row>
    <row r="62" ht="12.75">
      <c r="V62" s="60"/>
    </row>
    <row r="63" ht="12.75">
      <c r="V63" s="60"/>
    </row>
    <row r="64" ht="12.75">
      <c r="V64" s="60"/>
    </row>
    <row r="65" ht="12.75">
      <c r="V65" s="60"/>
    </row>
    <row r="66" ht="12.75">
      <c r="V66" s="60"/>
    </row>
    <row r="67" spans="6:22" ht="12.75">
      <c r="F67" s="19"/>
      <c r="H67" s="19"/>
      <c r="J67" s="19"/>
      <c r="V67" s="60"/>
    </row>
    <row r="68" ht="12.75">
      <c r="V68" s="60"/>
    </row>
    <row r="69" spans="6:22" ht="12.75">
      <c r="F69" s="19"/>
      <c r="V69" s="60"/>
    </row>
    <row r="70" spans="6:22" ht="12.75">
      <c r="F70" s="19"/>
      <c r="V70" s="60"/>
    </row>
    <row r="71" spans="6:22" ht="12.75">
      <c r="F71" s="19"/>
      <c r="V71" s="60"/>
    </row>
    <row r="72" ht="12.75">
      <c r="V72" s="60"/>
    </row>
    <row r="73" ht="12.75">
      <c r="V73" s="60"/>
    </row>
    <row r="74" ht="12.75">
      <c r="V74" s="60"/>
    </row>
    <row r="75" ht="12.75">
      <c r="V75" s="60"/>
    </row>
    <row r="76" ht="12.75">
      <c r="V76" s="60"/>
    </row>
    <row r="77" ht="12.75">
      <c r="V77" s="60"/>
    </row>
    <row r="78" ht="12.75">
      <c r="V78" s="60"/>
    </row>
    <row r="79" ht="12.75">
      <c r="V79" s="60"/>
    </row>
    <row r="80" ht="12.75">
      <c r="V80" s="60"/>
    </row>
    <row r="81" ht="12.75">
      <c r="V81" s="60"/>
    </row>
    <row r="82" ht="12.75">
      <c r="V82" s="60"/>
    </row>
    <row r="83" ht="12.75">
      <c r="V83" s="60"/>
    </row>
    <row r="84" ht="12.75">
      <c r="V84" s="60"/>
    </row>
    <row r="85" ht="12.75">
      <c r="V85" s="60"/>
    </row>
    <row r="86" ht="12.75">
      <c r="V86" s="60"/>
    </row>
    <row r="87" ht="12.75">
      <c r="V87" s="60"/>
    </row>
    <row r="88" ht="12.75">
      <c r="V88" s="60"/>
    </row>
    <row r="89" ht="12.75">
      <c r="V89" s="78"/>
    </row>
    <row r="90" ht="12.75">
      <c r="V90" s="78"/>
    </row>
    <row r="91" ht="12.75">
      <c r="V91" s="78"/>
    </row>
    <row r="92" ht="12.75">
      <c r="V92" s="60"/>
    </row>
    <row r="93" ht="12.75">
      <c r="V93" s="58"/>
    </row>
    <row r="94" ht="12.75">
      <c r="V94" s="60"/>
    </row>
    <row r="95" ht="12.75">
      <c r="V95" s="58"/>
    </row>
    <row r="96" ht="12.75">
      <c r="V96" s="60"/>
    </row>
    <row r="97" ht="12.75">
      <c r="V97" s="60"/>
    </row>
    <row r="98" ht="12.75">
      <c r="V98" s="60"/>
    </row>
    <row r="99" ht="12.75">
      <c r="V99" s="60"/>
    </row>
    <row r="100" ht="12.75">
      <c r="V100" s="60"/>
    </row>
    <row r="101" ht="12.75">
      <c r="V101" s="60"/>
    </row>
    <row r="102" ht="12.75">
      <c r="V102" s="58"/>
    </row>
    <row r="103" ht="12.75">
      <c r="V103" s="60"/>
    </row>
    <row r="104" ht="12.75">
      <c r="V104" s="58"/>
    </row>
    <row r="105" ht="12.75">
      <c r="V105" s="60"/>
    </row>
    <row r="106" ht="12.75">
      <c r="V106" s="60"/>
    </row>
    <row r="107" ht="12.75">
      <c r="V107" s="60"/>
    </row>
    <row r="108" ht="12.75">
      <c r="V108" s="58"/>
    </row>
    <row r="109" ht="12.75">
      <c r="V109" s="58"/>
    </row>
    <row r="110" ht="12.75">
      <c r="V110" s="58"/>
    </row>
    <row r="111" ht="12.75">
      <c r="V111" s="60"/>
    </row>
    <row r="112" ht="12.75">
      <c r="V112" s="60"/>
    </row>
    <row r="113" ht="12.75">
      <c r="V113" s="60"/>
    </row>
    <row r="114" ht="12.75">
      <c r="V114" s="58"/>
    </row>
    <row r="115" ht="12.75">
      <c r="V115" s="3"/>
    </row>
    <row r="116" ht="12.75">
      <c r="V116" s="141"/>
    </row>
    <row r="117" ht="12.75">
      <c r="V117" s="57"/>
    </row>
    <row r="118" ht="12.75">
      <c r="V118" s="141"/>
    </row>
    <row r="119" ht="12.75">
      <c r="V119" s="60"/>
    </row>
    <row r="120" ht="12.75">
      <c r="V120" s="60"/>
    </row>
    <row r="121" ht="12.75">
      <c r="V121" s="60"/>
    </row>
    <row r="122" ht="12.75">
      <c r="V122" s="60"/>
    </row>
    <row r="123" ht="12.75">
      <c r="V123" s="60"/>
    </row>
    <row r="124" ht="12.75">
      <c r="V124" s="60"/>
    </row>
    <row r="125" ht="12.75">
      <c r="V125" s="60"/>
    </row>
    <row r="126" ht="12.75">
      <c r="V126" s="60"/>
    </row>
    <row r="127" ht="12.75">
      <c r="V127" s="60"/>
    </row>
    <row r="128" ht="12.75">
      <c r="V128" s="60"/>
    </row>
    <row r="129" ht="12.75">
      <c r="V129" s="60"/>
    </row>
    <row r="130" ht="12.75">
      <c r="V130" s="60"/>
    </row>
    <row r="131" ht="12.75">
      <c r="V131" s="60"/>
    </row>
    <row r="132" ht="12.75">
      <c r="V132" s="60"/>
    </row>
    <row r="133" ht="12.75">
      <c r="V133" s="60"/>
    </row>
    <row r="134" ht="12.75">
      <c r="V134" s="60"/>
    </row>
    <row r="135" ht="12.75">
      <c r="V135" s="60"/>
    </row>
    <row r="136" ht="12.75">
      <c r="V136" s="60"/>
    </row>
    <row r="137" ht="12.75">
      <c r="V137" s="60"/>
    </row>
    <row r="138" ht="12.75">
      <c r="V138" s="60"/>
    </row>
    <row r="139" ht="12.75">
      <c r="V139" s="58"/>
    </row>
    <row r="140" ht="12.75">
      <c r="V140" s="60"/>
    </row>
    <row r="141" ht="12.75">
      <c r="V141" s="58"/>
    </row>
    <row r="142" ht="12.75">
      <c r="V142" s="60"/>
    </row>
    <row r="143" ht="12.75">
      <c r="V143" s="78"/>
    </row>
    <row r="144" ht="12.75">
      <c r="V144" s="78"/>
    </row>
    <row r="145" ht="12.75">
      <c r="V145" s="78"/>
    </row>
    <row r="146" ht="12.75">
      <c r="V146" s="78"/>
    </row>
    <row r="147" ht="12.75">
      <c r="V147" s="78"/>
    </row>
    <row r="148" ht="12.75">
      <c r="V148" s="78"/>
    </row>
    <row r="149" ht="12.75">
      <c r="V149" s="78"/>
    </row>
    <row r="150" ht="12.75">
      <c r="V150" s="78"/>
    </row>
    <row r="151" ht="12.75">
      <c r="V151" s="78"/>
    </row>
    <row r="152" ht="12.75">
      <c r="V152" s="60"/>
    </row>
    <row r="153" ht="12.75">
      <c r="V153" s="58"/>
    </row>
    <row r="154" ht="12.75">
      <c r="V154" s="60"/>
    </row>
    <row r="155" ht="12.75">
      <c r="V155" s="58"/>
    </row>
    <row r="156" ht="12.75">
      <c r="V156" s="60"/>
    </row>
    <row r="157" ht="12.75">
      <c r="V157" s="60"/>
    </row>
    <row r="158" ht="12.75">
      <c r="V158" s="60"/>
    </row>
    <row r="159" ht="12.75">
      <c r="V159" s="60"/>
    </row>
    <row r="160" ht="12.75">
      <c r="V160" s="60"/>
    </row>
    <row r="161" ht="12.75">
      <c r="V161" s="78"/>
    </row>
    <row r="162" ht="12.75">
      <c r="V162" s="60"/>
    </row>
    <row r="163" ht="12.75">
      <c r="V163" s="58"/>
    </row>
    <row r="164" ht="12.75">
      <c r="V164" s="60"/>
    </row>
    <row r="165" ht="12.75">
      <c r="V165" s="58"/>
    </row>
    <row r="166" ht="12.75">
      <c r="V166" s="58"/>
    </row>
    <row r="167" ht="12.75">
      <c r="V167" s="58"/>
    </row>
    <row r="168" ht="12.75">
      <c r="V168" s="58"/>
    </row>
    <row r="169" ht="12.75">
      <c r="V169" s="143"/>
    </row>
    <row r="170" ht="12.75">
      <c r="V170" s="58"/>
    </row>
    <row r="171" ht="12.75">
      <c r="V171" s="58"/>
    </row>
    <row r="172" ht="12.75">
      <c r="V172" s="139"/>
    </row>
    <row r="173" ht="12.75">
      <c r="V173" s="139"/>
    </row>
    <row r="174" ht="12.75">
      <c r="V174" s="141"/>
    </row>
    <row r="175" ht="12.75">
      <c r="V175" s="60"/>
    </row>
    <row r="176" ht="12.75">
      <c r="V176" s="60"/>
    </row>
    <row r="177" ht="12.75">
      <c r="V177" s="60"/>
    </row>
    <row r="178" ht="12.75">
      <c r="V178" s="60"/>
    </row>
    <row r="179" ht="12.75">
      <c r="V179" s="58"/>
    </row>
    <row r="180" ht="12.75">
      <c r="V180" s="60"/>
    </row>
    <row r="181" ht="12.75">
      <c r="V181" s="58"/>
    </row>
    <row r="182" ht="12.75">
      <c r="V182" s="60"/>
    </row>
    <row r="183" ht="12.75">
      <c r="V183" s="60"/>
    </row>
    <row r="184" ht="12.75">
      <c r="V184" s="60"/>
    </row>
    <row r="185" ht="12.75">
      <c r="V185" s="60"/>
    </row>
    <row r="186" ht="12.75">
      <c r="V186" s="60"/>
    </row>
    <row r="187" ht="12.75">
      <c r="V187" s="60"/>
    </row>
    <row r="188" ht="12.75">
      <c r="V188" s="58"/>
    </row>
    <row r="189" ht="12.75">
      <c r="V189" s="141"/>
    </row>
    <row r="190" ht="12.75">
      <c r="V190" s="58"/>
    </row>
    <row r="191" ht="12.75">
      <c r="V191" s="60"/>
    </row>
    <row r="192" ht="12.75">
      <c r="V192" s="60"/>
    </row>
    <row r="193" ht="12.75">
      <c r="V193" s="60"/>
    </row>
    <row r="194" ht="12.75">
      <c r="V194" s="60"/>
    </row>
    <row r="195" ht="12.75">
      <c r="V195" s="60"/>
    </row>
    <row r="196" ht="12.75">
      <c r="V196" s="60"/>
    </row>
    <row r="197" ht="12.75">
      <c r="V197" s="60"/>
    </row>
    <row r="198" ht="12.75">
      <c r="V198" s="60"/>
    </row>
    <row r="199" ht="12.75">
      <c r="V199" s="78"/>
    </row>
    <row r="200" ht="12.75">
      <c r="V200" s="60"/>
    </row>
    <row r="201" ht="12.75">
      <c r="V201" s="60"/>
    </row>
    <row r="202" ht="12.75">
      <c r="V202" s="60"/>
    </row>
    <row r="203" ht="12.75">
      <c r="V203" s="60"/>
    </row>
    <row r="204" ht="12.75">
      <c r="V204" s="60"/>
    </row>
    <row r="205" ht="12.75">
      <c r="V205" s="60"/>
    </row>
    <row r="206" ht="12.75">
      <c r="V206" s="60"/>
    </row>
    <row r="207" ht="12.75">
      <c r="V207" s="58"/>
    </row>
    <row r="208" ht="12.75">
      <c r="V208" s="60"/>
    </row>
    <row r="209" ht="12.75">
      <c r="V209" s="58"/>
    </row>
    <row r="210" ht="12.75">
      <c r="V210" s="60"/>
    </row>
    <row r="211" ht="12.75">
      <c r="V211" s="60"/>
    </row>
    <row r="212" ht="12.75">
      <c r="V212" s="60"/>
    </row>
    <row r="213" ht="12.75">
      <c r="V213" s="60"/>
    </row>
    <row r="214" ht="12.75">
      <c r="V214" s="60"/>
    </row>
    <row r="215" ht="12.75">
      <c r="V215" s="60"/>
    </row>
    <row r="216" ht="12.75">
      <c r="V216" s="60"/>
    </row>
    <row r="217" ht="12.75">
      <c r="V217" s="60"/>
    </row>
    <row r="218" ht="12.75">
      <c r="V218" s="58"/>
    </row>
    <row r="219" ht="12.75">
      <c r="V219" s="58"/>
    </row>
    <row r="220" ht="12.75">
      <c r="V220" s="58"/>
    </row>
    <row r="221" ht="12.75">
      <c r="V221" s="60"/>
    </row>
    <row r="222" ht="12.75">
      <c r="V222" s="60"/>
    </row>
    <row r="223" ht="12.75">
      <c r="V223" s="60"/>
    </row>
    <row r="224" ht="12.75">
      <c r="V224" s="60"/>
    </row>
    <row r="225" ht="12.75">
      <c r="V225" s="58"/>
    </row>
    <row r="226" ht="12.75">
      <c r="V226" s="60"/>
    </row>
    <row r="227" ht="12.75">
      <c r="V227" s="141"/>
    </row>
    <row r="228" ht="12.75">
      <c r="V228" s="141"/>
    </row>
    <row r="229" ht="12.75">
      <c r="V229" s="60"/>
    </row>
    <row r="230" ht="12.75">
      <c r="V230" s="60"/>
    </row>
    <row r="231" ht="12.75">
      <c r="V231" s="60"/>
    </row>
    <row r="232" ht="12.75">
      <c r="V232" s="58"/>
    </row>
    <row r="233" ht="12.75">
      <c r="V233" s="58"/>
    </row>
    <row r="234" ht="12.75">
      <c r="V234" s="60"/>
    </row>
    <row r="235" ht="12.75">
      <c r="V235" s="60"/>
    </row>
    <row r="236" ht="12.75">
      <c r="V236" s="60"/>
    </row>
    <row r="237" ht="12.75">
      <c r="V237" s="58"/>
    </row>
    <row r="238" ht="12.75">
      <c r="V238" s="58"/>
    </row>
    <row r="239" ht="12.75">
      <c r="V239" s="58"/>
    </row>
    <row r="240" ht="12.75">
      <c r="V240" s="58"/>
    </row>
    <row r="241" ht="12.75">
      <c r="V241" s="142"/>
    </row>
    <row r="242" ht="12.75">
      <c r="V242" s="58"/>
    </row>
    <row r="243" ht="12.75">
      <c r="V243" s="58"/>
    </row>
    <row r="244" ht="12.75">
      <c r="V244" s="60"/>
    </row>
    <row r="245" ht="12.75">
      <c r="V245" s="60"/>
    </row>
    <row r="246" ht="12.75">
      <c r="V246" s="60"/>
    </row>
    <row r="247" ht="12.75">
      <c r="V247" s="60"/>
    </row>
    <row r="248" ht="12.75">
      <c r="V248" s="78"/>
    </row>
    <row r="249" ht="12.75">
      <c r="V249" s="58"/>
    </row>
    <row r="250" ht="12.75">
      <c r="V250" s="60"/>
    </row>
    <row r="251" ht="12.75">
      <c r="V251" s="58"/>
    </row>
    <row r="252" ht="12.75">
      <c r="V252" s="60"/>
    </row>
    <row r="253" ht="12.75">
      <c r="V253" s="60"/>
    </row>
    <row r="254" ht="12.75">
      <c r="V254" s="60"/>
    </row>
    <row r="255" ht="12.75">
      <c r="V255" s="58"/>
    </row>
    <row r="256" ht="12.75">
      <c r="V256" s="60"/>
    </row>
    <row r="257" ht="12.75">
      <c r="V257" s="58"/>
    </row>
    <row r="258" ht="12.75">
      <c r="V258" s="60"/>
    </row>
    <row r="259" ht="12.75">
      <c r="V259" s="78"/>
    </row>
    <row r="260" ht="12.75">
      <c r="V260" s="60"/>
    </row>
    <row r="261" ht="12.75">
      <c r="V261" s="78"/>
    </row>
    <row r="262" ht="12.75">
      <c r="V262" s="58"/>
    </row>
    <row r="263" ht="12.75">
      <c r="V263" s="60"/>
    </row>
    <row r="264" ht="12.75">
      <c r="V264" s="58"/>
    </row>
    <row r="265" ht="12.75">
      <c r="V265" s="58"/>
    </row>
    <row r="266" ht="12.75">
      <c r="V266" s="58"/>
    </row>
    <row r="267" ht="12.75">
      <c r="V267" s="58"/>
    </row>
    <row r="268" ht="12.75">
      <c r="V268" s="58"/>
    </row>
    <row r="269" ht="12.75">
      <c r="V269" s="3"/>
    </row>
    <row r="270" ht="12.75">
      <c r="V270" s="144"/>
    </row>
    <row r="271" ht="12.75">
      <c r="V271" s="3"/>
    </row>
    <row r="272" ht="12.75">
      <c r="V272" s="3"/>
    </row>
    <row r="273" ht="12.75">
      <c r="V273" s="3"/>
    </row>
    <row r="274" ht="12.75">
      <c r="V274" s="3"/>
    </row>
    <row r="275" ht="12.75">
      <c r="V275" s="3"/>
    </row>
    <row r="276" ht="12.75">
      <c r="V276" s="3"/>
    </row>
    <row r="277" ht="12.75">
      <c r="V277" s="3"/>
    </row>
    <row r="278" ht="12.75">
      <c r="V278" s="3"/>
    </row>
    <row r="279" ht="12.75">
      <c r="V279" s="3"/>
    </row>
    <row r="280" ht="12.75">
      <c r="V280" s="3"/>
    </row>
    <row r="281" ht="12.75">
      <c r="V281" s="3"/>
    </row>
    <row r="282" ht="12.75">
      <c r="V282" s="3"/>
    </row>
    <row r="283" ht="12.75">
      <c r="V283" s="3"/>
    </row>
    <row r="284" ht="12.75">
      <c r="V284" s="3"/>
    </row>
    <row r="285" ht="12.75">
      <c r="V285" s="3"/>
    </row>
    <row r="286" ht="12.75">
      <c r="V286" s="3"/>
    </row>
    <row r="287" ht="12.75">
      <c r="V287" s="3"/>
    </row>
    <row r="288" ht="12.75">
      <c r="V288" s="3"/>
    </row>
    <row r="289" ht="12.75">
      <c r="V289" s="3"/>
    </row>
    <row r="290" ht="12.75">
      <c r="V290" s="3"/>
    </row>
    <row r="291" ht="12.75">
      <c r="V291" s="3"/>
    </row>
    <row r="292" ht="12.75">
      <c r="V292" s="3"/>
    </row>
    <row r="293" ht="12.75">
      <c r="V293" s="3"/>
    </row>
    <row r="294" ht="12.75">
      <c r="V294" s="3"/>
    </row>
    <row r="295" ht="12.75">
      <c r="V295" s="3"/>
    </row>
    <row r="296" ht="12.75">
      <c r="V296" s="3"/>
    </row>
    <row r="297" ht="12.75">
      <c r="V297" s="3"/>
    </row>
    <row r="298" ht="12.75">
      <c r="V298" s="3"/>
    </row>
    <row r="299" ht="12.75">
      <c r="V299" s="3"/>
    </row>
    <row r="300" ht="12.75">
      <c r="V300" s="3"/>
    </row>
    <row r="301" ht="12.75">
      <c r="V301" s="3"/>
    </row>
    <row r="302" ht="12.75">
      <c r="V302" s="3"/>
    </row>
    <row r="303" ht="12.75">
      <c r="V303" s="3"/>
    </row>
    <row r="304" ht="12.75">
      <c r="V304" s="3"/>
    </row>
    <row r="305" ht="12.75">
      <c r="V305" s="3"/>
    </row>
    <row r="306" ht="12.75">
      <c r="V306" s="3"/>
    </row>
    <row r="307" ht="12.75">
      <c r="V307" s="3"/>
    </row>
    <row r="308" ht="12.75">
      <c r="V308" s="3"/>
    </row>
    <row r="309" ht="12.75">
      <c r="V309" s="3"/>
    </row>
    <row r="310" ht="12.75">
      <c r="V310" s="3"/>
    </row>
    <row r="311" ht="12.75">
      <c r="V311" s="3"/>
    </row>
    <row r="312" ht="12.75">
      <c r="V312" s="3"/>
    </row>
    <row r="313" ht="12.75">
      <c r="V313" s="3"/>
    </row>
    <row r="314" ht="12.75">
      <c r="V314" s="3"/>
    </row>
    <row r="315" ht="12.75">
      <c r="V315" s="3"/>
    </row>
    <row r="316" ht="12.75">
      <c r="V316" s="3"/>
    </row>
    <row r="317" ht="12.75">
      <c r="V317" s="3"/>
    </row>
    <row r="318" ht="12.75">
      <c r="V318" s="3"/>
    </row>
    <row r="319" ht="12.75">
      <c r="V319" s="3"/>
    </row>
    <row r="320" ht="12.75">
      <c r="V320" s="3"/>
    </row>
    <row r="321" ht="12.75">
      <c r="V321" s="3"/>
    </row>
    <row r="322" ht="12.75">
      <c r="V322" s="3"/>
    </row>
    <row r="323" ht="12.75">
      <c r="V323" s="3"/>
    </row>
    <row r="324" ht="12.75">
      <c r="V324" s="3"/>
    </row>
    <row r="325" ht="12.75">
      <c r="V325" s="3"/>
    </row>
    <row r="326" ht="12.75">
      <c r="V326" s="3"/>
    </row>
    <row r="327" ht="12.75">
      <c r="V327" s="3"/>
    </row>
    <row r="328" ht="12.75">
      <c r="V328" s="3"/>
    </row>
    <row r="329" ht="12.75">
      <c r="V329" s="3"/>
    </row>
    <row r="330" ht="12.75">
      <c r="V330" s="3"/>
    </row>
    <row r="331" ht="12.75">
      <c r="V331" s="3"/>
    </row>
    <row r="332" ht="12.75">
      <c r="V332" s="3"/>
    </row>
    <row r="333" ht="12.75">
      <c r="V333" s="3"/>
    </row>
    <row r="334" ht="12.75">
      <c r="V334" s="3"/>
    </row>
    <row r="335" ht="12.75">
      <c r="V335" s="3"/>
    </row>
    <row r="336" ht="12.75">
      <c r="V336" s="3"/>
    </row>
    <row r="337" ht="12.75">
      <c r="V337" s="3"/>
    </row>
    <row r="338" ht="12.75">
      <c r="V338" s="3"/>
    </row>
    <row r="339" ht="12.75">
      <c r="V339" s="3"/>
    </row>
    <row r="340" ht="12.75">
      <c r="V340" s="3"/>
    </row>
    <row r="341" ht="12.75">
      <c r="V341" s="3"/>
    </row>
    <row r="342" ht="12.75">
      <c r="V342" s="3"/>
    </row>
    <row r="343" ht="12.75">
      <c r="V343" s="3"/>
    </row>
    <row r="344" ht="12.75">
      <c r="V344" s="3"/>
    </row>
    <row r="345" ht="12.75">
      <c r="V345" s="3"/>
    </row>
    <row r="346" ht="12.75">
      <c r="V346" s="3"/>
    </row>
    <row r="347" ht="12.75">
      <c r="V347" s="3"/>
    </row>
    <row r="348" ht="12.75">
      <c r="V348" s="3"/>
    </row>
    <row r="349" ht="12.75">
      <c r="V349" s="3"/>
    </row>
    <row r="350" ht="12.75">
      <c r="V350" s="3"/>
    </row>
    <row r="351" ht="12.75">
      <c r="V351" s="3"/>
    </row>
    <row r="352" ht="12.75">
      <c r="V352" s="3"/>
    </row>
    <row r="353" ht="12.75">
      <c r="V353" s="3"/>
    </row>
    <row r="354" ht="12.75">
      <c r="V354" s="3"/>
    </row>
    <row r="355" ht="12.75">
      <c r="V355" s="3"/>
    </row>
    <row r="356" ht="12.75">
      <c r="V356" s="3"/>
    </row>
    <row r="357" ht="12.75">
      <c r="V357" s="3"/>
    </row>
    <row r="358" ht="12.75">
      <c r="V358" s="3"/>
    </row>
    <row r="359" ht="12.75">
      <c r="V359" s="3"/>
    </row>
    <row r="360" ht="12.75">
      <c r="V360" s="3"/>
    </row>
    <row r="361" ht="12.75">
      <c r="V361" s="3"/>
    </row>
    <row r="362" ht="12.75">
      <c r="V362" s="3"/>
    </row>
    <row r="363" ht="12.75">
      <c r="V363" s="3"/>
    </row>
    <row r="364" ht="12.75">
      <c r="V364" s="3"/>
    </row>
    <row r="365" ht="12.75">
      <c r="V365" s="3"/>
    </row>
    <row r="366" ht="12.75">
      <c r="V366" s="3"/>
    </row>
    <row r="367" ht="12.75">
      <c r="V367" s="3"/>
    </row>
    <row r="368" ht="12.75">
      <c r="V368" s="3"/>
    </row>
    <row r="369" ht="12.75">
      <c r="V369" s="3"/>
    </row>
    <row r="370" ht="12.75">
      <c r="V370" s="3"/>
    </row>
    <row r="371" ht="12.75">
      <c r="V371" s="3"/>
    </row>
    <row r="372" ht="12.75">
      <c r="V372" s="3"/>
    </row>
    <row r="373" ht="12.75">
      <c r="V373" s="3"/>
    </row>
    <row r="374" ht="12.75">
      <c r="V374" s="3"/>
    </row>
    <row r="375" ht="12.75">
      <c r="V375" s="3"/>
    </row>
    <row r="376" ht="12.75">
      <c r="V376" s="3"/>
    </row>
    <row r="377" ht="12.75">
      <c r="V377" s="3"/>
    </row>
    <row r="378" ht="12.75">
      <c r="V378" s="3"/>
    </row>
    <row r="379" ht="12.75">
      <c r="V379" s="3"/>
    </row>
    <row r="380" ht="12.75">
      <c r="V380" s="3"/>
    </row>
    <row r="381" ht="12.75">
      <c r="V381" s="3"/>
    </row>
    <row r="382" ht="12.75">
      <c r="V382" s="3"/>
    </row>
    <row r="383" ht="12.75">
      <c r="V383" s="3"/>
    </row>
    <row r="384" ht="12.75">
      <c r="V384" s="3"/>
    </row>
    <row r="385" ht="12.75">
      <c r="V385" s="3"/>
    </row>
    <row r="386" ht="12.75">
      <c r="V386" s="3"/>
    </row>
    <row r="387" ht="12.75">
      <c r="V387" s="3"/>
    </row>
    <row r="388" ht="12.75">
      <c r="V388" s="3"/>
    </row>
    <row r="389" ht="12.75">
      <c r="V389" s="3"/>
    </row>
    <row r="390" ht="12.75">
      <c r="V390" s="3"/>
    </row>
    <row r="391" ht="12.75">
      <c r="V391" s="3"/>
    </row>
    <row r="392" ht="12.75">
      <c r="V392" s="3"/>
    </row>
    <row r="393" ht="12.75">
      <c r="V393" s="3"/>
    </row>
    <row r="394" ht="12.75">
      <c r="V394" s="3"/>
    </row>
    <row r="395" ht="12.75">
      <c r="V395" s="3"/>
    </row>
    <row r="396" ht="12.75">
      <c r="V396" s="3"/>
    </row>
    <row r="397" ht="12.75">
      <c r="V397" s="3"/>
    </row>
    <row r="398" ht="12.75">
      <c r="V398" s="3"/>
    </row>
    <row r="399" ht="12.75">
      <c r="V399" s="3"/>
    </row>
    <row r="400" ht="12.75">
      <c r="V400" s="3"/>
    </row>
    <row r="401" ht="12.75">
      <c r="V401" s="3"/>
    </row>
    <row r="402" ht="12.75">
      <c r="V402" s="3"/>
    </row>
    <row r="403" ht="12.75">
      <c r="V403" s="3"/>
    </row>
    <row r="404" ht="12.75">
      <c r="V404" s="3"/>
    </row>
    <row r="405" ht="12.75">
      <c r="V405" s="3"/>
    </row>
    <row r="406" ht="12.75">
      <c r="V406" s="3"/>
    </row>
    <row r="407" ht="12.75">
      <c r="V407" s="3"/>
    </row>
    <row r="408" ht="12.75">
      <c r="V408" s="3"/>
    </row>
    <row r="409" ht="12.75">
      <c r="V409" s="3"/>
    </row>
    <row r="410" ht="12.75">
      <c r="V410" s="3"/>
    </row>
    <row r="411" ht="12.75">
      <c r="V411" s="3"/>
    </row>
    <row r="412" ht="12.75">
      <c r="V412" s="3"/>
    </row>
    <row r="413" ht="12.75">
      <c r="V413" s="3"/>
    </row>
    <row r="414" ht="12.75">
      <c r="V414" s="3"/>
    </row>
    <row r="415" ht="12.75">
      <c r="V415" s="3"/>
    </row>
    <row r="416" ht="12.75">
      <c r="V416" s="3"/>
    </row>
    <row r="417" ht="12.75">
      <c r="V417" s="3"/>
    </row>
    <row r="418" ht="12.75">
      <c r="V418" s="3"/>
    </row>
    <row r="419" ht="12.75">
      <c r="V419" s="3"/>
    </row>
    <row r="420" ht="12.75">
      <c r="V420" s="3"/>
    </row>
    <row r="421" ht="12.75">
      <c r="V421" s="3"/>
    </row>
    <row r="422" ht="12.75">
      <c r="V422" s="3"/>
    </row>
    <row r="423" ht="12.75">
      <c r="V423" s="3"/>
    </row>
    <row r="424" ht="12.75">
      <c r="V424" s="3"/>
    </row>
    <row r="425" ht="12.75">
      <c r="V425" s="3"/>
    </row>
    <row r="426" ht="12.75">
      <c r="V426" s="3"/>
    </row>
    <row r="427" ht="12.75">
      <c r="V427" s="3"/>
    </row>
    <row r="428" ht="12.75">
      <c r="V428" s="3"/>
    </row>
    <row r="429" ht="12.75">
      <c r="V429" s="3"/>
    </row>
    <row r="430" ht="12.75">
      <c r="V430" s="3"/>
    </row>
    <row r="431" ht="12.75">
      <c r="V431" s="3"/>
    </row>
    <row r="432" ht="12.75">
      <c r="V432" s="3"/>
    </row>
  </sheetData>
  <sheetProtection/>
  <mergeCells count="7">
    <mergeCell ref="B7:T7"/>
    <mergeCell ref="B9:T9"/>
    <mergeCell ref="B10:T10"/>
    <mergeCell ref="P61:Q61"/>
    <mergeCell ref="H61:L61"/>
    <mergeCell ref="M61:O61"/>
    <mergeCell ref="C61:E61"/>
  </mergeCells>
  <printOptions/>
  <pageMargins left="0.7" right="0.7" top="0.75" bottom="0.75" header="0.3" footer="0.3"/>
  <pageSetup fitToHeight="1" fitToWidth="1" horizontalDpi="600" verticalDpi="600" orientation="portrait" paperSize="9" scale="65" r:id="rId2"/>
  <drawing r:id="rId1"/>
</worksheet>
</file>

<file path=xl/worksheets/sheet4.xml><?xml version="1.0" encoding="utf-8"?>
<worksheet xmlns="http://schemas.openxmlformats.org/spreadsheetml/2006/main" xmlns:r="http://schemas.openxmlformats.org/officeDocument/2006/relationships">
  <sheetPr>
    <tabColor theme="0" tint="-0.1499900072813034"/>
  </sheetPr>
  <dimension ref="A4:H52"/>
  <sheetViews>
    <sheetView zoomScalePageLayoutView="0" workbookViewId="0" topLeftCell="A1">
      <selection activeCell="D26" sqref="D26"/>
    </sheetView>
  </sheetViews>
  <sheetFormatPr defaultColWidth="11.421875" defaultRowHeight="12.75"/>
  <cols>
    <col min="1" max="1" width="4.00390625" style="19" customWidth="1"/>
    <col min="2" max="2" width="11.421875" style="18" customWidth="1"/>
    <col min="3" max="3" width="23.7109375" style="18" customWidth="1"/>
    <col min="4" max="4" width="19.7109375" style="19" customWidth="1"/>
    <col min="5" max="5" width="18.57421875" style="19" customWidth="1"/>
    <col min="6" max="6" width="2.8515625" style="19" customWidth="1"/>
  </cols>
  <sheetData>
    <row r="2" ht="12.75"/>
    <row r="3" ht="12.75"/>
    <row r="4" spans="1:6" ht="18.75">
      <c r="A4" s="18"/>
      <c r="F4" s="35"/>
    </row>
    <row r="5" spans="1:6" ht="18.75">
      <c r="A5" s="18"/>
      <c r="B5" s="843" t="s">
        <v>402</v>
      </c>
      <c r="C5" s="843"/>
      <c r="D5" s="843"/>
      <c r="E5" s="843"/>
      <c r="F5" s="18"/>
    </row>
    <row r="6" spans="1:6" ht="12.75">
      <c r="A6" s="18"/>
      <c r="D6" s="18"/>
      <c r="E6" s="18"/>
      <c r="F6" s="18"/>
    </row>
    <row r="7" spans="1:6" ht="12.75">
      <c r="A7" s="18"/>
      <c r="B7" s="848" t="s">
        <v>10</v>
      </c>
      <c r="C7" s="848"/>
      <c r="D7" s="848"/>
      <c r="E7" s="848"/>
      <c r="F7" s="18"/>
    </row>
    <row r="8" spans="1:6" ht="12.75">
      <c r="A8" s="71"/>
      <c r="B8" s="849" t="s">
        <v>55</v>
      </c>
      <c r="C8" s="849"/>
      <c r="D8" s="849"/>
      <c r="E8" s="849"/>
      <c r="F8" s="71"/>
    </row>
    <row r="9" spans="1:6" ht="12.75">
      <c r="A9" s="18"/>
      <c r="B9" s="36"/>
      <c r="C9" s="36"/>
      <c r="D9" s="36"/>
      <c r="E9" s="36"/>
      <c r="F9" s="18"/>
    </row>
    <row r="10" spans="1:6" ht="15">
      <c r="A10" s="71"/>
      <c r="B10" s="850" t="s">
        <v>558</v>
      </c>
      <c r="C10" s="850"/>
      <c r="D10" s="850"/>
      <c r="E10" s="850"/>
      <c r="F10" s="71"/>
    </row>
    <row r="11" spans="1:6" ht="12.75">
      <c r="A11" s="18"/>
      <c r="B11" s="37"/>
      <c r="D11" s="18"/>
      <c r="E11" s="18"/>
      <c r="F11" s="18"/>
    </row>
    <row r="12" spans="1:6" ht="12.75">
      <c r="A12" s="18"/>
      <c r="B12" s="38"/>
      <c r="C12" s="39"/>
      <c r="D12" s="851" t="s">
        <v>15</v>
      </c>
      <c r="E12" s="852"/>
      <c r="F12" s="18"/>
    </row>
    <row r="13" spans="1:6" ht="12.75">
      <c r="A13" s="18"/>
      <c r="B13" s="40"/>
      <c r="C13" s="26"/>
      <c r="D13" s="48">
        <v>43830</v>
      </c>
      <c r="E13" s="48">
        <v>43465</v>
      </c>
      <c r="F13" s="18"/>
    </row>
    <row r="14" spans="1:6" ht="12.75">
      <c r="A14" s="18"/>
      <c r="B14" s="40"/>
      <c r="C14" s="26"/>
      <c r="D14" s="49"/>
      <c r="E14" s="49"/>
      <c r="F14" s="18"/>
    </row>
    <row r="15" spans="1:6" ht="12.75">
      <c r="A15" s="18"/>
      <c r="B15" s="41" t="s">
        <v>63</v>
      </c>
      <c r="C15" s="26"/>
      <c r="D15" s="654">
        <v>21366416</v>
      </c>
      <c r="E15" s="654">
        <v>11376668</v>
      </c>
      <c r="F15" s="18"/>
    </row>
    <row r="16" spans="1:6" ht="12.75">
      <c r="A16" s="18"/>
      <c r="B16" s="40"/>
      <c r="C16" s="26"/>
      <c r="D16" s="654"/>
      <c r="E16" s="654"/>
      <c r="F16" s="18"/>
    </row>
    <row r="17" spans="1:6" ht="12.75">
      <c r="A17" s="18"/>
      <c r="B17" s="40" t="s">
        <v>16</v>
      </c>
      <c r="C17" s="26"/>
      <c r="D17" s="654">
        <v>222881266</v>
      </c>
      <c r="E17" s="654">
        <f>235406721-11376668</f>
        <v>224030053</v>
      </c>
      <c r="F17" s="18"/>
    </row>
    <row r="18" spans="1:6" ht="12.75">
      <c r="A18" s="18"/>
      <c r="B18" s="40"/>
      <c r="C18" s="26"/>
      <c r="D18" s="654"/>
      <c r="E18" s="654"/>
      <c r="F18" s="18"/>
    </row>
    <row r="19" spans="1:6" ht="12.75">
      <c r="A19" s="18"/>
      <c r="B19" s="40" t="s">
        <v>556</v>
      </c>
      <c r="C19" s="26"/>
      <c r="D19" s="654">
        <v>4879508</v>
      </c>
      <c r="E19" s="654">
        <v>0</v>
      </c>
      <c r="F19" s="18"/>
    </row>
    <row r="20" spans="1:6" ht="12.75">
      <c r="A20" s="18"/>
      <c r="B20" s="40"/>
      <c r="C20" s="26"/>
      <c r="D20" s="654"/>
      <c r="E20" s="654"/>
      <c r="F20" s="18"/>
    </row>
    <row r="21" spans="1:6" ht="12.75">
      <c r="A21" s="18"/>
      <c r="B21" s="41" t="s">
        <v>361</v>
      </c>
      <c r="C21" s="26"/>
      <c r="D21" s="50">
        <f>+'[2]Costos y Gastos'!B45</f>
        <v>20726699</v>
      </c>
      <c r="E21" s="50">
        <v>20517158</v>
      </c>
      <c r="F21" s="18"/>
    </row>
    <row r="22" spans="1:6" ht="12.75">
      <c r="A22" s="18"/>
      <c r="B22" s="40"/>
      <c r="C22" s="26"/>
      <c r="D22" s="50"/>
      <c r="E22" s="50"/>
      <c r="F22" s="18"/>
    </row>
    <row r="23" spans="1:6" ht="12.75">
      <c r="A23" s="18"/>
      <c r="B23" s="79" t="s">
        <v>62</v>
      </c>
      <c r="C23" s="26"/>
      <c r="D23" s="50">
        <f>101146836</f>
        <v>101146836</v>
      </c>
      <c r="E23" s="50">
        <v>101032401</v>
      </c>
      <c r="F23" s="18"/>
    </row>
    <row r="24" spans="1:6" ht="12.75">
      <c r="A24" s="18"/>
      <c r="B24" s="40"/>
      <c r="C24" s="26"/>
      <c r="D24" s="50"/>
      <c r="E24" s="50"/>
      <c r="F24" s="18"/>
    </row>
    <row r="25" spans="1:6" ht="12.75">
      <c r="A25" s="18"/>
      <c r="B25" s="79" t="s">
        <v>64</v>
      </c>
      <c r="C25" s="26"/>
      <c r="D25" s="50">
        <f>93116621-22668998-4570113-300</f>
        <v>65877210</v>
      </c>
      <c r="E25" s="50">
        <f>79237051-20341569</f>
        <v>58895482</v>
      </c>
      <c r="F25" s="18"/>
    </row>
    <row r="26" spans="1:6" ht="12.75">
      <c r="A26" s="18"/>
      <c r="B26" s="40"/>
      <c r="C26" s="26"/>
      <c r="D26" s="50"/>
      <c r="E26" s="50"/>
      <c r="F26" s="18"/>
    </row>
    <row r="27" spans="1:6" ht="12.75">
      <c r="A27" s="18"/>
      <c r="B27" s="79" t="s">
        <v>399</v>
      </c>
      <c r="C27" s="26"/>
      <c r="D27" s="50">
        <v>22668998</v>
      </c>
      <c r="E27" s="50">
        <v>20341569</v>
      </c>
      <c r="F27" s="18"/>
    </row>
    <row r="28" spans="1:6" ht="12.75">
      <c r="A28" s="18"/>
      <c r="B28" s="40"/>
      <c r="C28" s="26"/>
      <c r="D28" s="50"/>
      <c r="E28" s="50"/>
      <c r="F28" s="18"/>
    </row>
    <row r="29" spans="1:6" ht="12.75">
      <c r="A29" s="18"/>
      <c r="B29" s="41" t="s">
        <v>11</v>
      </c>
      <c r="C29" s="26"/>
      <c r="D29" s="50">
        <v>0</v>
      </c>
      <c r="E29" s="50">
        <v>0</v>
      </c>
      <c r="F29" s="18"/>
    </row>
    <row r="30" spans="1:6" ht="12.75">
      <c r="A30" s="18"/>
      <c r="B30" s="40"/>
      <c r="C30" s="26"/>
      <c r="D30" s="50"/>
      <c r="E30" s="50"/>
      <c r="F30" s="18"/>
    </row>
    <row r="31" spans="1:6" ht="12.75">
      <c r="A31" s="18"/>
      <c r="B31" s="41" t="s">
        <v>12</v>
      </c>
      <c r="C31" s="26"/>
      <c r="D31" s="50">
        <v>0</v>
      </c>
      <c r="E31" s="50">
        <v>0</v>
      </c>
      <c r="F31" s="18"/>
    </row>
    <row r="32" spans="1:6" ht="12.75">
      <c r="A32" s="18"/>
      <c r="B32" s="40"/>
      <c r="C32" s="26"/>
      <c r="D32" s="50"/>
      <c r="E32" s="50"/>
      <c r="F32" s="18"/>
    </row>
    <row r="33" spans="1:6" ht="12.75">
      <c r="A33" s="18"/>
      <c r="B33" s="41" t="s">
        <v>13</v>
      </c>
      <c r="C33" s="26"/>
      <c r="D33" s="52">
        <f>D15+D17+D19-D21-D23-D25-D29-D31-D27</f>
        <v>38707447</v>
      </c>
      <c r="E33" s="52">
        <f>E15+E17-E21-E23-E25-E29-E31-E27</f>
        <v>34620111</v>
      </c>
      <c r="F33" s="18"/>
    </row>
    <row r="34" spans="1:8" ht="12.75">
      <c r="A34" s="18"/>
      <c r="B34" s="40"/>
      <c r="C34" s="26"/>
      <c r="D34" s="50"/>
      <c r="E34" s="50"/>
      <c r="F34" s="18"/>
      <c r="G34" s="540"/>
      <c r="H34" s="540"/>
    </row>
    <row r="35" spans="1:7" ht="12.75">
      <c r="A35" s="18"/>
      <c r="B35" s="41" t="s">
        <v>98</v>
      </c>
      <c r="C35" s="26"/>
      <c r="D35" s="50">
        <v>0</v>
      </c>
      <c r="E35" s="50">
        <v>0</v>
      </c>
      <c r="F35" s="18"/>
      <c r="G35" s="540"/>
    </row>
    <row r="36" spans="1:6" ht="12.75">
      <c r="A36" s="18"/>
      <c r="B36" s="40"/>
      <c r="C36" s="26"/>
      <c r="D36" s="50"/>
      <c r="E36" s="50"/>
      <c r="F36" s="18"/>
    </row>
    <row r="37" spans="1:6" ht="12.75">
      <c r="A37" s="18"/>
      <c r="B37" s="41" t="s">
        <v>2</v>
      </c>
      <c r="C37" s="26"/>
      <c r="D37" s="53">
        <v>4570113</v>
      </c>
      <c r="E37" s="53">
        <v>3978579</v>
      </c>
      <c r="F37" s="18"/>
    </row>
    <row r="38" spans="1:6" ht="12.75">
      <c r="A38" s="18"/>
      <c r="B38" s="40"/>
      <c r="C38" s="26"/>
      <c r="D38" s="50"/>
      <c r="E38" s="50"/>
      <c r="F38" s="18"/>
    </row>
    <row r="39" spans="1:6" ht="12.75">
      <c r="A39" s="18"/>
      <c r="B39" s="41" t="s">
        <v>14</v>
      </c>
      <c r="C39" s="26"/>
      <c r="D39" s="51">
        <f>D33-D37</f>
        <v>34137334</v>
      </c>
      <c r="E39" s="51">
        <f>E33-E37</f>
        <v>30641532</v>
      </c>
      <c r="F39" s="18"/>
    </row>
    <row r="40" spans="1:6" ht="12.75">
      <c r="A40" s="18"/>
      <c r="B40" s="41"/>
      <c r="C40" s="26"/>
      <c r="D40" s="42"/>
      <c r="E40" s="43"/>
      <c r="F40" s="18"/>
    </row>
    <row r="41" spans="1:6" ht="12.75">
      <c r="A41" s="71"/>
      <c r="B41" s="79" t="s">
        <v>61</v>
      </c>
      <c r="C41" s="74"/>
      <c r="D41" s="80"/>
      <c r="E41" s="81"/>
      <c r="F41" s="71"/>
    </row>
    <row r="42" spans="1:6" ht="12.75">
      <c r="A42" s="18"/>
      <c r="B42" s="44"/>
      <c r="C42" s="45"/>
      <c r="D42" s="46"/>
      <c r="E42" s="47"/>
      <c r="F42" s="18"/>
    </row>
    <row r="47" spans="1:7" ht="12.75">
      <c r="A47" s="822"/>
      <c r="B47" s="822"/>
      <c r="C47" s="822"/>
      <c r="E47" s="822"/>
      <c r="F47" s="822"/>
      <c r="G47" s="822"/>
    </row>
    <row r="48" spans="4:5" ht="12.75">
      <c r="D48" s="18"/>
      <c r="E48" s="18"/>
    </row>
    <row r="49" spans="1:5" ht="15.75">
      <c r="A49" s="823"/>
      <c r="B49" s="846" t="s">
        <v>554</v>
      </c>
      <c r="C49" s="846"/>
      <c r="D49" s="573" t="s">
        <v>325</v>
      </c>
      <c r="E49" s="573" t="s">
        <v>69</v>
      </c>
    </row>
    <row r="50" ht="15.75">
      <c r="H50" s="572"/>
    </row>
    <row r="52" ht="12.75">
      <c r="D52" s="72"/>
    </row>
  </sheetData>
  <sheetProtection/>
  <mergeCells count="6">
    <mergeCell ref="B49:C49"/>
    <mergeCell ref="B5:E5"/>
    <mergeCell ref="B7:E7"/>
    <mergeCell ref="B8:E8"/>
    <mergeCell ref="B10:E10"/>
    <mergeCell ref="D12:E12"/>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theme="0" tint="-0.1499900072813034"/>
    <pageSetUpPr fitToPage="1"/>
  </sheetPr>
  <dimension ref="A10:P50"/>
  <sheetViews>
    <sheetView zoomScale="78" zoomScaleNormal="78" zoomScalePageLayoutView="0" workbookViewId="0" topLeftCell="A4">
      <selection activeCell="I50" sqref="I50:L50"/>
    </sheetView>
  </sheetViews>
  <sheetFormatPr defaultColWidth="11.421875" defaultRowHeight="12.75"/>
  <cols>
    <col min="1" max="1" width="46.8515625" style="446" customWidth="1"/>
    <col min="2" max="2" width="16.28125" style="446" customWidth="1"/>
    <col min="3" max="3" width="11.140625" style="446" customWidth="1"/>
    <col min="4" max="4" width="13.57421875" style="446" customWidth="1"/>
    <col min="5" max="5" width="13.421875" style="446" customWidth="1"/>
    <col min="6" max="6" width="16.28125" style="446" customWidth="1"/>
    <col min="7" max="7" width="16.57421875" style="446" customWidth="1"/>
    <col min="8" max="8" width="16.421875" style="446" customWidth="1"/>
    <col min="9" max="9" width="16.00390625" style="446" customWidth="1"/>
    <col min="10" max="10" width="15.7109375" style="446" customWidth="1"/>
    <col min="11" max="11" width="17.8515625" style="446" customWidth="1"/>
    <col min="12" max="12" width="17.8515625" style="472" customWidth="1"/>
    <col min="13" max="15" width="11.421875" style="446" customWidth="1"/>
    <col min="16" max="16" width="23.8515625" style="446" customWidth="1"/>
    <col min="17" max="16384" width="11.421875" style="446" customWidth="1"/>
  </cols>
  <sheetData>
    <row r="10" spans="1:12" ht="15.75">
      <c r="A10" s="855" t="s">
        <v>401</v>
      </c>
      <c r="B10" s="855"/>
      <c r="C10" s="855"/>
      <c r="D10" s="855"/>
      <c r="E10" s="855"/>
      <c r="F10" s="855"/>
      <c r="G10" s="855"/>
      <c r="H10" s="855"/>
      <c r="I10" s="855"/>
      <c r="J10" s="855"/>
      <c r="K10" s="855"/>
      <c r="L10" s="855"/>
    </row>
    <row r="11" spans="1:12" ht="15.75">
      <c r="A11" s="855" t="s">
        <v>320</v>
      </c>
      <c r="B11" s="855"/>
      <c r="C11" s="855"/>
      <c r="D11" s="855"/>
      <c r="E11" s="855"/>
      <c r="F11" s="855"/>
      <c r="G11" s="855"/>
      <c r="H11" s="855"/>
      <c r="I11" s="855"/>
      <c r="J11" s="855"/>
      <c r="K11" s="855"/>
      <c r="L11" s="855"/>
    </row>
    <row r="12" spans="1:12" ht="15.75">
      <c r="A12" s="856" t="s">
        <v>70</v>
      </c>
      <c r="B12" s="856"/>
      <c r="C12" s="856"/>
      <c r="D12" s="856" t="s">
        <v>70</v>
      </c>
      <c r="E12" s="856"/>
      <c r="F12" s="856"/>
      <c r="G12" s="856"/>
      <c r="H12" s="856"/>
      <c r="I12" s="856"/>
      <c r="J12" s="856"/>
      <c r="K12" s="856"/>
      <c r="L12" s="856"/>
    </row>
    <row r="13" spans="1:12" ht="15.75">
      <c r="A13" s="856" t="s">
        <v>561</v>
      </c>
      <c r="B13" s="856"/>
      <c r="C13" s="856"/>
      <c r="D13" s="856"/>
      <c r="E13" s="856"/>
      <c r="F13" s="856"/>
      <c r="G13" s="856"/>
      <c r="H13" s="856"/>
      <c r="I13" s="856"/>
      <c r="J13" s="856"/>
      <c r="K13" s="856"/>
      <c r="L13" s="856"/>
    </row>
    <row r="14" spans="1:12" ht="15.75">
      <c r="A14" s="856" t="s">
        <v>321</v>
      </c>
      <c r="B14" s="856"/>
      <c r="C14" s="856"/>
      <c r="D14" s="856"/>
      <c r="E14" s="856"/>
      <c r="F14" s="856"/>
      <c r="G14" s="856"/>
      <c r="H14" s="856"/>
      <c r="I14" s="856"/>
      <c r="J14" s="856"/>
      <c r="K14" s="856"/>
      <c r="L14" s="856"/>
    </row>
    <row r="15" spans="1:12" ht="15.75">
      <c r="A15" s="447"/>
      <c r="B15" s="448"/>
      <c r="C15" s="448"/>
      <c r="D15" s="448"/>
      <c r="E15" s="448"/>
      <c r="F15" s="448"/>
      <c r="G15" s="448"/>
      <c r="H15" s="448"/>
      <c r="I15" s="448"/>
      <c r="J15" s="448"/>
      <c r="K15" s="448"/>
      <c r="L15" s="449"/>
    </row>
    <row r="16" spans="1:12" ht="15.75">
      <c r="A16" s="450"/>
      <c r="B16" s="451"/>
      <c r="C16" s="452"/>
      <c r="D16" s="452"/>
      <c r="E16" s="452"/>
      <c r="F16" s="452"/>
      <c r="G16" s="452"/>
      <c r="H16" s="452"/>
      <c r="I16" s="452"/>
      <c r="J16" s="453" t="s">
        <v>293</v>
      </c>
      <c r="K16" s="454">
        <v>43830</v>
      </c>
      <c r="L16" s="454">
        <v>43465</v>
      </c>
    </row>
    <row r="17" spans="1:12" ht="15.75">
      <c r="A17" s="455" t="s">
        <v>212</v>
      </c>
      <c r="B17" s="854" t="s">
        <v>294</v>
      </c>
      <c r="C17" s="854"/>
      <c r="D17" s="854"/>
      <c r="E17" s="854"/>
      <c r="F17" s="456"/>
      <c r="G17" s="854" t="s">
        <v>295</v>
      </c>
      <c r="H17" s="854"/>
      <c r="I17" s="456"/>
      <c r="J17" s="456" t="s">
        <v>296</v>
      </c>
      <c r="K17" s="456" t="s">
        <v>297</v>
      </c>
      <c r="L17" s="457" t="s">
        <v>297</v>
      </c>
    </row>
    <row r="18" spans="1:12" ht="15.75">
      <c r="A18" s="455"/>
      <c r="B18" s="458" t="s">
        <v>178</v>
      </c>
      <c r="C18" s="458" t="s">
        <v>298</v>
      </c>
      <c r="D18" s="458" t="s">
        <v>299</v>
      </c>
      <c r="E18" s="456"/>
      <c r="F18" s="455" t="s">
        <v>18</v>
      </c>
      <c r="G18" s="458" t="s">
        <v>300</v>
      </c>
      <c r="H18" s="456" t="s">
        <v>301</v>
      </c>
      <c r="I18" s="455" t="s">
        <v>18</v>
      </c>
      <c r="J18" s="455" t="s">
        <v>302</v>
      </c>
      <c r="K18" s="455" t="s">
        <v>303</v>
      </c>
      <c r="L18" s="459" t="s">
        <v>304</v>
      </c>
    </row>
    <row r="19" spans="1:12" ht="15.75">
      <c r="A19" s="460"/>
      <c r="B19" s="461" t="s">
        <v>305</v>
      </c>
      <c r="C19" s="461" t="s">
        <v>306</v>
      </c>
      <c r="D19" s="461" t="s">
        <v>307</v>
      </c>
      <c r="E19" s="460" t="s">
        <v>308</v>
      </c>
      <c r="F19" s="460"/>
      <c r="G19" s="461" t="s">
        <v>309</v>
      </c>
      <c r="H19" s="460" t="s">
        <v>310</v>
      </c>
      <c r="I19" s="460"/>
      <c r="J19" s="460" t="s">
        <v>311</v>
      </c>
      <c r="K19" s="460" t="s">
        <v>121</v>
      </c>
      <c r="L19" s="462" t="s">
        <v>121</v>
      </c>
    </row>
    <row r="20" spans="1:16" ht="15.75">
      <c r="A20" s="465" t="s">
        <v>312</v>
      </c>
      <c r="B20" s="463"/>
      <c r="C20" s="463"/>
      <c r="D20" s="463"/>
      <c r="E20" s="463"/>
      <c r="F20" s="463"/>
      <c r="G20" s="463"/>
      <c r="H20" s="463"/>
      <c r="I20" s="463"/>
      <c r="J20" s="463"/>
      <c r="K20" s="463"/>
      <c r="L20" s="464"/>
      <c r="P20" s="467">
        <f>235406721526-204765189729</f>
        <v>30641531797</v>
      </c>
    </row>
    <row r="21" spans="1:12" ht="15.75">
      <c r="A21" s="468" t="s">
        <v>340</v>
      </c>
      <c r="B21" s="466">
        <v>120000000</v>
      </c>
      <c r="C21" s="466">
        <v>0</v>
      </c>
      <c r="D21" s="466">
        <v>884126</v>
      </c>
      <c r="E21" s="466">
        <v>0</v>
      </c>
      <c r="F21" s="466">
        <f>+D21+B21</f>
        <v>120884126</v>
      </c>
      <c r="G21" s="466">
        <v>9348364</v>
      </c>
      <c r="H21" s="466">
        <v>1204266</v>
      </c>
      <c r="I21" s="466">
        <f>+H21+G21</f>
        <v>10552630</v>
      </c>
      <c r="J21" s="466">
        <v>30641532</v>
      </c>
      <c r="K21" s="466">
        <f>+F21+I21+J21</f>
        <v>162078288</v>
      </c>
      <c r="L21" s="467">
        <v>144130756</v>
      </c>
    </row>
    <row r="22" spans="1:16" ht="15.75">
      <c r="A22" s="468" t="s">
        <v>338</v>
      </c>
      <c r="B22" s="469"/>
      <c r="C22" s="469"/>
      <c r="D22" s="469"/>
      <c r="E22" s="469"/>
      <c r="F22" s="466"/>
      <c r="G22" s="469"/>
      <c r="H22" s="469"/>
      <c r="I22" s="466"/>
      <c r="J22" s="466"/>
      <c r="K22" s="466"/>
      <c r="L22" s="467"/>
      <c r="P22" s="467">
        <f>249127189327-214989854828</f>
        <v>34137334499</v>
      </c>
    </row>
    <row r="23" spans="2:12" ht="15.75">
      <c r="B23" s="469"/>
      <c r="C23" s="469"/>
      <c r="D23" s="469"/>
      <c r="E23" s="469"/>
      <c r="F23" s="469"/>
      <c r="G23" s="469"/>
      <c r="H23" s="469"/>
      <c r="I23" s="466"/>
      <c r="J23" s="466"/>
      <c r="K23" s="469"/>
      <c r="L23" s="467"/>
    </row>
    <row r="24" spans="1:12" ht="16.5" thickBot="1">
      <c r="A24" s="468" t="s">
        <v>339</v>
      </c>
      <c r="B24" s="488">
        <f>SUM(B21:B23)</f>
        <v>120000000</v>
      </c>
      <c r="C24" s="488">
        <f aca="true" t="shared" si="0" ref="C24:J24">SUM(C21:C23)</f>
        <v>0</v>
      </c>
      <c r="D24" s="488">
        <f t="shared" si="0"/>
        <v>884126</v>
      </c>
      <c r="E24" s="488">
        <f t="shared" si="0"/>
        <v>0</v>
      </c>
      <c r="F24" s="488">
        <f t="shared" si="0"/>
        <v>120884126</v>
      </c>
      <c r="G24" s="488">
        <f t="shared" si="0"/>
        <v>9348364</v>
      </c>
      <c r="H24" s="488">
        <f t="shared" si="0"/>
        <v>1204266</v>
      </c>
      <c r="I24" s="489">
        <f t="shared" si="0"/>
        <v>10552630</v>
      </c>
      <c r="J24" s="489">
        <f t="shared" si="0"/>
        <v>30641532</v>
      </c>
      <c r="K24" s="488">
        <f>+K21</f>
        <v>162078288</v>
      </c>
      <c r="L24" s="490">
        <f>+L21</f>
        <v>144130756</v>
      </c>
    </row>
    <row r="25" spans="1:12" ht="15.75">
      <c r="A25" s="468"/>
      <c r="B25" s="469"/>
      <c r="C25" s="469"/>
      <c r="D25" s="469"/>
      <c r="E25" s="469"/>
      <c r="F25" s="469"/>
      <c r="G25" s="469"/>
      <c r="H25" s="469"/>
      <c r="I25" s="466"/>
      <c r="J25" s="466"/>
      <c r="K25" s="469"/>
      <c r="L25" s="714"/>
    </row>
    <row r="26" spans="1:12" ht="15.75">
      <c r="A26" s="468" t="s">
        <v>535</v>
      </c>
      <c r="B26" s="469"/>
      <c r="C26" s="469"/>
      <c r="D26" s="469"/>
      <c r="E26" s="469"/>
      <c r="F26" s="469"/>
      <c r="G26" s="469"/>
      <c r="H26" s="469"/>
      <c r="I26" s="466"/>
      <c r="J26" s="466"/>
      <c r="K26" s="469"/>
      <c r="L26" s="715"/>
    </row>
    <row r="27" spans="1:12" ht="15.75">
      <c r="A27" s="468" t="s">
        <v>341</v>
      </c>
      <c r="B27" s="469"/>
      <c r="C27" s="469"/>
      <c r="D27" s="469"/>
      <c r="E27" s="469"/>
      <c r="F27" s="469"/>
      <c r="G27" s="469"/>
      <c r="H27" s="469"/>
      <c r="I27" s="466"/>
      <c r="J27" s="466"/>
      <c r="K27" s="470"/>
      <c r="L27" s="715"/>
    </row>
    <row r="28" spans="1:12" ht="15.75">
      <c r="A28" s="468" t="s">
        <v>494</v>
      </c>
      <c r="B28" s="469">
        <v>0</v>
      </c>
      <c r="C28" s="469"/>
      <c r="D28" s="469">
        <v>0</v>
      </c>
      <c r="E28" s="469"/>
      <c r="F28" s="466">
        <f aca="true" t="shared" si="1" ref="F28:F40">SUM(B28:E28)</f>
        <v>0</v>
      </c>
      <c r="G28" s="469"/>
      <c r="H28" s="469"/>
      <c r="I28" s="466"/>
      <c r="J28" s="466"/>
      <c r="K28" s="466">
        <f>(F28+I28+J28)</f>
        <v>0</v>
      </c>
      <c r="L28" s="715">
        <v>0</v>
      </c>
    </row>
    <row r="29" spans="1:12" ht="15.75">
      <c r="A29" s="468" t="s">
        <v>495</v>
      </c>
      <c r="B29" s="530">
        <v>0</v>
      </c>
      <c r="C29" s="469"/>
      <c r="D29" s="469">
        <v>0</v>
      </c>
      <c r="E29" s="469"/>
      <c r="F29" s="466">
        <f t="shared" si="1"/>
        <v>0</v>
      </c>
      <c r="G29" s="469">
        <v>0</v>
      </c>
      <c r="H29" s="469">
        <v>0</v>
      </c>
      <c r="I29" s="466">
        <f>SUM(G29:H29)</f>
        <v>0</v>
      </c>
      <c r="J29" s="466">
        <v>0</v>
      </c>
      <c r="K29" s="466">
        <f>(F29+I29+J29)</f>
        <v>0</v>
      </c>
      <c r="L29" s="715">
        <v>0</v>
      </c>
    </row>
    <row r="30" spans="1:12" ht="15.75">
      <c r="A30" s="468" t="s">
        <v>342</v>
      </c>
      <c r="B30" s="530">
        <v>0</v>
      </c>
      <c r="C30" s="469"/>
      <c r="D30" s="469">
        <v>0</v>
      </c>
      <c r="E30" s="469"/>
      <c r="F30" s="466">
        <f t="shared" si="1"/>
        <v>0</v>
      </c>
      <c r="G30" s="469">
        <v>0</v>
      </c>
      <c r="H30" s="469">
        <v>0</v>
      </c>
      <c r="I30" s="466">
        <f aca="true" t="shared" si="2" ref="I30:I40">SUM(G30:H30)</f>
        <v>0</v>
      </c>
      <c r="J30" s="466">
        <v>0</v>
      </c>
      <c r="K30" s="466">
        <f>(F30+I30+J30)</f>
        <v>0</v>
      </c>
      <c r="L30" s="715">
        <v>0</v>
      </c>
    </row>
    <row r="31" spans="1:12" ht="15.75">
      <c r="A31" s="468" t="s">
        <v>496</v>
      </c>
      <c r="B31" s="530">
        <v>0</v>
      </c>
      <c r="C31" s="469"/>
      <c r="D31" s="469">
        <v>0</v>
      </c>
      <c r="E31" s="469"/>
      <c r="F31" s="466">
        <f t="shared" si="1"/>
        <v>0</v>
      </c>
      <c r="G31" s="469"/>
      <c r="H31" s="469"/>
      <c r="I31" s="466"/>
      <c r="J31" s="527"/>
      <c r="K31" s="466">
        <f>(F31+I31+J31)</f>
        <v>0</v>
      </c>
      <c r="L31" s="715">
        <v>-14474573</v>
      </c>
    </row>
    <row r="32" spans="1:12" ht="15.75">
      <c r="A32" s="468"/>
      <c r="B32" s="469"/>
      <c r="C32" s="469"/>
      <c r="D32" s="469"/>
      <c r="E32" s="469"/>
      <c r="F32" s="466"/>
      <c r="G32" s="469"/>
      <c r="H32" s="469"/>
      <c r="I32" s="466"/>
      <c r="J32" s="466"/>
      <c r="K32" s="466"/>
      <c r="L32" s="715"/>
    </row>
    <row r="33" spans="1:12" ht="15.75">
      <c r="A33" s="468" t="s">
        <v>315</v>
      </c>
      <c r="B33" s="469">
        <v>0</v>
      </c>
      <c r="C33" s="469"/>
      <c r="D33" s="469">
        <v>0</v>
      </c>
      <c r="E33" s="469"/>
      <c r="F33" s="466">
        <f t="shared" si="1"/>
        <v>0</v>
      </c>
      <c r="G33" s="469">
        <v>1796702</v>
      </c>
      <c r="H33" s="469">
        <v>0</v>
      </c>
      <c r="I33" s="466">
        <f>SUM(G33:H33)</f>
        <v>1796702</v>
      </c>
      <c r="J33" s="466">
        <v>0</v>
      </c>
      <c r="K33" s="466">
        <f>+I33</f>
        <v>1796702</v>
      </c>
      <c r="L33" s="715">
        <v>1612712</v>
      </c>
    </row>
    <row r="34" spans="1:12" ht="15.75">
      <c r="A34" s="468" t="s">
        <v>313</v>
      </c>
      <c r="B34" s="469">
        <v>0</v>
      </c>
      <c r="C34" s="469"/>
      <c r="D34" s="469">
        <v>0</v>
      </c>
      <c r="E34" s="469"/>
      <c r="F34" s="466">
        <f t="shared" si="1"/>
        <v>0</v>
      </c>
      <c r="G34" s="469">
        <v>0</v>
      </c>
      <c r="H34" s="469">
        <v>0</v>
      </c>
      <c r="I34" s="466">
        <f>SUM(G34:H34)</f>
        <v>0</v>
      </c>
      <c r="J34" s="466">
        <v>0</v>
      </c>
      <c r="K34" s="466">
        <f>(F34+I34+J34)</f>
        <v>0</v>
      </c>
      <c r="L34" s="715">
        <v>167862</v>
      </c>
    </row>
    <row r="35" spans="1:12" ht="15.75">
      <c r="A35" s="468" t="s">
        <v>314</v>
      </c>
      <c r="B35" s="469">
        <v>0</v>
      </c>
      <c r="C35" s="469"/>
      <c r="D35" s="469">
        <v>0</v>
      </c>
      <c r="E35" s="469"/>
      <c r="F35" s="466">
        <f t="shared" si="1"/>
        <v>0</v>
      </c>
      <c r="G35" s="469">
        <v>0</v>
      </c>
      <c r="H35" s="469">
        <v>0</v>
      </c>
      <c r="I35" s="466">
        <f t="shared" si="2"/>
        <v>0</v>
      </c>
      <c r="J35" s="466">
        <v>-30641532</v>
      </c>
      <c r="K35" s="466">
        <f>+J35</f>
        <v>-30641532</v>
      </c>
      <c r="L35" s="715">
        <v>0</v>
      </c>
    </row>
    <row r="36" spans="2:12" ht="15.75">
      <c r="B36" s="469"/>
      <c r="C36" s="469"/>
      <c r="D36" s="469"/>
      <c r="E36" s="469"/>
      <c r="F36" s="466"/>
      <c r="G36" s="466"/>
      <c r="H36" s="469"/>
      <c r="I36" s="466"/>
      <c r="J36" s="467"/>
      <c r="K36" s="466"/>
      <c r="L36" s="715"/>
    </row>
    <row r="37" spans="1:12" ht="15.75">
      <c r="A37" s="468" t="s">
        <v>316</v>
      </c>
      <c r="B37" s="469">
        <v>0</v>
      </c>
      <c r="C37" s="469"/>
      <c r="D37" s="469">
        <v>0</v>
      </c>
      <c r="E37" s="469"/>
      <c r="F37" s="466">
        <f t="shared" si="1"/>
        <v>0</v>
      </c>
      <c r="G37" s="469">
        <v>0</v>
      </c>
      <c r="H37" s="469">
        <v>129951</v>
      </c>
      <c r="I37" s="466">
        <f t="shared" si="2"/>
        <v>129951</v>
      </c>
      <c r="J37" s="466">
        <v>0</v>
      </c>
      <c r="K37" s="466">
        <f>+I37</f>
        <v>129951</v>
      </c>
      <c r="L37" s="716"/>
    </row>
    <row r="38" spans="1:12" ht="15.75">
      <c r="A38" s="468" t="s">
        <v>317</v>
      </c>
      <c r="B38" s="469">
        <v>0</v>
      </c>
      <c r="C38" s="469"/>
      <c r="D38" s="469">
        <v>0</v>
      </c>
      <c r="E38" s="469"/>
      <c r="F38" s="466">
        <f t="shared" si="1"/>
        <v>0</v>
      </c>
      <c r="G38" s="469">
        <v>0</v>
      </c>
      <c r="H38" s="466">
        <v>0</v>
      </c>
      <c r="I38" s="466">
        <f t="shared" si="2"/>
        <v>0</v>
      </c>
      <c r="J38" s="466">
        <v>0</v>
      </c>
      <c r="K38" s="466">
        <f>(F38+I38+J38)</f>
        <v>0</v>
      </c>
      <c r="L38" s="715">
        <v>0</v>
      </c>
    </row>
    <row r="39" spans="1:12" ht="15.75">
      <c r="A39" s="468" t="s">
        <v>343</v>
      </c>
      <c r="B39" s="469">
        <v>0</v>
      </c>
      <c r="C39" s="469"/>
      <c r="D39" s="469">
        <v>0</v>
      </c>
      <c r="E39" s="469"/>
      <c r="F39" s="466">
        <f t="shared" si="1"/>
        <v>0</v>
      </c>
      <c r="G39" s="469">
        <v>0</v>
      </c>
      <c r="H39" s="469">
        <v>0</v>
      </c>
      <c r="I39" s="466">
        <f t="shared" si="2"/>
        <v>0</v>
      </c>
      <c r="J39" s="469">
        <v>0</v>
      </c>
      <c r="K39" s="466">
        <f>(F39+I39+J39)</f>
        <v>0</v>
      </c>
      <c r="L39" s="715">
        <v>0</v>
      </c>
    </row>
    <row r="40" spans="1:12" ht="15.75">
      <c r="A40" s="468" t="s">
        <v>318</v>
      </c>
      <c r="B40" s="469">
        <v>0</v>
      </c>
      <c r="C40" s="469"/>
      <c r="D40" s="469">
        <v>0</v>
      </c>
      <c r="E40" s="469"/>
      <c r="F40" s="466">
        <f t="shared" si="1"/>
        <v>0</v>
      </c>
      <c r="G40" s="469">
        <v>0</v>
      </c>
      <c r="H40" s="469">
        <v>0</v>
      </c>
      <c r="I40" s="466">
        <f t="shared" si="2"/>
        <v>0</v>
      </c>
      <c r="J40" s="466">
        <v>34137334</v>
      </c>
      <c r="K40" s="466">
        <f>+J40</f>
        <v>34137334</v>
      </c>
      <c r="L40" s="715">
        <v>30641532</v>
      </c>
    </row>
    <row r="41" spans="1:12" ht="15.75">
      <c r="A41" s="468"/>
      <c r="B41" s="469"/>
      <c r="C41" s="469"/>
      <c r="D41" s="469"/>
      <c r="E41" s="469"/>
      <c r="F41" s="466"/>
      <c r="G41" s="469"/>
      <c r="H41" s="469"/>
      <c r="I41" s="466"/>
      <c r="J41" s="469"/>
      <c r="K41" s="466"/>
      <c r="L41" s="717"/>
    </row>
    <row r="42" spans="1:15" ht="26.25" customHeight="1">
      <c r="A42" s="450" t="s">
        <v>563</v>
      </c>
      <c r="B42" s="491">
        <f aca="true" t="shared" si="3" ref="B42:J42">SUM(B24:B41)</f>
        <v>120000000</v>
      </c>
      <c r="C42" s="491">
        <f t="shared" si="3"/>
        <v>0</v>
      </c>
      <c r="D42" s="491">
        <f t="shared" si="3"/>
        <v>884126</v>
      </c>
      <c r="E42" s="491">
        <f t="shared" si="3"/>
        <v>0</v>
      </c>
      <c r="F42" s="491">
        <f t="shared" si="3"/>
        <v>120884126</v>
      </c>
      <c r="G42" s="491">
        <f t="shared" si="3"/>
        <v>11145066</v>
      </c>
      <c r="H42" s="491">
        <f t="shared" si="3"/>
        <v>1334217</v>
      </c>
      <c r="I42" s="491">
        <f>SUM(I24:I41)</f>
        <v>12479283</v>
      </c>
      <c r="J42" s="491">
        <f t="shared" si="3"/>
        <v>34137334</v>
      </c>
      <c r="K42" s="491">
        <f>+F42+I42+J42</f>
        <v>167500743</v>
      </c>
      <c r="L42" s="496"/>
      <c r="O42" s="471"/>
    </row>
    <row r="43" spans="1:15" ht="27" customHeight="1">
      <c r="A43" s="492" t="s">
        <v>562</v>
      </c>
      <c r="B43" s="493">
        <v>120000000</v>
      </c>
      <c r="C43" s="493">
        <v>0</v>
      </c>
      <c r="D43" s="493">
        <v>884126</v>
      </c>
      <c r="E43" s="493">
        <v>0</v>
      </c>
      <c r="F43" s="493">
        <v>120884126</v>
      </c>
      <c r="G43" s="713">
        <v>9348364</v>
      </c>
      <c r="H43" s="713">
        <v>1204266</v>
      </c>
      <c r="I43" s="493">
        <f>SUM(G43:H43)</f>
        <v>10552630</v>
      </c>
      <c r="J43" s="493">
        <v>30641532</v>
      </c>
      <c r="K43" s="493"/>
      <c r="L43" s="494">
        <f>+F43+I43+J43</f>
        <v>162078288</v>
      </c>
      <c r="O43" s="471"/>
    </row>
    <row r="44" spans="11:12" ht="15.75">
      <c r="K44" s="471"/>
      <c r="L44" s="495"/>
    </row>
    <row r="45" ht="15.75">
      <c r="L45" s="495"/>
    </row>
    <row r="50" spans="1:12" ht="25.5" customHeight="1">
      <c r="A50" s="853" t="s">
        <v>554</v>
      </c>
      <c r="B50" s="853"/>
      <c r="C50" s="853"/>
      <c r="D50" s="853"/>
      <c r="E50" s="853" t="s">
        <v>325</v>
      </c>
      <c r="F50" s="853"/>
      <c r="G50" s="853"/>
      <c r="H50" s="853"/>
      <c r="I50" s="853" t="s">
        <v>69</v>
      </c>
      <c r="J50" s="853"/>
      <c r="K50" s="853"/>
      <c r="L50" s="853"/>
    </row>
  </sheetData>
  <sheetProtection/>
  <mergeCells count="11">
    <mergeCell ref="A14:L14"/>
    <mergeCell ref="A50:D50"/>
    <mergeCell ref="E50:H50"/>
    <mergeCell ref="I50:L50"/>
    <mergeCell ref="B17:E17"/>
    <mergeCell ref="G17:H17"/>
    <mergeCell ref="A10:L10"/>
    <mergeCell ref="A11:L11"/>
    <mergeCell ref="A12:C12"/>
    <mergeCell ref="D12:L12"/>
    <mergeCell ref="A13:L13"/>
  </mergeCells>
  <printOptions/>
  <pageMargins left="0.7086614173228347" right="0.7086614173228347" top="1.141732283464567" bottom="0.7480314960629921" header="0.31496062992125984" footer="0.31496062992125984"/>
  <pageSetup fitToHeight="1" fitToWidth="1" horizontalDpi="600" verticalDpi="600" orientation="landscape" paperSize="9" scale="61" r:id="rId2"/>
  <drawing r:id="rId1"/>
</worksheet>
</file>

<file path=xl/worksheets/sheet6.xml><?xml version="1.0" encoding="utf-8"?>
<worksheet xmlns="http://schemas.openxmlformats.org/spreadsheetml/2006/main" xmlns:r="http://schemas.openxmlformats.org/officeDocument/2006/relationships">
  <sheetPr>
    <tabColor theme="0" tint="-0.1499900072813034"/>
  </sheetPr>
  <dimension ref="A5:AI80"/>
  <sheetViews>
    <sheetView zoomScalePageLayoutView="0" workbookViewId="0" topLeftCell="A21">
      <selection activeCell="C14" sqref="C14:I14"/>
    </sheetView>
  </sheetViews>
  <sheetFormatPr defaultColWidth="11.421875" defaultRowHeight="12.75"/>
  <cols>
    <col min="1" max="1" width="4.28125" style="96" customWidth="1"/>
    <col min="2" max="2" width="3.28125" style="96" customWidth="1"/>
    <col min="3" max="5" width="11.421875" style="96" customWidth="1"/>
    <col min="6" max="6" width="14.28125" style="96" bestFit="1" customWidth="1"/>
    <col min="7" max="7" width="18.7109375" style="96" customWidth="1"/>
    <col min="8" max="8" width="3.7109375" style="96" customWidth="1"/>
    <col min="9" max="9" width="15.57421875" style="96" customWidth="1"/>
    <col min="10" max="10" width="13.7109375" style="96" customWidth="1"/>
    <col min="11" max="11" width="11.421875" style="96" customWidth="1"/>
    <col min="12" max="12" width="11.421875" style="113" customWidth="1"/>
    <col min="13" max="13" width="11.421875" style="96" customWidth="1"/>
    <col min="14" max="14" width="15.421875" style="96" bestFit="1" customWidth="1"/>
    <col min="15" max="15" width="15.421875" style="96" customWidth="1"/>
    <col min="16" max="16" width="13.28125" style="96" bestFit="1" customWidth="1"/>
    <col min="17" max="16384" width="11.421875" style="96" customWidth="1"/>
  </cols>
  <sheetData>
    <row r="5" spans="1:2" ht="12.75">
      <c r="A5" s="96" t="s">
        <v>72</v>
      </c>
      <c r="B5" s="97" t="s">
        <v>73</v>
      </c>
    </row>
    <row r="6" spans="2:7" ht="16.5" thickBot="1">
      <c r="B6" s="98" t="s">
        <v>74</v>
      </c>
      <c r="F6" s="867" t="s">
        <v>109</v>
      </c>
      <c r="G6" s="867"/>
    </row>
    <row r="7" spans="2:10" ht="12.75">
      <c r="B7" s="99"/>
      <c r="C7" s="100"/>
      <c r="D7" s="100"/>
      <c r="E7" s="100"/>
      <c r="F7" s="100"/>
      <c r="G7" s="100"/>
      <c r="H7" s="100"/>
      <c r="I7" s="100"/>
      <c r="J7" s="101"/>
    </row>
    <row r="8" spans="2:10" ht="12.75" hidden="1">
      <c r="B8" s="102"/>
      <c r="C8" s="858" t="s">
        <v>75</v>
      </c>
      <c r="D8" s="858"/>
      <c r="E8" s="858"/>
      <c r="F8" s="858"/>
      <c r="G8" s="858"/>
      <c r="H8" s="858"/>
      <c r="I8" s="858"/>
      <c r="J8" s="103"/>
    </row>
    <row r="9" spans="2:10" ht="12.75" hidden="1">
      <c r="B9" s="102"/>
      <c r="C9" s="858" t="s">
        <v>103</v>
      </c>
      <c r="D9" s="858"/>
      <c r="E9" s="858"/>
      <c r="F9" s="858"/>
      <c r="G9" s="858"/>
      <c r="H9" s="858"/>
      <c r="I9" s="858"/>
      <c r="J9" s="103"/>
    </row>
    <row r="10" spans="2:10" ht="12.75" customHeight="1" hidden="1">
      <c r="B10" s="864" t="s">
        <v>104</v>
      </c>
      <c r="C10" s="865"/>
      <c r="D10" s="865"/>
      <c r="E10" s="865"/>
      <c r="F10" s="865"/>
      <c r="G10" s="865"/>
      <c r="H10" s="865"/>
      <c r="I10" s="865"/>
      <c r="J10" s="866"/>
    </row>
    <row r="11" spans="2:10" ht="12.75" hidden="1">
      <c r="B11" s="102"/>
      <c r="J11" s="103"/>
    </row>
    <row r="12" spans="2:10" ht="12.75">
      <c r="B12" s="102"/>
      <c r="C12" s="858" t="s">
        <v>407</v>
      </c>
      <c r="D12" s="858"/>
      <c r="E12" s="858"/>
      <c r="F12" s="858"/>
      <c r="G12" s="858"/>
      <c r="H12" s="858"/>
      <c r="I12" s="858"/>
      <c r="J12" s="103"/>
    </row>
    <row r="13" spans="2:10" ht="12.75">
      <c r="B13" s="102"/>
      <c r="J13" s="103"/>
    </row>
    <row r="14" spans="2:10" ht="12.75">
      <c r="B14" s="102"/>
      <c r="C14" s="858" t="s">
        <v>17</v>
      </c>
      <c r="D14" s="858"/>
      <c r="E14" s="858"/>
      <c r="F14" s="858"/>
      <c r="G14" s="858"/>
      <c r="H14" s="858"/>
      <c r="I14" s="858"/>
      <c r="J14" s="103"/>
    </row>
    <row r="15" spans="2:10" ht="12.75">
      <c r="B15" s="102"/>
      <c r="C15" s="857"/>
      <c r="D15" s="857"/>
      <c r="E15" s="857"/>
      <c r="F15" s="857"/>
      <c r="G15" s="857"/>
      <c r="H15" s="857"/>
      <c r="I15" s="857"/>
      <c r="J15" s="103"/>
    </row>
    <row r="16" spans="2:10" ht="12.75">
      <c r="B16" s="102"/>
      <c r="C16" s="858" t="s">
        <v>105</v>
      </c>
      <c r="D16" s="858"/>
      <c r="E16" s="858"/>
      <c r="F16" s="858"/>
      <c r="G16" s="858"/>
      <c r="H16" s="858"/>
      <c r="I16" s="858"/>
      <c r="J16" s="103"/>
    </row>
    <row r="17" spans="2:10" ht="12.75">
      <c r="B17" s="102"/>
      <c r="C17" s="857"/>
      <c r="D17" s="857"/>
      <c r="E17" s="857"/>
      <c r="F17" s="857"/>
      <c r="G17" s="857"/>
      <c r="H17" s="857"/>
      <c r="I17" s="857"/>
      <c r="J17" s="103"/>
    </row>
    <row r="18" spans="2:10" ht="12.75">
      <c r="B18" s="102"/>
      <c r="C18" s="858" t="s">
        <v>622</v>
      </c>
      <c r="D18" s="858"/>
      <c r="E18" s="858"/>
      <c r="F18" s="858"/>
      <c r="G18" s="858"/>
      <c r="H18" s="858"/>
      <c r="I18" s="858"/>
      <c r="J18" s="103"/>
    </row>
    <row r="19" spans="2:10" ht="13.5" thickBot="1">
      <c r="B19" s="102"/>
      <c r="C19" s="97"/>
      <c r="J19" s="103"/>
    </row>
    <row r="20" spans="2:10" ht="13.5" thickBot="1">
      <c r="B20" s="102"/>
      <c r="C20" s="104"/>
      <c r="D20" s="100"/>
      <c r="E20" s="100"/>
      <c r="F20" s="100"/>
      <c r="G20" s="859" t="s">
        <v>76</v>
      </c>
      <c r="H20" s="860"/>
      <c r="I20" s="861"/>
      <c r="J20" s="103"/>
    </row>
    <row r="21" spans="2:10" ht="13.5" thickBot="1">
      <c r="B21" s="102"/>
      <c r="C21" s="102"/>
      <c r="G21" s="632">
        <v>43830</v>
      </c>
      <c r="H21" s="105"/>
      <c r="I21" s="632">
        <v>43465</v>
      </c>
      <c r="J21" s="103"/>
    </row>
    <row r="22" spans="2:10" ht="12.75">
      <c r="B22" s="102"/>
      <c r="C22" s="106" t="s">
        <v>77</v>
      </c>
      <c r="G22" s="107"/>
      <c r="H22" s="99"/>
      <c r="I22" s="107"/>
      <c r="J22" s="103"/>
    </row>
    <row r="23" spans="2:10" ht="12.75">
      <c r="B23" s="102"/>
      <c r="C23" s="102"/>
      <c r="G23" s="108"/>
      <c r="H23" s="102"/>
      <c r="I23" s="108"/>
      <c r="J23" s="103"/>
    </row>
    <row r="24" spans="2:10" ht="12.75">
      <c r="B24" s="102"/>
      <c r="C24" s="102" t="s">
        <v>632</v>
      </c>
      <c r="G24" s="110">
        <f>+I31</f>
        <v>20040377</v>
      </c>
      <c r="H24" s="109"/>
      <c r="I24" s="110">
        <v>19766372</v>
      </c>
      <c r="J24" s="103"/>
    </row>
    <row r="25" spans="2:10" ht="12.75">
      <c r="B25" s="102"/>
      <c r="C25" s="102" t="s">
        <v>78</v>
      </c>
      <c r="G25" s="110">
        <v>0</v>
      </c>
      <c r="H25" s="102"/>
      <c r="I25" s="110">
        <v>0</v>
      </c>
      <c r="J25" s="103"/>
    </row>
    <row r="26" spans="2:10" ht="13.5" thickBot="1">
      <c r="B26" s="102"/>
      <c r="C26" s="102"/>
      <c r="G26" s="111"/>
      <c r="H26" s="102"/>
      <c r="I26" s="111"/>
      <c r="J26" s="103"/>
    </row>
    <row r="27" spans="2:10" ht="12.75">
      <c r="B27" s="102"/>
      <c r="C27" s="102" t="s">
        <v>79</v>
      </c>
      <c r="G27" s="110">
        <f>SUM(G24:G26)</f>
        <v>20040377</v>
      </c>
      <c r="H27" s="107"/>
      <c r="I27" s="114">
        <f>SUM(I24:I26)</f>
        <v>19766372</v>
      </c>
      <c r="J27" s="103"/>
    </row>
    <row r="28" spans="2:10" ht="13.5" thickBot="1">
      <c r="B28" s="102"/>
      <c r="C28" s="102"/>
      <c r="G28" s="111"/>
      <c r="H28" s="111"/>
      <c r="I28" s="111"/>
      <c r="J28" s="103"/>
    </row>
    <row r="29" spans="2:10" ht="13.5" thickBot="1">
      <c r="B29" s="102"/>
      <c r="C29" s="102" t="s">
        <v>80</v>
      </c>
      <c r="G29" s="112">
        <f>+G31-G27</f>
        <v>1353207</v>
      </c>
      <c r="H29" s="112"/>
      <c r="I29" s="112">
        <f>+I31-I27</f>
        <v>274005</v>
      </c>
      <c r="J29" s="103"/>
    </row>
    <row r="30" spans="2:10" ht="12.75">
      <c r="B30" s="102"/>
      <c r="C30" s="102"/>
      <c r="G30" s="114"/>
      <c r="H30" s="114"/>
      <c r="I30" s="114"/>
      <c r="J30" s="103"/>
    </row>
    <row r="31" spans="2:10" ht="13.5" thickBot="1">
      <c r="B31" s="102"/>
      <c r="C31" s="102" t="s">
        <v>81</v>
      </c>
      <c r="G31" s="110">
        <v>21393584</v>
      </c>
      <c r="H31" s="110"/>
      <c r="I31" s="110">
        <v>20040377</v>
      </c>
      <c r="J31" s="103"/>
    </row>
    <row r="32" spans="2:10" ht="12.75">
      <c r="B32" s="102"/>
      <c r="C32" s="102"/>
      <c r="F32" s="113"/>
      <c r="G32" s="107"/>
      <c r="H32" s="107"/>
      <c r="I32" s="107"/>
      <c r="J32" s="103"/>
    </row>
    <row r="33" spans="2:10" ht="12.75">
      <c r="B33" s="102"/>
      <c r="C33" s="106" t="s">
        <v>82</v>
      </c>
      <c r="G33" s="108"/>
      <c r="H33" s="108"/>
      <c r="I33" s="108"/>
      <c r="J33" s="103"/>
    </row>
    <row r="34" spans="2:10" ht="12.75">
      <c r="B34" s="102"/>
      <c r="C34" s="102"/>
      <c r="G34" s="108"/>
      <c r="H34" s="108"/>
      <c r="I34" s="108"/>
      <c r="J34" s="103"/>
    </row>
    <row r="35" spans="2:10" ht="12.75">
      <c r="B35" s="102"/>
      <c r="C35" s="106" t="s">
        <v>83</v>
      </c>
      <c r="D35" s="97"/>
      <c r="E35" s="97"/>
      <c r="F35" s="117"/>
      <c r="G35" s="116">
        <f>SUM(G36:G37)</f>
        <v>11287169.149</v>
      </c>
      <c r="H35" s="116"/>
      <c r="I35" s="116">
        <f>SUM(I36:I37)</f>
        <v>11376668</v>
      </c>
      <c r="J35" s="103"/>
    </row>
    <row r="36" spans="2:10" ht="12.75">
      <c r="B36" s="102"/>
      <c r="C36" s="102" t="s">
        <v>116</v>
      </c>
      <c r="F36" s="113"/>
      <c r="G36" s="556">
        <v>11287169.149</v>
      </c>
      <c r="H36" s="110"/>
      <c r="I36" s="556">
        <v>11376668</v>
      </c>
      <c r="J36" s="103"/>
    </row>
    <row r="37" spans="2:10" ht="12.75">
      <c r="B37" s="102"/>
      <c r="C37" s="102"/>
      <c r="F37" s="113"/>
      <c r="G37" s="110"/>
      <c r="H37" s="110"/>
      <c r="I37" s="110"/>
      <c r="J37" s="103"/>
    </row>
    <row r="38" spans="2:10" ht="12.75">
      <c r="B38" s="102"/>
      <c r="C38" s="498" t="s">
        <v>84</v>
      </c>
      <c r="D38" s="97"/>
      <c r="E38" s="97"/>
      <c r="F38" s="97"/>
      <c r="G38" s="116">
        <v>-58560597</v>
      </c>
      <c r="H38" s="116"/>
      <c r="I38" s="116">
        <v>-53337355</v>
      </c>
      <c r="J38" s="103"/>
    </row>
    <row r="39" spans="2:15" ht="12.75">
      <c r="B39" s="102"/>
      <c r="C39" s="102"/>
      <c r="F39" s="113"/>
      <c r="G39" s="108"/>
      <c r="H39" s="108"/>
      <c r="I39" s="108"/>
      <c r="J39" s="103"/>
      <c r="N39" s="113"/>
      <c r="O39" s="113"/>
    </row>
    <row r="40" spans="2:15" ht="12.75">
      <c r="B40" s="102"/>
      <c r="C40" s="106" t="s">
        <v>85</v>
      </c>
      <c r="D40" s="97"/>
      <c r="E40" s="97"/>
      <c r="F40" s="117"/>
      <c r="G40" s="557">
        <v>232960512.509</v>
      </c>
      <c r="H40" s="116"/>
      <c r="I40" s="557">
        <f>223914408-11376668</f>
        <v>212537740</v>
      </c>
      <c r="J40" s="813"/>
      <c r="N40" s="113"/>
      <c r="O40" s="113"/>
    </row>
    <row r="41" spans="2:15" ht="13.5" thickBot="1">
      <c r="B41" s="102"/>
      <c r="C41" s="102"/>
      <c r="F41" s="113"/>
      <c r="G41" s="111"/>
      <c r="H41" s="111"/>
      <c r="I41" s="111"/>
      <c r="J41" s="103"/>
      <c r="N41" s="113"/>
      <c r="O41" s="113"/>
    </row>
    <row r="42" spans="2:15" ht="13.5" thickBot="1">
      <c r="B42" s="102"/>
      <c r="C42" s="498" t="s">
        <v>86</v>
      </c>
      <c r="F42" s="113"/>
      <c r="G42" s="118">
        <f>G35+G38+G40</f>
        <v>185687084.658</v>
      </c>
      <c r="H42" s="118"/>
      <c r="I42" s="118">
        <f>I35+I38+I40</f>
        <v>170577053</v>
      </c>
      <c r="J42" s="103"/>
      <c r="N42" s="113"/>
      <c r="O42" s="113"/>
    </row>
    <row r="43" spans="2:15" ht="12.75">
      <c r="B43" s="102"/>
      <c r="C43" s="102"/>
      <c r="G43" s="107"/>
      <c r="H43" s="107"/>
      <c r="I43" s="107"/>
      <c r="J43" s="103"/>
      <c r="N43" s="113"/>
      <c r="O43" s="113"/>
    </row>
    <row r="44" spans="2:15" ht="12.75">
      <c r="B44" s="102"/>
      <c r="C44" s="102" t="s">
        <v>87</v>
      </c>
      <c r="G44" s="110">
        <v>0</v>
      </c>
      <c r="H44" s="110"/>
      <c r="I44" s="110">
        <v>0</v>
      </c>
      <c r="J44" s="103"/>
      <c r="N44" s="113"/>
      <c r="O44" s="113"/>
    </row>
    <row r="45" spans="2:15" ht="12.75">
      <c r="B45" s="102"/>
      <c r="C45" s="102" t="s">
        <v>483</v>
      </c>
      <c r="G45" s="110">
        <v>11302346</v>
      </c>
      <c r="H45" s="110"/>
      <c r="I45" s="110">
        <v>1487936</v>
      </c>
      <c r="J45" s="103"/>
      <c r="N45" s="113"/>
      <c r="O45" s="113"/>
    </row>
    <row r="46" spans="2:15" ht="13.5" thickBot="1">
      <c r="B46" s="102"/>
      <c r="C46" s="102" t="s">
        <v>484</v>
      </c>
      <c r="G46" s="115">
        <v>14931360</v>
      </c>
      <c r="H46" s="111"/>
      <c r="I46" s="115">
        <v>0</v>
      </c>
      <c r="J46" s="103"/>
      <c r="N46" s="113"/>
      <c r="O46" s="113"/>
    </row>
    <row r="47" spans="2:10" ht="13.5" thickBot="1">
      <c r="B47" s="102"/>
      <c r="C47" s="106" t="s">
        <v>88</v>
      </c>
      <c r="G47" s="119">
        <f>SUM(G44:G46)</f>
        <v>26233706</v>
      </c>
      <c r="H47" s="119"/>
      <c r="I47" s="119">
        <f>SUM(I44:I46)</f>
        <v>1487936</v>
      </c>
      <c r="J47" s="103"/>
    </row>
    <row r="48" spans="2:10" ht="12.75">
      <c r="B48" s="102"/>
      <c r="C48" s="102"/>
      <c r="G48" s="107"/>
      <c r="H48" s="101"/>
      <c r="I48" s="107"/>
      <c r="J48" s="103"/>
    </row>
    <row r="49" spans="2:10" ht="12.75">
      <c r="B49" s="102"/>
      <c r="C49" s="498" t="s">
        <v>89</v>
      </c>
      <c r="F49" s="113"/>
      <c r="G49" s="116">
        <f>G42+G47</f>
        <v>211920790.658</v>
      </c>
      <c r="H49" s="116"/>
      <c r="I49" s="116">
        <f>I42+I47</f>
        <v>172064989</v>
      </c>
      <c r="J49" s="103"/>
    </row>
    <row r="50" spans="2:16" ht="13.5" thickBot="1">
      <c r="B50" s="102"/>
      <c r="C50" s="102"/>
      <c r="F50" s="113"/>
      <c r="G50" s="120"/>
      <c r="H50" s="120"/>
      <c r="I50" s="120"/>
      <c r="J50" s="103"/>
      <c r="P50" s="117"/>
    </row>
    <row r="51" spans="2:16" ht="13.5" thickTop="1">
      <c r="B51" s="102"/>
      <c r="C51" s="102"/>
      <c r="F51" s="113"/>
      <c r="G51" s="108"/>
      <c r="H51" s="108"/>
      <c r="I51" s="108"/>
      <c r="J51" s="103"/>
      <c r="N51" s="816"/>
      <c r="O51" s="817"/>
      <c r="P51" s="117"/>
    </row>
    <row r="52" spans="2:16" ht="12.75">
      <c r="B52" s="102"/>
      <c r="C52" s="498" t="s">
        <v>90</v>
      </c>
      <c r="F52" s="113"/>
      <c r="G52" s="116">
        <f>SUM(G53:G54)</f>
        <v>-173539062</v>
      </c>
      <c r="H52" s="116"/>
      <c r="I52" s="116">
        <f>SUM(I53:I54)</f>
        <v>-156011130</v>
      </c>
      <c r="J52" s="103"/>
      <c r="P52" s="812"/>
    </row>
    <row r="53" spans="2:16" ht="12.75">
      <c r="B53" s="102"/>
      <c r="C53" s="102" t="s">
        <v>19</v>
      </c>
      <c r="F53" s="113"/>
      <c r="G53" s="110">
        <f>-176016499+2477437</f>
        <v>-173539062</v>
      </c>
      <c r="H53" s="110"/>
      <c r="I53" s="110">
        <v>-156011130</v>
      </c>
      <c r="J53" s="103"/>
      <c r="N53" s="812"/>
      <c r="O53" s="812"/>
      <c r="P53" s="113"/>
    </row>
    <row r="54" spans="2:16" ht="12.75">
      <c r="B54" s="102"/>
      <c r="C54" s="106"/>
      <c r="F54" s="113"/>
      <c r="G54" s="110"/>
      <c r="H54" s="110"/>
      <c r="I54" s="110"/>
      <c r="J54" s="103"/>
      <c r="L54" s="117"/>
      <c r="P54" s="113"/>
    </row>
    <row r="55" spans="2:12" ht="12.75">
      <c r="B55" s="102"/>
      <c r="C55" s="106" t="s">
        <v>91</v>
      </c>
      <c r="G55" s="137">
        <v>0</v>
      </c>
      <c r="H55" s="108"/>
      <c r="I55" s="137">
        <v>0</v>
      </c>
      <c r="J55" s="103"/>
      <c r="L55" s="117"/>
    </row>
    <row r="56" spans="2:12" ht="12.75">
      <c r="B56" s="102"/>
      <c r="C56" s="106"/>
      <c r="G56" s="108"/>
      <c r="H56" s="108"/>
      <c r="I56" s="108"/>
      <c r="J56" s="103"/>
      <c r="L56" s="117"/>
    </row>
    <row r="57" spans="2:10" ht="12.75">
      <c r="B57" s="102"/>
      <c r="C57" s="106" t="s">
        <v>92</v>
      </c>
      <c r="F57" s="113"/>
      <c r="G57" s="116">
        <f>SUM(G58)</f>
        <v>-341986</v>
      </c>
      <c r="H57" s="116"/>
      <c r="I57" s="116">
        <f>SUM(I58)</f>
        <v>-799265</v>
      </c>
      <c r="J57" s="103"/>
    </row>
    <row r="58" spans="2:10" ht="12.75">
      <c r="B58" s="102"/>
      <c r="C58" s="102" t="s">
        <v>4</v>
      </c>
      <c r="F58" s="113"/>
      <c r="G58" s="110">
        <v>-341986</v>
      </c>
      <c r="H58" s="110"/>
      <c r="I58" s="110">
        <v>-799265</v>
      </c>
      <c r="J58" s="103"/>
    </row>
    <row r="59" spans="2:10" ht="12.75">
      <c r="B59" s="102"/>
      <c r="C59" s="106"/>
      <c r="G59" s="108"/>
      <c r="H59" s="108"/>
      <c r="I59" s="108"/>
      <c r="J59" s="103"/>
    </row>
    <row r="60" spans="2:10" ht="12.75">
      <c r="B60" s="102"/>
      <c r="C60" s="106" t="s">
        <v>93</v>
      </c>
      <c r="G60" s="116">
        <v>-30631542</v>
      </c>
      <c r="H60" s="108"/>
      <c r="I60" s="116">
        <v>-14474573</v>
      </c>
      <c r="J60" s="103"/>
    </row>
    <row r="61" spans="2:10" ht="12.75">
      <c r="B61" s="102"/>
      <c r="C61" s="106"/>
      <c r="G61" s="108"/>
      <c r="H61" s="108"/>
      <c r="I61" s="108"/>
      <c r="J61" s="103"/>
    </row>
    <row r="62" spans="2:10" ht="13.5" thickBot="1">
      <c r="B62" s="102"/>
      <c r="C62" s="106" t="s">
        <v>94</v>
      </c>
      <c r="G62" s="119">
        <v>0</v>
      </c>
      <c r="H62" s="111"/>
      <c r="I62" s="119">
        <v>0</v>
      </c>
      <c r="J62" s="103"/>
    </row>
    <row r="63" spans="2:10" ht="12.75">
      <c r="B63" s="102"/>
      <c r="C63" s="106"/>
      <c r="G63" s="107"/>
      <c r="H63" s="107"/>
      <c r="I63" s="107"/>
      <c r="J63" s="103"/>
    </row>
    <row r="64" spans="2:15" ht="12.75">
      <c r="B64" s="102"/>
      <c r="C64" s="106" t="s">
        <v>95</v>
      </c>
      <c r="G64" s="116">
        <f>SUM(G65)</f>
        <v>-6054994</v>
      </c>
      <c r="H64" s="116"/>
      <c r="I64" s="116">
        <f>SUM(I65)</f>
        <v>-506016</v>
      </c>
      <c r="J64" s="103"/>
      <c r="N64" s="113"/>
      <c r="O64" s="113"/>
    </row>
    <row r="65" spans="2:15" ht="13.5" thickBot="1">
      <c r="B65" s="102"/>
      <c r="C65" s="121" t="s">
        <v>3</v>
      </c>
      <c r="F65" s="113"/>
      <c r="G65" s="115">
        <v>-6054994</v>
      </c>
      <c r="H65" s="115"/>
      <c r="I65" s="115">
        <v>-506016</v>
      </c>
      <c r="J65" s="103"/>
      <c r="N65" s="113"/>
      <c r="O65" s="113"/>
    </row>
    <row r="66" spans="2:11" ht="12.75">
      <c r="B66" s="102"/>
      <c r="C66" s="106"/>
      <c r="F66" s="113"/>
      <c r="G66" s="107"/>
      <c r="H66" s="107"/>
      <c r="I66" s="107"/>
      <c r="J66" s="103"/>
      <c r="K66" s="113"/>
    </row>
    <row r="67" spans="2:15" ht="13.5" thickBot="1">
      <c r="B67" s="102"/>
      <c r="C67" s="106" t="s">
        <v>96</v>
      </c>
      <c r="F67" s="113"/>
      <c r="G67" s="110">
        <f>G49+G52+G57+G55+G60+G62+G64</f>
        <v>1353206.6579999924</v>
      </c>
      <c r="H67" s="110"/>
      <c r="I67" s="110">
        <f>I49+I52+I57+I55+I60+I62+I64</f>
        <v>274005</v>
      </c>
      <c r="J67" s="103"/>
      <c r="N67" s="113"/>
      <c r="O67" s="113"/>
    </row>
    <row r="68" spans="2:10" ht="13.5" thickBot="1">
      <c r="B68" s="102"/>
      <c r="C68" s="122"/>
      <c r="D68" s="123"/>
      <c r="E68" s="123"/>
      <c r="F68" s="123"/>
      <c r="G68" s="814"/>
      <c r="H68" s="814"/>
      <c r="I68" s="814"/>
      <c r="J68" s="103"/>
    </row>
    <row r="69" spans="2:10" ht="12.75">
      <c r="B69" s="102"/>
      <c r="C69" s="125"/>
      <c r="G69" s="113"/>
      <c r="J69" s="103"/>
    </row>
    <row r="70" spans="2:10" ht="12.75">
      <c r="B70" s="102"/>
      <c r="C70" s="96" t="s">
        <v>97</v>
      </c>
      <c r="J70" s="103"/>
    </row>
    <row r="71" spans="2:10" ht="12.75">
      <c r="B71" s="102"/>
      <c r="I71" s="113"/>
      <c r="J71" s="103"/>
    </row>
    <row r="72" spans="2:10" ht="12.75">
      <c r="B72" s="102"/>
      <c r="I72" s="113"/>
      <c r="J72" s="103"/>
    </row>
    <row r="73" spans="2:35" s="18" customFormat="1" ht="12.75">
      <c r="B73" s="102"/>
      <c r="C73" s="96"/>
      <c r="D73" s="96"/>
      <c r="E73" s="96"/>
      <c r="F73" s="96"/>
      <c r="G73" s="96"/>
      <c r="H73" s="96"/>
      <c r="I73" s="96"/>
      <c r="J73" s="103"/>
      <c r="L73" s="67"/>
      <c r="N73" s="26"/>
      <c r="O73" s="26"/>
      <c r="P73" s="26"/>
      <c r="Q73" s="26"/>
      <c r="R73" s="74"/>
      <c r="S73" s="74"/>
      <c r="T73" s="74"/>
      <c r="U73" s="74"/>
      <c r="V73" s="127"/>
      <c r="W73" s="128"/>
      <c r="X73" s="60"/>
      <c r="Y73" s="815"/>
      <c r="Z73" s="78"/>
      <c r="AA73" s="815"/>
      <c r="AB73" s="60"/>
      <c r="AC73" s="815"/>
      <c r="AD73" s="74"/>
      <c r="AE73" s="74"/>
      <c r="AF73" s="74"/>
      <c r="AG73" s="74"/>
      <c r="AH73" s="74"/>
      <c r="AI73" s="74"/>
    </row>
    <row r="74" spans="2:35" s="18" customFormat="1" ht="12.75">
      <c r="B74" s="102"/>
      <c r="C74" s="96"/>
      <c r="D74" s="96"/>
      <c r="E74" s="96"/>
      <c r="F74" s="96"/>
      <c r="G74" s="96"/>
      <c r="H74" s="96"/>
      <c r="I74" s="96"/>
      <c r="J74" s="103"/>
      <c r="L74" s="67"/>
      <c r="N74" s="26"/>
      <c r="O74" s="26"/>
      <c r="P74" s="26"/>
      <c r="Q74" s="26"/>
      <c r="R74" s="74"/>
      <c r="S74" s="74"/>
      <c r="T74" s="74"/>
      <c r="U74" s="74"/>
      <c r="V74" s="127"/>
      <c r="W74" s="128"/>
      <c r="X74" s="60"/>
      <c r="Y74" s="815"/>
      <c r="Z74" s="78"/>
      <c r="AA74" s="815"/>
      <c r="AB74" s="60"/>
      <c r="AC74" s="815"/>
      <c r="AD74" s="74"/>
      <c r="AE74" s="74"/>
      <c r="AF74" s="74"/>
      <c r="AG74" s="74"/>
      <c r="AH74" s="74"/>
      <c r="AI74" s="74"/>
    </row>
    <row r="75" spans="2:35" s="18" customFormat="1" ht="12.75">
      <c r="B75" s="27"/>
      <c r="C75" s="126"/>
      <c r="D75" s="26"/>
      <c r="E75" s="26"/>
      <c r="F75" s="26"/>
      <c r="G75" s="126"/>
      <c r="H75" s="126"/>
      <c r="I75" s="26"/>
      <c r="J75" s="28"/>
      <c r="L75" s="67"/>
      <c r="N75" s="26"/>
      <c r="O75" s="26"/>
      <c r="P75" s="26"/>
      <c r="Q75" s="26"/>
      <c r="R75" s="74"/>
      <c r="S75" s="74"/>
      <c r="T75" s="74"/>
      <c r="U75" s="74"/>
      <c r="V75" s="127"/>
      <c r="W75" s="128"/>
      <c r="X75" s="60"/>
      <c r="Y75" s="815"/>
      <c r="Z75" s="78"/>
      <c r="AA75" s="815"/>
      <c r="AB75" s="60"/>
      <c r="AC75" s="815"/>
      <c r="AD75" s="74"/>
      <c r="AE75" s="74"/>
      <c r="AF75" s="74"/>
      <c r="AG75" s="74"/>
      <c r="AH75" s="74"/>
      <c r="AI75" s="74"/>
    </row>
    <row r="76" spans="2:12" ht="12.75">
      <c r="B76" s="27"/>
      <c r="C76" s="862" t="s">
        <v>554</v>
      </c>
      <c r="D76" s="862"/>
      <c r="E76" s="862"/>
      <c r="F76" s="862" t="s">
        <v>325</v>
      </c>
      <c r="G76" s="862"/>
      <c r="H76" s="862" t="s">
        <v>69</v>
      </c>
      <c r="I76" s="862"/>
      <c r="J76" s="863"/>
      <c r="L76" s="833"/>
    </row>
    <row r="77" spans="2:10" ht="13.5" thickBot="1">
      <c r="B77" s="122"/>
      <c r="C77" s="123"/>
      <c r="D77" s="123"/>
      <c r="E77" s="123"/>
      <c r="F77" s="123"/>
      <c r="G77" s="123"/>
      <c r="H77" s="123"/>
      <c r="I77" s="123"/>
      <c r="J77" s="124"/>
    </row>
    <row r="78" ht="12.75">
      <c r="C78" s="125"/>
    </row>
    <row r="79" spans="5:9" ht="12.75">
      <c r="E79" s="96" t="s">
        <v>70</v>
      </c>
      <c r="G79" s="138" t="s">
        <v>70</v>
      </c>
      <c r="H79" s="138"/>
      <c r="I79" s="138" t="s">
        <v>70</v>
      </c>
    </row>
    <row r="80" spans="5:9" ht="12.75">
      <c r="E80" s="96" t="s">
        <v>70</v>
      </c>
      <c r="G80" s="138" t="s">
        <v>70</v>
      </c>
      <c r="H80" s="138"/>
      <c r="I80" s="138" t="s">
        <v>70</v>
      </c>
    </row>
  </sheetData>
  <sheetProtection/>
  <mergeCells count="14">
    <mergeCell ref="B10:J10"/>
    <mergeCell ref="C12:I12"/>
    <mergeCell ref="C14:I14"/>
    <mergeCell ref="C15:I15"/>
    <mergeCell ref="F6:G6"/>
    <mergeCell ref="C16:I16"/>
    <mergeCell ref="C8:I8"/>
    <mergeCell ref="C9:I9"/>
    <mergeCell ref="C17:I17"/>
    <mergeCell ref="C18:I18"/>
    <mergeCell ref="G20:I20"/>
    <mergeCell ref="C76:E76"/>
    <mergeCell ref="H76:J76"/>
    <mergeCell ref="F76:G76"/>
  </mergeCells>
  <printOptions/>
  <pageMargins left="1.141732283464567" right="0.7480314960629921" top="1.7716535433070868" bottom="0.984251968503937" header="0" footer="0"/>
  <pageSetup horizontalDpi="600" verticalDpi="600" orientation="portrait" paperSize="9" scale="70" r:id="rId2"/>
  <drawing r:id="rId1"/>
</worksheet>
</file>

<file path=xl/worksheets/sheet7.xml><?xml version="1.0" encoding="utf-8"?>
<worksheet xmlns="http://schemas.openxmlformats.org/spreadsheetml/2006/main" xmlns:r="http://schemas.openxmlformats.org/officeDocument/2006/relationships">
  <sheetPr>
    <tabColor theme="0" tint="-0.1499900072813034"/>
  </sheetPr>
  <dimension ref="A3:Q48"/>
  <sheetViews>
    <sheetView zoomScale="78" zoomScaleNormal="78" zoomScalePageLayoutView="0" workbookViewId="0" topLeftCell="A19">
      <selection activeCell="E38" sqref="E38:I38"/>
    </sheetView>
  </sheetViews>
  <sheetFormatPr defaultColWidth="11.421875" defaultRowHeight="12.75"/>
  <cols>
    <col min="1" max="1" width="34.421875" style="0" customWidth="1"/>
    <col min="2" max="2" width="15.7109375" style="0" customWidth="1"/>
    <col min="3" max="3" width="17.140625" style="0" customWidth="1"/>
    <col min="4" max="4" width="15.57421875" style="0" customWidth="1"/>
    <col min="5" max="5" width="12.7109375" style="0" customWidth="1"/>
    <col min="6" max="6" width="16.140625" style="0" bestFit="1" customWidth="1"/>
    <col min="7" max="7" width="15.7109375" style="0" customWidth="1"/>
    <col min="8" max="8" width="17.28125" style="0" customWidth="1"/>
    <col min="9" max="9" width="16.140625" style="0" customWidth="1"/>
    <col min="10" max="10" width="14.421875" style="0" customWidth="1"/>
    <col min="12" max="12" width="12.8515625" style="0" customWidth="1"/>
    <col min="13" max="13" width="17.28125" style="0" customWidth="1"/>
    <col min="14" max="14" width="15.7109375" style="0" bestFit="1" customWidth="1"/>
    <col min="17" max="17" width="18.28125" style="0" customWidth="1"/>
  </cols>
  <sheetData>
    <row r="2" ht="24.75" customHeight="1"/>
    <row r="3" spans="1:14" ht="15.75">
      <c r="A3" s="870" t="s">
        <v>401</v>
      </c>
      <c r="B3" s="870"/>
      <c r="C3" s="870"/>
      <c r="D3" s="870"/>
      <c r="E3" s="870"/>
      <c r="F3" s="870"/>
      <c r="G3" s="870"/>
      <c r="H3" s="870"/>
      <c r="I3" s="870"/>
      <c r="J3" s="870"/>
      <c r="K3" s="870"/>
      <c r="L3" s="870"/>
      <c r="M3" s="870"/>
      <c r="N3" s="870"/>
    </row>
    <row r="4" spans="1:14" ht="15.75">
      <c r="A4" s="159"/>
      <c r="B4" s="868" t="s">
        <v>70</v>
      </c>
      <c r="C4" s="868"/>
      <c r="D4" s="868"/>
      <c r="E4" s="868"/>
      <c r="F4" s="868"/>
      <c r="G4" s="868"/>
      <c r="H4" s="868"/>
      <c r="I4" s="868"/>
      <c r="J4" s="868"/>
      <c r="K4" s="868"/>
      <c r="L4" s="868"/>
      <c r="M4" s="868"/>
      <c r="N4" s="868"/>
    </row>
    <row r="5" spans="1:14" ht="15.75">
      <c r="A5" s="870" t="s">
        <v>564</v>
      </c>
      <c r="B5" s="870"/>
      <c r="C5" s="870"/>
      <c r="D5" s="870"/>
      <c r="E5" s="870"/>
      <c r="F5" s="870"/>
      <c r="G5" s="870"/>
      <c r="H5" s="870"/>
      <c r="I5" s="870"/>
      <c r="J5" s="870"/>
      <c r="K5" s="870"/>
      <c r="L5" s="870"/>
      <c r="M5" s="870"/>
      <c r="N5" s="870"/>
    </row>
    <row r="6" spans="1:14" ht="15.75">
      <c r="A6" s="870" t="s">
        <v>322</v>
      </c>
      <c r="B6" s="870"/>
      <c r="C6" s="870"/>
      <c r="D6" s="870"/>
      <c r="E6" s="870"/>
      <c r="F6" s="870"/>
      <c r="G6" s="870"/>
      <c r="H6" s="870"/>
      <c r="I6" s="870"/>
      <c r="J6" s="870"/>
      <c r="K6" s="870"/>
      <c r="L6" s="870"/>
      <c r="M6" s="870"/>
      <c r="N6" s="870"/>
    </row>
    <row r="7" spans="1:14" ht="15.75">
      <c r="A7" s="158"/>
      <c r="B7" s="158"/>
      <c r="C7" s="158"/>
      <c r="D7" s="158"/>
      <c r="E7" s="158"/>
      <c r="F7" s="158"/>
      <c r="G7" s="158"/>
      <c r="H7" s="158"/>
      <c r="I7" s="158"/>
      <c r="J7" s="158"/>
      <c r="K7" s="158"/>
      <c r="L7" s="158"/>
      <c r="M7" s="158"/>
      <c r="N7" s="158" t="s">
        <v>117</v>
      </c>
    </row>
    <row r="8" spans="1:14" ht="15.75">
      <c r="A8" s="870" t="s">
        <v>319</v>
      </c>
      <c r="B8" s="870"/>
      <c r="C8" s="870"/>
      <c r="D8" s="870"/>
      <c r="E8" s="870"/>
      <c r="F8" s="870"/>
      <c r="G8" s="870"/>
      <c r="H8" s="870"/>
      <c r="I8" s="870"/>
      <c r="J8" s="870"/>
      <c r="K8" s="870"/>
      <c r="L8" s="870"/>
      <c r="M8" s="870"/>
      <c r="N8" s="870"/>
    </row>
    <row r="9" spans="1:14" ht="15.75">
      <c r="A9" s="160"/>
      <c r="B9" s="871" t="s">
        <v>118</v>
      </c>
      <c r="C9" s="871"/>
      <c r="D9" s="871"/>
      <c r="E9" s="871"/>
      <c r="F9" s="871"/>
      <c r="G9" s="871"/>
      <c r="H9" s="872" t="s">
        <v>119</v>
      </c>
      <c r="I9" s="872"/>
      <c r="J9" s="872"/>
      <c r="K9" s="872"/>
      <c r="L9" s="872"/>
      <c r="M9" s="873"/>
      <c r="N9" s="473"/>
    </row>
    <row r="10" spans="1:14" ht="15.75">
      <c r="A10" s="162"/>
      <c r="B10" s="158" t="s">
        <v>120</v>
      </c>
      <c r="C10" s="158"/>
      <c r="D10" s="158"/>
      <c r="E10" s="158"/>
      <c r="F10" s="158"/>
      <c r="G10" s="158" t="s">
        <v>120</v>
      </c>
      <c r="H10" s="607" t="s">
        <v>120</v>
      </c>
      <c r="I10" s="608"/>
      <c r="J10" s="608"/>
      <c r="K10" s="608"/>
      <c r="L10" s="608"/>
      <c r="M10" s="609" t="s">
        <v>120</v>
      </c>
      <c r="N10" s="161" t="s">
        <v>121</v>
      </c>
    </row>
    <row r="11" spans="1:14" ht="15.75">
      <c r="A11" s="163" t="s">
        <v>122</v>
      </c>
      <c r="B11" s="164">
        <v>43465</v>
      </c>
      <c r="C11" s="165" t="s">
        <v>123</v>
      </c>
      <c r="D11" s="165" t="s">
        <v>124</v>
      </c>
      <c r="E11" s="165" t="s">
        <v>125</v>
      </c>
      <c r="F11" s="165" t="s">
        <v>126</v>
      </c>
      <c r="G11" s="164">
        <v>43465</v>
      </c>
      <c r="H11" s="610">
        <v>43465</v>
      </c>
      <c r="I11" s="611" t="s">
        <v>123</v>
      </c>
      <c r="J11" s="611" t="s">
        <v>124</v>
      </c>
      <c r="K11" s="611" t="s">
        <v>125</v>
      </c>
      <c r="L11" s="611" t="s">
        <v>126</v>
      </c>
      <c r="M11" s="612">
        <v>43830</v>
      </c>
      <c r="N11" s="166" t="s">
        <v>127</v>
      </c>
    </row>
    <row r="12" spans="1:15" ht="15.75">
      <c r="A12" s="162"/>
      <c r="B12" s="167"/>
      <c r="C12" s="167"/>
      <c r="D12" s="167"/>
      <c r="E12" s="167"/>
      <c r="F12" s="167"/>
      <c r="G12" s="168"/>
      <c r="H12" s="167"/>
      <c r="I12" s="167"/>
      <c r="J12" s="167"/>
      <c r="K12" s="167"/>
      <c r="L12" s="167"/>
      <c r="M12" s="169"/>
      <c r="N12" s="169"/>
      <c r="O12" s="528"/>
    </row>
    <row r="13" spans="1:15" ht="15.75">
      <c r="A13" s="669" t="s">
        <v>128</v>
      </c>
      <c r="B13" s="171"/>
      <c r="C13" s="167"/>
      <c r="D13" s="171"/>
      <c r="E13" s="171"/>
      <c r="F13" s="171"/>
      <c r="G13" s="172"/>
      <c r="H13" s="171"/>
      <c r="I13" s="167"/>
      <c r="J13" s="171"/>
      <c r="K13" s="171"/>
      <c r="L13" s="171"/>
      <c r="M13" s="172"/>
      <c r="N13" s="172"/>
      <c r="O13" s="538"/>
    </row>
    <row r="14" spans="1:14" ht="15.75">
      <c r="A14" s="162"/>
      <c r="B14" s="167"/>
      <c r="C14" s="167"/>
      <c r="D14" s="167"/>
      <c r="E14" s="167"/>
      <c r="F14" s="167"/>
      <c r="G14" s="173"/>
      <c r="H14" s="167"/>
      <c r="I14" s="167"/>
      <c r="J14" s="167"/>
      <c r="K14" s="167"/>
      <c r="L14" s="167"/>
      <c r="M14" s="169"/>
      <c r="N14" s="173"/>
    </row>
    <row r="15" spans="1:14" ht="15.75">
      <c r="A15" s="162" t="s">
        <v>362</v>
      </c>
      <c r="B15" s="174">
        <v>956847</v>
      </c>
      <c r="C15" s="633">
        <v>32725</v>
      </c>
      <c r="D15" s="633">
        <v>0</v>
      </c>
      <c r="E15" s="633">
        <v>26888</v>
      </c>
      <c r="F15" s="175">
        <v>0</v>
      </c>
      <c r="G15" s="173">
        <f aca="true" t="shared" si="0" ref="G15:G20">+B15+C15-D15+E15+F15</f>
        <v>1016460</v>
      </c>
      <c r="H15" s="175">
        <v>387042</v>
      </c>
      <c r="I15" s="175">
        <v>137710</v>
      </c>
      <c r="J15" s="606">
        <v>0</v>
      </c>
      <c r="K15" s="529">
        <v>0</v>
      </c>
      <c r="L15" s="529">
        <v>0</v>
      </c>
      <c r="M15" s="173">
        <f aca="true" t="shared" si="1" ref="M15:M20">+H15+I15-J15+K15+L15</f>
        <v>524752</v>
      </c>
      <c r="N15" s="173">
        <f aca="true" t="shared" si="2" ref="N15:N20">+G15-I15</f>
        <v>878750</v>
      </c>
    </row>
    <row r="16" spans="1:14" ht="15.75">
      <c r="A16" s="162" t="s">
        <v>129</v>
      </c>
      <c r="B16" s="175">
        <v>893197</v>
      </c>
      <c r="C16" s="175">
        <v>275964</v>
      </c>
      <c r="D16" s="175"/>
      <c r="E16" s="175">
        <v>25100</v>
      </c>
      <c r="F16" s="175">
        <v>0</v>
      </c>
      <c r="G16" s="173">
        <f t="shared" si="0"/>
        <v>1194261</v>
      </c>
      <c r="H16" s="175">
        <v>1280782</v>
      </c>
      <c r="I16" s="175">
        <v>303768</v>
      </c>
      <c r="J16" s="175">
        <v>193582</v>
      </c>
      <c r="K16" s="529">
        <v>0</v>
      </c>
      <c r="L16" s="529">
        <v>0</v>
      </c>
      <c r="M16" s="173">
        <f t="shared" si="1"/>
        <v>1390968</v>
      </c>
      <c r="N16" s="173">
        <f t="shared" si="2"/>
        <v>890493</v>
      </c>
    </row>
    <row r="17" spans="1:14" ht="15.75">
      <c r="A17" s="162" t="s">
        <v>289</v>
      </c>
      <c r="B17" s="175">
        <v>154981</v>
      </c>
      <c r="C17" s="175">
        <v>23911</v>
      </c>
      <c r="D17" s="175">
        <v>0</v>
      </c>
      <c r="E17" s="175">
        <v>4355</v>
      </c>
      <c r="F17" s="175">
        <v>0</v>
      </c>
      <c r="G17" s="173">
        <f t="shared" si="0"/>
        <v>183247</v>
      </c>
      <c r="H17" s="175">
        <v>146105</v>
      </c>
      <c r="I17" s="175">
        <v>32628</v>
      </c>
      <c r="J17" s="175">
        <v>0</v>
      </c>
      <c r="K17" s="529">
        <v>0</v>
      </c>
      <c r="L17" s="529">
        <v>0</v>
      </c>
      <c r="M17" s="173">
        <f t="shared" si="1"/>
        <v>178733</v>
      </c>
      <c r="N17" s="173">
        <f t="shared" si="2"/>
        <v>150619</v>
      </c>
    </row>
    <row r="18" spans="1:14" ht="15.75">
      <c r="A18" s="162" t="s">
        <v>290</v>
      </c>
      <c r="B18" s="174">
        <v>53658</v>
      </c>
      <c r="C18" s="175">
        <v>0</v>
      </c>
      <c r="D18" s="175">
        <v>0</v>
      </c>
      <c r="E18" s="175">
        <v>1508</v>
      </c>
      <c r="F18" s="175">
        <v>0</v>
      </c>
      <c r="G18" s="173">
        <f t="shared" si="0"/>
        <v>55166</v>
      </c>
      <c r="H18" s="175">
        <v>13415</v>
      </c>
      <c r="I18" s="175">
        <v>13792</v>
      </c>
      <c r="J18" s="175">
        <v>0</v>
      </c>
      <c r="K18" s="529">
        <v>0</v>
      </c>
      <c r="L18" s="529">
        <v>0</v>
      </c>
      <c r="M18" s="173">
        <f t="shared" si="1"/>
        <v>27207</v>
      </c>
      <c r="N18" s="173">
        <f t="shared" si="2"/>
        <v>41374</v>
      </c>
    </row>
    <row r="19" spans="1:16" ht="15.75">
      <c r="A19" s="162" t="s">
        <v>291</v>
      </c>
      <c r="B19" s="174">
        <v>137462</v>
      </c>
      <c r="C19" s="175">
        <v>9386</v>
      </c>
      <c r="D19" s="175">
        <v>0</v>
      </c>
      <c r="E19" s="175">
        <v>3863</v>
      </c>
      <c r="F19" s="175">
        <v>0</v>
      </c>
      <c r="G19" s="173">
        <f t="shared" si="0"/>
        <v>150711</v>
      </c>
      <c r="H19" s="175">
        <v>260636</v>
      </c>
      <c r="I19" s="175">
        <v>52153</v>
      </c>
      <c r="J19" s="175">
        <v>0</v>
      </c>
      <c r="K19" s="529">
        <v>0</v>
      </c>
      <c r="L19" s="529">
        <v>0</v>
      </c>
      <c r="M19" s="173">
        <f t="shared" si="1"/>
        <v>312789</v>
      </c>
      <c r="N19" s="173">
        <f t="shared" si="2"/>
        <v>98558</v>
      </c>
      <c r="O19" s="634"/>
      <c r="P19" s="634"/>
    </row>
    <row r="20" spans="1:14" ht="15.75">
      <c r="A20" s="162" t="s">
        <v>292</v>
      </c>
      <c r="B20" s="175">
        <v>2428267</v>
      </c>
      <c r="C20" s="175">
        <v>0</v>
      </c>
      <c r="D20" s="175">
        <v>0</v>
      </c>
      <c r="E20" s="175">
        <v>68237</v>
      </c>
      <c r="F20" s="175">
        <v>0</v>
      </c>
      <c r="G20" s="173">
        <f t="shared" si="0"/>
        <v>2496504</v>
      </c>
      <c r="H20" s="175">
        <v>3338620</v>
      </c>
      <c r="I20" s="175">
        <v>1210343</v>
      </c>
      <c r="J20" s="175">
        <v>0</v>
      </c>
      <c r="K20" s="529">
        <v>0</v>
      </c>
      <c r="L20" s="529">
        <v>0</v>
      </c>
      <c r="M20" s="173">
        <f t="shared" si="1"/>
        <v>4548963</v>
      </c>
      <c r="N20" s="173">
        <f t="shared" si="2"/>
        <v>1286161</v>
      </c>
    </row>
    <row r="21" spans="1:14" ht="15.75">
      <c r="A21" s="162"/>
      <c r="B21" s="175"/>
      <c r="C21" s="175"/>
      <c r="D21" s="175"/>
      <c r="E21" s="175"/>
      <c r="F21" s="175"/>
      <c r="G21" s="173"/>
      <c r="H21" s="175"/>
      <c r="I21" s="175"/>
      <c r="J21" s="175"/>
      <c r="K21" s="175"/>
      <c r="L21" s="175"/>
      <c r="M21" s="173"/>
      <c r="N21" s="173"/>
    </row>
    <row r="22" spans="1:14" ht="15.75">
      <c r="A22" s="665" t="s">
        <v>130</v>
      </c>
      <c r="B22" s="666">
        <f>SUM(B15:B21)</f>
        <v>4624412</v>
      </c>
      <c r="C22" s="666">
        <f>SUM(C15:C21)</f>
        <v>341986</v>
      </c>
      <c r="D22" s="666">
        <f>SUM(D15:D21)</f>
        <v>0</v>
      </c>
      <c r="E22" s="666">
        <f>SUM(E15:E21)</f>
        <v>129951</v>
      </c>
      <c r="F22" s="666">
        <f>SUM(F15:F21)</f>
        <v>0</v>
      </c>
      <c r="G22" s="667">
        <f>+B22+C22-D22+E22+F22</f>
        <v>5096349</v>
      </c>
      <c r="H22" s="666">
        <f>SUM(H15:H21)</f>
        <v>5426600</v>
      </c>
      <c r="I22" s="666">
        <f>SUM(I15:I20)</f>
        <v>1750394</v>
      </c>
      <c r="J22" s="666">
        <f>SUM(J15:J21)</f>
        <v>193582</v>
      </c>
      <c r="K22" s="666">
        <f>SUM(K15:K21)</f>
        <v>0</v>
      </c>
      <c r="L22" s="666">
        <f>SUM(L15:L21)</f>
        <v>0</v>
      </c>
      <c r="M22" s="667">
        <f>+H22+I22-J22+K22+L22</f>
        <v>6983412</v>
      </c>
      <c r="N22" s="668">
        <f>SUM(N15:N21)</f>
        <v>3345955</v>
      </c>
    </row>
    <row r="23" spans="1:14" ht="15.75">
      <c r="A23" s="162"/>
      <c r="B23" s="174"/>
      <c r="C23" s="174"/>
      <c r="D23" s="174"/>
      <c r="E23" s="174"/>
      <c r="F23" s="174"/>
      <c r="G23" s="180"/>
      <c r="H23" s="174"/>
      <c r="I23" s="174"/>
      <c r="J23" s="174"/>
      <c r="K23" s="174"/>
      <c r="L23" s="174"/>
      <c r="M23" s="173"/>
      <c r="N23" s="173"/>
    </row>
    <row r="24" spans="1:17" ht="15.75">
      <c r="A24" s="170" t="s">
        <v>131</v>
      </c>
      <c r="B24" s="174"/>
      <c r="C24" s="174"/>
      <c r="D24" s="174"/>
      <c r="E24" s="174"/>
      <c r="F24" s="174"/>
      <c r="G24" s="173"/>
      <c r="H24" s="174"/>
      <c r="I24" s="174"/>
      <c r="J24" s="174"/>
      <c r="K24" s="174"/>
      <c r="L24" s="174"/>
      <c r="M24" s="173"/>
      <c r="N24" s="173"/>
      <c r="Q24" s="1"/>
    </row>
    <row r="25" spans="1:17" ht="15.75">
      <c r="A25" s="162"/>
      <c r="B25" s="174"/>
      <c r="C25" s="174"/>
      <c r="D25" s="174"/>
      <c r="E25" s="174"/>
      <c r="F25" s="174"/>
      <c r="G25" s="173"/>
      <c r="H25" s="174"/>
      <c r="I25" s="174"/>
      <c r="J25" s="174"/>
      <c r="K25" s="174"/>
      <c r="L25" s="174"/>
      <c r="M25" s="173"/>
      <c r="N25" s="173"/>
      <c r="Q25" s="174"/>
    </row>
    <row r="26" spans="1:17" ht="15.75">
      <c r="A26" s="162" t="s">
        <v>132</v>
      </c>
      <c r="B26" s="177">
        <v>0</v>
      </c>
      <c r="C26" s="181">
        <v>0</v>
      </c>
      <c r="D26" s="181">
        <v>0</v>
      </c>
      <c r="E26" s="181">
        <v>0</v>
      </c>
      <c r="F26" s="181">
        <v>0</v>
      </c>
      <c r="G26" s="179">
        <f>+B26+C26-D26+E26+F26</f>
        <v>0</v>
      </c>
      <c r="H26" s="181">
        <v>0</v>
      </c>
      <c r="I26" s="181">
        <v>0</v>
      </c>
      <c r="J26" s="181">
        <v>0</v>
      </c>
      <c r="K26" s="181">
        <v>0</v>
      </c>
      <c r="L26" s="181">
        <v>0</v>
      </c>
      <c r="M26" s="178">
        <v>0</v>
      </c>
      <c r="N26" s="179">
        <f>+G26-M26</f>
        <v>0</v>
      </c>
      <c r="Q26" s="1"/>
    </row>
    <row r="27" spans="1:17" ht="15.75">
      <c r="A27" s="162" t="s">
        <v>130</v>
      </c>
      <c r="B27" s="181">
        <f>+B26</f>
        <v>0</v>
      </c>
      <c r="C27" s="181">
        <f aca="true" t="shared" si="3" ref="C27:N27">+C26</f>
        <v>0</v>
      </c>
      <c r="D27" s="181">
        <f t="shared" si="3"/>
        <v>0</v>
      </c>
      <c r="E27" s="181">
        <f t="shared" si="3"/>
        <v>0</v>
      </c>
      <c r="F27" s="181">
        <f t="shared" si="3"/>
        <v>0</v>
      </c>
      <c r="G27" s="178">
        <f t="shared" si="3"/>
        <v>0</v>
      </c>
      <c r="H27" s="181">
        <f t="shared" si="3"/>
        <v>0</v>
      </c>
      <c r="I27" s="181">
        <f t="shared" si="3"/>
        <v>0</v>
      </c>
      <c r="J27" s="181">
        <f t="shared" si="3"/>
        <v>0</v>
      </c>
      <c r="K27" s="181">
        <f t="shared" si="3"/>
        <v>0</v>
      </c>
      <c r="L27" s="181">
        <f t="shared" si="3"/>
        <v>0</v>
      </c>
      <c r="M27" s="178">
        <f t="shared" si="3"/>
        <v>0</v>
      </c>
      <c r="N27" s="178">
        <f t="shared" si="3"/>
        <v>0</v>
      </c>
      <c r="Q27" s="174"/>
    </row>
    <row r="28" spans="1:17" ht="15.75">
      <c r="A28" s="162"/>
      <c r="B28" s="175"/>
      <c r="C28" s="175"/>
      <c r="D28" s="175"/>
      <c r="E28" s="175"/>
      <c r="F28" s="175"/>
      <c r="G28" s="176"/>
      <c r="H28" s="175"/>
      <c r="I28" s="175"/>
      <c r="J28" s="175"/>
      <c r="K28" s="175"/>
      <c r="L28" s="175"/>
      <c r="M28" s="176"/>
      <c r="N28" s="173"/>
      <c r="Q28" s="1"/>
    </row>
    <row r="29" spans="1:17" ht="16.5" thickBot="1">
      <c r="A29" s="665" t="s">
        <v>565</v>
      </c>
      <c r="B29" s="670">
        <f>+B22+B27</f>
        <v>4624412</v>
      </c>
      <c r="C29" s="670">
        <f>+C22+C27</f>
        <v>341986</v>
      </c>
      <c r="D29" s="670">
        <f>+D22+D27</f>
        <v>0</v>
      </c>
      <c r="E29" s="670">
        <f>+E22+E27</f>
        <v>129951</v>
      </c>
      <c r="F29" s="670">
        <f aca="true" t="shared" si="4" ref="F29:L29">+F22+F27</f>
        <v>0</v>
      </c>
      <c r="G29" s="671">
        <f>+G22+G27</f>
        <v>5096349</v>
      </c>
      <c r="H29" s="670">
        <f>+H22+H27</f>
        <v>5426600</v>
      </c>
      <c r="I29" s="670">
        <f>+I22+I27</f>
        <v>1750394</v>
      </c>
      <c r="J29" s="670">
        <f>+J22+J27</f>
        <v>193582</v>
      </c>
      <c r="K29" s="670">
        <f t="shared" si="4"/>
        <v>0</v>
      </c>
      <c r="L29" s="670">
        <f t="shared" si="4"/>
        <v>0</v>
      </c>
      <c r="M29" s="672">
        <f>+H29+I29-J29</f>
        <v>6983412</v>
      </c>
      <c r="N29" s="673">
        <f>+G29-I29</f>
        <v>3345955</v>
      </c>
      <c r="Q29" s="185"/>
    </row>
    <row r="30" spans="1:17" ht="16.5" thickTop="1">
      <c r="A30" s="162"/>
      <c r="B30" s="186"/>
      <c r="C30" s="186"/>
      <c r="D30" s="186"/>
      <c r="E30" s="186"/>
      <c r="F30" s="186"/>
      <c r="G30" s="169"/>
      <c r="H30" s="186"/>
      <c r="I30" s="186"/>
      <c r="J30" s="186"/>
      <c r="K30" s="186"/>
      <c r="L30" s="186"/>
      <c r="M30" s="169"/>
      <c r="N30" s="169"/>
      <c r="Q30" s="1"/>
    </row>
    <row r="31" spans="1:17" ht="16.5" thickBot="1">
      <c r="A31" s="187" t="s">
        <v>566</v>
      </c>
      <c r="B31" s="188">
        <v>9185227</v>
      </c>
      <c r="C31" s="188">
        <v>799265</v>
      </c>
      <c r="D31" s="182">
        <v>1013422</v>
      </c>
      <c r="E31" s="188">
        <v>167861</v>
      </c>
      <c r="F31" s="189">
        <v>0</v>
      </c>
      <c r="G31" s="497">
        <f>+B31+C31-D31+E31+F31</f>
        <v>9138931</v>
      </c>
      <c r="H31" s="182">
        <v>3939542</v>
      </c>
      <c r="I31" s="182">
        <v>1588399</v>
      </c>
      <c r="J31" s="182">
        <v>1013422</v>
      </c>
      <c r="K31" s="182">
        <v>0</v>
      </c>
      <c r="L31" s="182">
        <v>0</v>
      </c>
      <c r="M31" s="183">
        <f>+H31+I31-J31</f>
        <v>4514519</v>
      </c>
      <c r="N31" s="184">
        <f>+G31-M31</f>
        <v>4624412</v>
      </c>
      <c r="Q31" s="1"/>
    </row>
    <row r="32" spans="1:17" ht="16.5" thickTop="1">
      <c r="A32" s="186"/>
      <c r="B32" s="186"/>
      <c r="C32" s="186"/>
      <c r="D32" s="186"/>
      <c r="E32" s="186"/>
      <c r="F32" s="186"/>
      <c r="G32" s="186"/>
      <c r="H32" s="186"/>
      <c r="I32" s="186"/>
      <c r="J32" s="186"/>
      <c r="K32" s="186"/>
      <c r="L32" s="186"/>
      <c r="M32" s="186"/>
      <c r="N32" s="186"/>
      <c r="Q32" s="185"/>
    </row>
    <row r="33" spans="1:17" ht="15.75">
      <c r="A33" s="186"/>
      <c r="B33" s="186"/>
      <c r="C33" s="606"/>
      <c r="D33" s="613"/>
      <c r="E33" s="613"/>
      <c r="F33" s="186"/>
      <c r="G33" s="186"/>
      <c r="H33" s="186"/>
      <c r="I33" s="606"/>
      <c r="J33" s="186"/>
      <c r="K33" s="186"/>
      <c r="L33" s="186"/>
      <c r="M33" s="186"/>
      <c r="N33" s="544"/>
      <c r="Q33" s="1"/>
    </row>
    <row r="34" spans="1:17" ht="15.75">
      <c r="A34" s="186"/>
      <c r="B34" s="186"/>
      <c r="C34" s="606"/>
      <c r="D34" s="613"/>
      <c r="E34" s="613"/>
      <c r="F34" s="186"/>
      <c r="G34" s="186"/>
      <c r="H34" s="186"/>
      <c r="I34" s="606"/>
      <c r="J34" s="186"/>
      <c r="K34" s="186"/>
      <c r="L34" s="186"/>
      <c r="M34" s="186"/>
      <c r="N34" s="544"/>
      <c r="Q34" s="1"/>
    </row>
    <row r="35" spans="1:17" ht="15.75">
      <c r="A35" s="186"/>
      <c r="B35" s="186"/>
      <c r="C35" s="606"/>
      <c r="D35" s="613"/>
      <c r="E35" s="613"/>
      <c r="F35" s="186"/>
      <c r="G35" s="186"/>
      <c r="H35" s="186"/>
      <c r="I35" s="606"/>
      <c r="J35" s="186"/>
      <c r="K35" s="186"/>
      <c r="L35" s="186"/>
      <c r="M35" s="186"/>
      <c r="N35" s="544"/>
      <c r="Q35" s="1"/>
    </row>
    <row r="36" spans="1:17" ht="15.75">
      <c r="A36" s="186"/>
      <c r="B36" s="186"/>
      <c r="C36" s="613"/>
      <c r="D36" s="606"/>
      <c r="E36" s="186"/>
      <c r="F36" s="186"/>
      <c r="G36" s="186"/>
      <c r="H36" s="186"/>
      <c r="I36" s="606"/>
      <c r="J36" s="544"/>
      <c r="K36" s="186"/>
      <c r="L36" s="186"/>
      <c r="M36" s="186"/>
      <c r="N36" s="186"/>
      <c r="Q36" s="185"/>
    </row>
    <row r="37" spans="1:17" ht="15.75">
      <c r="A37" s="868"/>
      <c r="B37" s="868"/>
      <c r="C37" s="868"/>
      <c r="D37" s="186"/>
      <c r="E37" s="868"/>
      <c r="F37" s="868"/>
      <c r="G37" s="868"/>
      <c r="H37" s="868"/>
      <c r="I37" s="186"/>
      <c r="J37" s="186"/>
      <c r="K37" s="868"/>
      <c r="L37" s="868"/>
      <c r="M37" s="186"/>
      <c r="N37" s="186"/>
      <c r="Q37" s="1"/>
    </row>
    <row r="38" spans="1:17" ht="15.75">
      <c r="A38" s="862" t="s">
        <v>554</v>
      </c>
      <c r="B38" s="862"/>
      <c r="C38" s="862"/>
      <c r="D38" s="862"/>
      <c r="E38" s="868" t="s">
        <v>133</v>
      </c>
      <c r="F38" s="868"/>
      <c r="G38" s="868"/>
      <c r="H38" s="868"/>
      <c r="I38" s="868"/>
      <c r="J38" s="186"/>
      <c r="K38" s="862" t="s">
        <v>69</v>
      </c>
      <c r="L38" s="862"/>
      <c r="M38" s="862"/>
      <c r="N38" s="862"/>
      <c r="Q38" s="1"/>
    </row>
    <row r="39" spans="1:14" ht="15.75">
      <c r="A39" s="868"/>
      <c r="B39" s="868"/>
      <c r="C39" s="868"/>
      <c r="D39" s="186"/>
      <c r="E39" s="868"/>
      <c r="F39" s="868"/>
      <c r="G39" s="868"/>
      <c r="H39" s="868"/>
      <c r="I39" s="186"/>
      <c r="J39" s="186"/>
      <c r="K39" s="186"/>
      <c r="L39" s="186"/>
      <c r="M39" s="186"/>
      <c r="N39" s="186"/>
    </row>
    <row r="48" spans="1:14" ht="12.75">
      <c r="A48" s="869"/>
      <c r="B48" s="869"/>
      <c r="C48" s="869"/>
      <c r="D48" s="869"/>
      <c r="E48" s="869"/>
      <c r="F48" s="869"/>
      <c r="G48" s="869"/>
      <c r="H48" s="869"/>
      <c r="I48" s="869"/>
      <c r="J48" s="869"/>
      <c r="K48" s="869"/>
      <c r="L48" s="869"/>
      <c r="M48" s="869"/>
      <c r="N48" s="869"/>
    </row>
  </sheetData>
  <sheetProtection/>
  <mergeCells count="16">
    <mergeCell ref="A3:N3"/>
    <mergeCell ref="B4:N4"/>
    <mergeCell ref="A5:N5"/>
    <mergeCell ref="A6:N6"/>
    <mergeCell ref="A8:N8"/>
    <mergeCell ref="B9:G9"/>
    <mergeCell ref="H9:M9"/>
    <mergeCell ref="A39:C39"/>
    <mergeCell ref="E39:H39"/>
    <mergeCell ref="A48:N48"/>
    <mergeCell ref="A37:C37"/>
    <mergeCell ref="E37:H37"/>
    <mergeCell ref="K37:L37"/>
    <mergeCell ref="K38:N38"/>
    <mergeCell ref="E38:I38"/>
    <mergeCell ref="A38:D38"/>
  </mergeCells>
  <printOptions/>
  <pageMargins left="0.7086614173228347" right="0.7086614173228347" top="1.535433070866142" bottom="0.7480314960629921" header="0.31496062992125984" footer="0.31496062992125984"/>
  <pageSetup horizontalDpi="600" verticalDpi="600" orientation="landscape" paperSize="9" scale="55" r:id="rId2"/>
  <ignoredErrors>
    <ignoredError sqref="M22 G22 I22" formula="1"/>
  </ignoredErrors>
  <drawing r:id="rId1"/>
</worksheet>
</file>

<file path=xl/worksheets/sheet8.xml><?xml version="1.0" encoding="utf-8"?>
<worksheet xmlns="http://schemas.openxmlformats.org/spreadsheetml/2006/main" xmlns:r="http://schemas.openxmlformats.org/officeDocument/2006/relationships">
  <sheetPr>
    <tabColor theme="0" tint="-0.1499900072813034"/>
  </sheetPr>
  <dimension ref="A3:L40"/>
  <sheetViews>
    <sheetView zoomScalePageLayoutView="0" workbookViewId="0" topLeftCell="A10">
      <selection activeCell="F2" sqref="F2"/>
    </sheetView>
  </sheetViews>
  <sheetFormatPr defaultColWidth="11.421875" defaultRowHeight="12.75"/>
  <cols>
    <col min="1" max="1" width="29.8515625" style="190" customWidth="1"/>
    <col min="2" max="2" width="15.7109375" style="191" customWidth="1"/>
    <col min="3" max="3" width="12.421875" style="191" bestFit="1" customWidth="1"/>
    <col min="4" max="6" width="15.7109375" style="191" customWidth="1"/>
    <col min="7" max="7" width="13.28125" style="191" customWidth="1"/>
    <col min="8" max="8" width="13.421875" style="191" customWidth="1"/>
    <col min="9" max="9" width="14.140625" style="191" customWidth="1"/>
    <col min="10" max="10" width="14.140625" style="191" bestFit="1" customWidth="1"/>
    <col min="11" max="11" width="12.7109375" style="190" bestFit="1" customWidth="1"/>
    <col min="12" max="16384" width="11.421875" style="190" customWidth="1"/>
  </cols>
  <sheetData>
    <row r="2" ht="42.75" customHeight="1"/>
    <row r="3" spans="1:10" ht="15.75">
      <c r="A3" s="879" t="s">
        <v>401</v>
      </c>
      <c r="B3" s="879"/>
      <c r="C3" s="879"/>
      <c r="D3" s="879"/>
      <c r="E3" s="879"/>
      <c r="F3" s="879"/>
      <c r="G3" s="879"/>
      <c r="H3" s="879"/>
      <c r="I3" s="879"/>
      <c r="J3" s="879"/>
    </row>
    <row r="4" spans="1:10" ht="15.75">
      <c r="A4" s="879" t="s">
        <v>567</v>
      </c>
      <c r="B4" s="879"/>
      <c r="C4" s="879"/>
      <c r="D4" s="879"/>
      <c r="E4" s="879"/>
      <c r="F4" s="879"/>
      <c r="G4" s="879"/>
      <c r="H4" s="879"/>
      <c r="I4" s="879"/>
      <c r="J4" s="879"/>
    </row>
    <row r="5" spans="1:10" ht="15.75">
      <c r="A5" s="192"/>
      <c r="B5" s="193"/>
      <c r="C5" s="193"/>
      <c r="D5" s="875" t="s">
        <v>323</v>
      </c>
      <c r="E5" s="875"/>
      <c r="F5" s="193"/>
      <c r="G5" s="193"/>
      <c r="H5" s="193"/>
      <c r="I5" s="193"/>
      <c r="J5" s="194" t="s">
        <v>134</v>
      </c>
    </row>
    <row r="6" spans="1:10" ht="15.75">
      <c r="A6" s="192"/>
      <c r="B6" s="193"/>
      <c r="C6" s="193"/>
      <c r="D6" s="193"/>
      <c r="E6" s="193"/>
      <c r="F6" s="193"/>
      <c r="G6" s="193"/>
      <c r="H6" s="193"/>
      <c r="I6" s="193"/>
      <c r="J6" s="193"/>
    </row>
    <row r="7" spans="1:10" ht="15.75">
      <c r="A7" s="880" t="s">
        <v>135</v>
      </c>
      <c r="B7" s="880"/>
      <c r="C7" s="880"/>
      <c r="D7" s="880"/>
      <c r="E7" s="880"/>
      <c r="F7" s="880"/>
      <c r="G7" s="880"/>
      <c r="H7" s="880"/>
      <c r="I7" s="880"/>
      <c r="J7" s="880"/>
    </row>
    <row r="8" spans="1:10" ht="15.75">
      <c r="A8" s="192"/>
      <c r="B8" s="193"/>
      <c r="C8" s="193"/>
      <c r="D8" s="193"/>
      <c r="E8" s="193"/>
      <c r="F8" s="193"/>
      <c r="G8" s="193"/>
      <c r="H8" s="193"/>
      <c r="I8" s="193"/>
      <c r="J8" s="193"/>
    </row>
    <row r="9" spans="1:10" ht="15.75">
      <c r="A9" s="195"/>
      <c r="B9" s="881" t="s">
        <v>136</v>
      </c>
      <c r="C9" s="881"/>
      <c r="D9" s="881"/>
      <c r="E9" s="881"/>
      <c r="F9" s="882" t="s">
        <v>137</v>
      </c>
      <c r="G9" s="882"/>
      <c r="H9" s="882"/>
      <c r="I9" s="882"/>
      <c r="J9" s="196"/>
    </row>
    <row r="10" spans="1:10" ht="15.75">
      <c r="A10" s="197"/>
      <c r="B10" s="198" t="s">
        <v>138</v>
      </c>
      <c r="C10" s="198"/>
      <c r="D10" s="198"/>
      <c r="E10" s="198" t="s">
        <v>139</v>
      </c>
      <c r="F10" s="198" t="s">
        <v>140</v>
      </c>
      <c r="G10" s="198"/>
      <c r="H10" s="198"/>
      <c r="I10" s="198" t="s">
        <v>140</v>
      </c>
      <c r="J10" s="198"/>
    </row>
    <row r="11" spans="1:10" ht="15.75">
      <c r="A11" s="197"/>
      <c r="B11" s="198" t="s">
        <v>141</v>
      </c>
      <c r="C11" s="198"/>
      <c r="D11" s="198"/>
      <c r="E11" s="198" t="s">
        <v>142</v>
      </c>
      <c r="F11" s="198" t="s">
        <v>143</v>
      </c>
      <c r="G11" s="198" t="s">
        <v>144</v>
      </c>
      <c r="H11" s="198"/>
      <c r="I11" s="198" t="s">
        <v>145</v>
      </c>
      <c r="J11" s="198"/>
    </row>
    <row r="12" spans="1:10" ht="15.75">
      <c r="A12" s="197"/>
      <c r="B12" s="198" t="s">
        <v>146</v>
      </c>
      <c r="C12" s="198" t="s">
        <v>147</v>
      </c>
      <c r="D12" s="198" t="s">
        <v>148</v>
      </c>
      <c r="E12" s="198" t="s">
        <v>146</v>
      </c>
      <c r="F12" s="198" t="s">
        <v>149</v>
      </c>
      <c r="G12" s="198" t="s">
        <v>150</v>
      </c>
      <c r="H12" s="198" t="s">
        <v>124</v>
      </c>
      <c r="I12" s="198" t="s">
        <v>149</v>
      </c>
      <c r="J12" s="198" t="s">
        <v>121</v>
      </c>
    </row>
    <row r="13" spans="1:10" ht="15.75">
      <c r="A13" s="678" t="s">
        <v>151</v>
      </c>
      <c r="B13" s="199" t="s">
        <v>150</v>
      </c>
      <c r="C13" s="198"/>
      <c r="D13" s="199"/>
      <c r="E13" s="199" t="s">
        <v>150</v>
      </c>
      <c r="F13" s="199" t="s">
        <v>150</v>
      </c>
      <c r="G13" s="199"/>
      <c r="H13" s="199"/>
      <c r="I13" s="199" t="s">
        <v>150</v>
      </c>
      <c r="J13" s="199" t="s">
        <v>127</v>
      </c>
    </row>
    <row r="14" spans="1:10" ht="15.75">
      <c r="A14" s="200"/>
      <c r="B14" s="655"/>
      <c r="C14" s="661"/>
      <c r="D14" s="657"/>
      <c r="E14" s="201"/>
      <c r="F14" s="201"/>
      <c r="G14" s="201"/>
      <c r="H14" s="201"/>
      <c r="I14" s="201"/>
      <c r="J14" s="201"/>
    </row>
    <row r="15" spans="1:11" ht="15.75" customHeight="1">
      <c r="A15" s="200" t="s">
        <v>336</v>
      </c>
      <c r="B15" s="478">
        <v>2421968</v>
      </c>
      <c r="C15" s="718">
        <v>415372</v>
      </c>
      <c r="D15" s="658">
        <v>0</v>
      </c>
      <c r="E15" s="479">
        <f>B15+C15-D15</f>
        <v>2837340</v>
      </c>
      <c r="F15" s="479">
        <v>1815190</v>
      </c>
      <c r="G15" s="479">
        <v>350906</v>
      </c>
      <c r="H15" s="532">
        <v>0</v>
      </c>
      <c r="I15" s="479">
        <f>F15+G15-H15</f>
        <v>2166096</v>
      </c>
      <c r="J15" s="480">
        <f>+E15-I15</f>
        <v>671244</v>
      </c>
      <c r="K15" s="481"/>
    </row>
    <row r="16" spans="1:12" ht="15.75" customHeight="1">
      <c r="A16" s="200" t="s">
        <v>512</v>
      </c>
      <c r="B16" s="478">
        <v>554987</v>
      </c>
      <c r="C16" s="718">
        <v>84000</v>
      </c>
      <c r="D16" s="659">
        <v>0</v>
      </c>
      <c r="E16" s="479">
        <f>B16+C16-D16</f>
        <v>638987</v>
      </c>
      <c r="F16" s="479">
        <v>416240</v>
      </c>
      <c r="G16" s="479">
        <v>159747</v>
      </c>
      <c r="H16" s="479">
        <v>0</v>
      </c>
      <c r="I16" s="479">
        <f>F16+G16-H16</f>
        <v>575987</v>
      </c>
      <c r="J16" s="480">
        <f>+E16-I16</f>
        <v>63000</v>
      </c>
      <c r="K16" s="481"/>
      <c r="L16" s="481"/>
    </row>
    <row r="17" spans="1:10" ht="15.75" customHeight="1">
      <c r="A17" s="200" t="s">
        <v>568</v>
      </c>
      <c r="B17" s="478">
        <v>0</v>
      </c>
      <c r="C17" s="718">
        <v>16003</v>
      </c>
      <c r="D17" s="659">
        <v>0</v>
      </c>
      <c r="E17" s="479">
        <f>+B17+C17-D17</f>
        <v>16003</v>
      </c>
      <c r="F17" s="479">
        <v>0</v>
      </c>
      <c r="G17" s="479">
        <v>4001</v>
      </c>
      <c r="H17" s="479">
        <v>0</v>
      </c>
      <c r="I17" s="479">
        <f>F17+G17-H17</f>
        <v>4001</v>
      </c>
      <c r="J17" s="480">
        <f>+E17-I17</f>
        <v>12002</v>
      </c>
    </row>
    <row r="18" spans="1:10" ht="15.75" customHeight="1">
      <c r="A18" s="200"/>
      <c r="B18" s="478"/>
      <c r="C18" s="479"/>
      <c r="D18" s="659"/>
      <c r="E18" s="479"/>
      <c r="F18" s="479"/>
      <c r="G18" s="479"/>
      <c r="H18" s="479"/>
      <c r="I18" s="479"/>
      <c r="J18" s="480"/>
    </row>
    <row r="19" spans="1:10" ht="15.75" customHeight="1">
      <c r="A19" s="200"/>
      <c r="B19" s="478"/>
      <c r="C19" s="479"/>
      <c r="D19" s="659"/>
      <c r="E19" s="479"/>
      <c r="F19" s="479"/>
      <c r="G19" s="479"/>
      <c r="H19" s="479"/>
      <c r="I19" s="479"/>
      <c r="J19" s="480"/>
    </row>
    <row r="20" spans="1:10" ht="15.75">
      <c r="A20" s="202"/>
      <c r="B20" s="656"/>
      <c r="C20" s="662"/>
      <c r="D20" s="660"/>
      <c r="E20" s="203"/>
      <c r="F20" s="203"/>
      <c r="G20" s="203"/>
      <c r="H20" s="203"/>
      <c r="I20" s="203"/>
      <c r="J20" s="203"/>
    </row>
    <row r="21" spans="1:10" ht="15.75">
      <c r="A21" s="674"/>
      <c r="B21" s="675"/>
      <c r="C21" s="675"/>
      <c r="D21" s="675"/>
      <c r="E21" s="675"/>
      <c r="F21" s="675"/>
      <c r="G21" s="675"/>
      <c r="H21" s="675"/>
      <c r="I21" s="675"/>
      <c r="J21" s="675"/>
    </row>
    <row r="22" spans="1:10" ht="15.75">
      <c r="A22" s="676" t="s">
        <v>569</v>
      </c>
      <c r="B22" s="677">
        <f>SUM(B14:B20)</f>
        <v>2976955</v>
      </c>
      <c r="C22" s="677">
        <f>SUM(C14:C20)</f>
        <v>515375</v>
      </c>
      <c r="D22" s="677">
        <f>SUM(D14:D20)</f>
        <v>0</v>
      </c>
      <c r="E22" s="677">
        <f>B22+C22-D22</f>
        <v>3492330</v>
      </c>
      <c r="F22" s="677">
        <f>SUM(F14:F20)</f>
        <v>2231430</v>
      </c>
      <c r="G22" s="677">
        <f>SUM(G14:G20)</f>
        <v>514654</v>
      </c>
      <c r="H22" s="677">
        <f>SUM(H14:H20)</f>
        <v>0</v>
      </c>
      <c r="I22" s="677">
        <f>+F22+G22</f>
        <v>2746084</v>
      </c>
      <c r="J22" s="677">
        <f>SUM(J14:J20)</f>
        <v>746246</v>
      </c>
    </row>
    <row r="23" spans="1:10" ht="15.75">
      <c r="A23" s="200"/>
      <c r="B23" s="201"/>
      <c r="C23" s="201"/>
      <c r="D23" s="201"/>
      <c r="E23" s="201"/>
      <c r="F23" s="201"/>
      <c r="G23" s="201"/>
      <c r="H23" s="201"/>
      <c r="I23" s="201"/>
      <c r="J23" s="201"/>
    </row>
    <row r="24" spans="1:12" ht="15.75">
      <c r="A24" s="204" t="s">
        <v>570</v>
      </c>
      <c r="B24" s="726">
        <v>2381028</v>
      </c>
      <c r="C24" s="726">
        <v>595927</v>
      </c>
      <c r="D24" s="726">
        <v>0</v>
      </c>
      <c r="E24" s="725">
        <f>+B24+C24</f>
        <v>2976955</v>
      </c>
      <c r="F24" s="726">
        <v>1801318</v>
      </c>
      <c r="G24" s="726">
        <v>430111</v>
      </c>
      <c r="H24" s="726">
        <v>0</v>
      </c>
      <c r="I24" s="725">
        <v>2231429</v>
      </c>
      <c r="J24" s="726">
        <f>+E24-I24</f>
        <v>745526</v>
      </c>
      <c r="L24" s="191"/>
    </row>
    <row r="25" spans="4:7" ht="15.75">
      <c r="D25" s="205"/>
      <c r="E25" s="206"/>
      <c r="F25" s="206"/>
      <c r="G25" s="206"/>
    </row>
    <row r="26" ht="15.75">
      <c r="G26" s="663"/>
    </row>
    <row r="30" spans="1:9" ht="15.75">
      <c r="A30" s="876"/>
      <c r="B30" s="876"/>
      <c r="C30" s="876"/>
      <c r="D30" s="877"/>
      <c r="E30" s="877"/>
      <c r="F30" s="877"/>
      <c r="H30" s="877"/>
      <c r="I30" s="877"/>
    </row>
    <row r="31" spans="1:10" ht="15.75">
      <c r="A31" s="878" t="s">
        <v>554</v>
      </c>
      <c r="B31" s="878"/>
      <c r="C31" s="878"/>
      <c r="D31" s="877" t="s">
        <v>133</v>
      </c>
      <c r="E31" s="877"/>
      <c r="F31" s="877"/>
      <c r="H31" s="878" t="s">
        <v>69</v>
      </c>
      <c r="I31" s="878"/>
      <c r="J31" s="878"/>
    </row>
    <row r="32" spans="1:6" ht="15.75">
      <c r="A32" s="876"/>
      <c r="B32" s="876"/>
      <c r="C32" s="876"/>
      <c r="D32" s="877"/>
      <c r="E32" s="877"/>
      <c r="F32" s="877"/>
    </row>
    <row r="33" spans="1:6" ht="15.75">
      <c r="A33"/>
      <c r="B33"/>
      <c r="C33" s="550"/>
      <c r="D33"/>
      <c r="E33" s="550"/>
      <c r="F33"/>
    </row>
    <row r="34" spans="1:6" ht="15.75">
      <c r="A34" s="200"/>
      <c r="B34" s="540"/>
      <c r="C34" s="540"/>
      <c r="D34" s="540"/>
      <c r="E34" s="540"/>
      <c r="F34" s="540"/>
    </row>
    <row r="35" spans="1:6" ht="15.75">
      <c r="A35" s="200"/>
      <c r="B35" s="540"/>
      <c r="C35" s="540"/>
      <c r="D35" s="540"/>
      <c r="E35" s="540"/>
      <c r="F35" s="540"/>
    </row>
    <row r="36" spans="1:6" ht="15.75">
      <c r="A36"/>
      <c r="B36" s="540"/>
      <c r="C36" s="540"/>
      <c r="D36" s="540"/>
      <c r="E36" s="540"/>
      <c r="F36" s="540"/>
    </row>
    <row r="40" spans="1:10" ht="15.75">
      <c r="A40" s="874"/>
      <c r="B40" s="874"/>
      <c r="C40" s="874"/>
      <c r="D40" s="874"/>
      <c r="E40" s="874"/>
      <c r="F40" s="874"/>
      <c r="G40" s="874"/>
      <c r="H40" s="874"/>
      <c r="I40" s="874"/>
      <c r="J40" s="874"/>
    </row>
  </sheetData>
  <sheetProtection/>
  <mergeCells count="15">
    <mergeCell ref="A3:J3"/>
    <mergeCell ref="A4:J4"/>
    <mergeCell ref="A7:J7"/>
    <mergeCell ref="B9:E9"/>
    <mergeCell ref="F9:I9"/>
    <mergeCell ref="A32:C32"/>
    <mergeCell ref="D32:F32"/>
    <mergeCell ref="A40:J40"/>
    <mergeCell ref="D5:E5"/>
    <mergeCell ref="A30:C30"/>
    <mergeCell ref="D30:F30"/>
    <mergeCell ref="H30:I30"/>
    <mergeCell ref="A31:C31"/>
    <mergeCell ref="D31:F31"/>
    <mergeCell ref="H31:J31"/>
  </mergeCells>
  <printOptions/>
  <pageMargins left="1.3385826771653544" right="0.7086614173228347" top="1.3385826771653544" bottom="0.7480314960629921" header="0.31496062992125984" footer="0.31496062992125984"/>
  <pageSetup horizontalDpi="600" verticalDpi="600" orientation="landscape" paperSize="9" scale="75" r:id="rId2"/>
  <ignoredErrors>
    <ignoredError sqref="I22 E22" formula="1"/>
  </ignoredErrors>
  <drawing r:id="rId1"/>
</worksheet>
</file>

<file path=xl/worksheets/sheet9.xml><?xml version="1.0" encoding="utf-8"?>
<worksheet xmlns="http://schemas.openxmlformats.org/spreadsheetml/2006/main" xmlns:r="http://schemas.openxmlformats.org/officeDocument/2006/relationships">
  <sheetPr>
    <tabColor theme="0" tint="-0.1499900072813034"/>
  </sheetPr>
  <dimension ref="A3:P55"/>
  <sheetViews>
    <sheetView zoomScale="85" zoomScaleNormal="85" zoomScalePageLayoutView="0" workbookViewId="0" topLeftCell="A16">
      <selection activeCell="F45" sqref="F45:G45"/>
    </sheetView>
  </sheetViews>
  <sheetFormatPr defaultColWidth="11.421875" defaultRowHeight="12.75"/>
  <cols>
    <col min="1" max="1" width="44.57421875" style="207" customWidth="1"/>
    <col min="2" max="3" width="10.28125" style="207" customWidth="1"/>
    <col min="4" max="4" width="11.57421875" style="207" customWidth="1"/>
    <col min="5" max="5" width="15.7109375" style="207" customWidth="1"/>
    <col min="6" max="6" width="12.00390625" style="207" customWidth="1"/>
    <col min="7" max="7" width="16.7109375" style="207" customWidth="1"/>
    <col min="8" max="8" width="11.421875" style="207" customWidth="1"/>
    <col min="9" max="9" width="13.421875" style="207" customWidth="1"/>
    <col min="10" max="10" width="26.140625" style="207" bestFit="1" customWidth="1"/>
    <col min="11" max="11" width="15.8515625" style="207" customWidth="1"/>
    <col min="12" max="12" width="16.7109375" style="207" customWidth="1"/>
    <col min="13" max="13" width="16.8515625" style="207" customWidth="1"/>
    <col min="14" max="14" width="13.140625" style="207" bestFit="1" customWidth="1"/>
    <col min="15" max="15" width="16.140625" style="207" bestFit="1" customWidth="1"/>
    <col min="16" max="16384" width="11.421875" style="207" customWidth="1"/>
  </cols>
  <sheetData>
    <row r="2" ht="9" customHeight="1"/>
    <row r="3" spans="1:13" ht="15.75">
      <c r="A3" s="893" t="s">
        <v>408</v>
      </c>
      <c r="B3" s="893"/>
      <c r="C3" s="893"/>
      <c r="D3" s="893"/>
      <c r="E3" s="893"/>
      <c r="F3" s="893"/>
      <c r="G3" s="893"/>
      <c r="H3" s="893"/>
      <c r="I3" s="893"/>
      <c r="J3" s="893"/>
      <c r="K3" s="893"/>
      <c r="L3" s="893"/>
      <c r="M3" s="893"/>
    </row>
    <row r="4" spans="1:13" ht="15.75">
      <c r="A4" s="208"/>
      <c r="B4" s="209"/>
      <c r="C4" s="208"/>
      <c r="D4" s="208"/>
      <c r="E4" s="208"/>
      <c r="F4" s="208"/>
      <c r="G4" s="208"/>
      <c r="H4" s="208"/>
      <c r="I4" s="208"/>
      <c r="J4" s="208"/>
      <c r="K4" s="208"/>
      <c r="L4" s="209"/>
      <c r="M4" s="208" t="s">
        <v>154</v>
      </c>
    </row>
    <row r="5" spans="1:13" ht="15.75">
      <c r="A5" s="893" t="s">
        <v>560</v>
      </c>
      <c r="B5" s="893"/>
      <c r="C5" s="893"/>
      <c r="D5" s="893"/>
      <c r="E5" s="893"/>
      <c r="F5" s="893"/>
      <c r="G5" s="893"/>
      <c r="H5" s="893"/>
      <c r="I5" s="893"/>
      <c r="J5" s="893"/>
      <c r="K5" s="893"/>
      <c r="L5" s="893"/>
      <c r="M5" s="893"/>
    </row>
    <row r="6" spans="1:13" ht="15.75">
      <c r="A6" s="209"/>
      <c r="B6" s="209"/>
      <c r="C6" s="208"/>
      <c r="D6" s="210"/>
      <c r="E6" s="885" t="s">
        <v>326</v>
      </c>
      <c r="F6" s="885"/>
      <c r="G6" s="885"/>
      <c r="H6" s="885"/>
      <c r="I6" s="885"/>
      <c r="J6" s="208"/>
      <c r="K6" s="208"/>
      <c r="L6" s="209"/>
      <c r="M6" s="209"/>
    </row>
    <row r="7" spans="1:13" ht="15.75">
      <c r="A7" s="893" t="s">
        <v>155</v>
      </c>
      <c r="B7" s="893"/>
      <c r="C7" s="893"/>
      <c r="D7" s="893"/>
      <c r="E7" s="893"/>
      <c r="F7" s="893"/>
      <c r="G7" s="893"/>
      <c r="H7" s="893"/>
      <c r="I7" s="893"/>
      <c r="J7" s="893"/>
      <c r="K7" s="893"/>
      <c r="L7" s="893"/>
      <c r="M7" s="893"/>
    </row>
    <row r="8" spans="1:13" ht="15.75">
      <c r="A8" s="893" t="s">
        <v>156</v>
      </c>
      <c r="B8" s="893"/>
      <c r="C8" s="893"/>
      <c r="D8" s="893"/>
      <c r="E8" s="893"/>
      <c r="F8" s="893"/>
      <c r="G8" s="893"/>
      <c r="H8" s="893"/>
      <c r="I8" s="893"/>
      <c r="J8" s="893"/>
      <c r="K8" s="893"/>
      <c r="L8" s="893"/>
      <c r="M8" s="893"/>
    </row>
    <row r="10" spans="1:13" ht="15.75">
      <c r="A10" s="211"/>
      <c r="B10" s="212"/>
      <c r="C10" s="213"/>
      <c r="D10" s="213"/>
      <c r="E10" s="213"/>
      <c r="F10" s="213"/>
      <c r="G10" s="213"/>
      <c r="H10" s="213"/>
      <c r="I10" s="894" t="s">
        <v>157</v>
      </c>
      <c r="J10" s="894"/>
      <c r="K10" s="894"/>
      <c r="L10" s="894"/>
      <c r="M10" s="894"/>
    </row>
    <row r="11" spans="1:13" ht="15.75">
      <c r="A11" s="214" t="s">
        <v>158</v>
      </c>
      <c r="B11" s="209"/>
      <c r="C11" s="215" t="s">
        <v>159</v>
      </c>
      <c r="D11" s="215"/>
      <c r="E11" s="215" t="s">
        <v>159</v>
      </c>
      <c r="F11" s="215" t="s">
        <v>159</v>
      </c>
      <c r="G11" s="215" t="s">
        <v>159</v>
      </c>
      <c r="H11" s="215" t="s">
        <v>160</v>
      </c>
      <c r="I11" s="214"/>
      <c r="J11" s="214"/>
      <c r="K11" s="214"/>
      <c r="L11" s="209"/>
      <c r="M11" s="216"/>
    </row>
    <row r="12" spans="1:13" ht="15.75">
      <c r="A12" s="214" t="s">
        <v>161</v>
      </c>
      <c r="B12" s="209"/>
      <c r="C12" s="215" t="s">
        <v>162</v>
      </c>
      <c r="D12" s="215"/>
      <c r="E12" s="215" t="s">
        <v>163</v>
      </c>
      <c r="F12" s="215" t="s">
        <v>164</v>
      </c>
      <c r="G12" s="215" t="s">
        <v>165</v>
      </c>
      <c r="H12" s="215" t="s">
        <v>166</v>
      </c>
      <c r="I12" s="214" t="s">
        <v>167</v>
      </c>
      <c r="J12" s="214" t="s">
        <v>168</v>
      </c>
      <c r="K12" s="214"/>
      <c r="L12" s="895" t="s">
        <v>169</v>
      </c>
      <c r="M12" s="895"/>
    </row>
    <row r="13" spans="1:13" ht="15.75">
      <c r="A13" s="217" t="s">
        <v>170</v>
      </c>
      <c r="B13" s="218" t="s">
        <v>171</v>
      </c>
      <c r="C13" s="219" t="s">
        <v>172</v>
      </c>
      <c r="D13" s="219" t="s">
        <v>21</v>
      </c>
      <c r="E13" s="219" t="s">
        <v>18</v>
      </c>
      <c r="F13" s="219" t="s">
        <v>173</v>
      </c>
      <c r="G13" s="219" t="s">
        <v>174</v>
      </c>
      <c r="H13" s="219" t="s">
        <v>175</v>
      </c>
      <c r="I13" s="217" t="s">
        <v>176</v>
      </c>
      <c r="J13" s="217" t="s">
        <v>177</v>
      </c>
      <c r="K13" s="217" t="s">
        <v>178</v>
      </c>
      <c r="L13" s="218" t="s">
        <v>179</v>
      </c>
      <c r="M13" s="217" t="s">
        <v>180</v>
      </c>
    </row>
    <row r="14" spans="1:13" ht="15.75">
      <c r="A14" s="220"/>
      <c r="B14" s="221"/>
      <c r="C14" s="221"/>
      <c r="D14" s="221"/>
      <c r="E14" s="221"/>
      <c r="F14" s="221"/>
      <c r="G14" s="221"/>
      <c r="H14" s="221"/>
      <c r="I14" s="221"/>
      <c r="J14" s="221"/>
      <c r="K14" s="221"/>
      <c r="L14" s="221"/>
      <c r="M14" s="221"/>
    </row>
    <row r="15" spans="1:13" ht="15.75">
      <c r="A15" s="226" t="s">
        <v>181</v>
      </c>
      <c r="B15" s="221"/>
      <c r="C15" s="221"/>
      <c r="D15" s="221"/>
      <c r="E15" s="221"/>
      <c r="F15" s="221"/>
      <c r="G15" s="221"/>
      <c r="H15" s="221"/>
      <c r="I15" s="221"/>
      <c r="J15" s="221"/>
      <c r="K15" s="221"/>
      <c r="L15" s="221"/>
      <c r="M15" s="221"/>
    </row>
    <row r="16" spans="1:13" ht="15.75">
      <c r="A16" s="222"/>
      <c r="B16" s="223"/>
      <c r="C16" s="223"/>
      <c r="D16" s="223"/>
      <c r="E16" s="223"/>
      <c r="F16" s="223"/>
      <c r="G16" s="223"/>
      <c r="H16" s="223"/>
      <c r="I16" s="223"/>
      <c r="J16" s="223"/>
      <c r="K16" s="223"/>
      <c r="L16" s="223"/>
      <c r="M16" s="223"/>
    </row>
    <row r="17" spans="1:13" ht="15.75">
      <c r="A17" s="220"/>
      <c r="B17" s="887" t="s">
        <v>152</v>
      </c>
      <c r="C17" s="888"/>
      <c r="D17" s="888"/>
      <c r="E17" s="888"/>
      <c r="F17" s="888"/>
      <c r="G17" s="221"/>
      <c r="H17" s="224"/>
      <c r="I17" s="224"/>
      <c r="J17" s="224"/>
      <c r="K17" s="224"/>
      <c r="L17" s="224"/>
      <c r="M17" s="224"/>
    </row>
    <row r="18" spans="1:13" ht="15.75">
      <c r="A18" s="220" t="s">
        <v>153</v>
      </c>
      <c r="B18" s="889"/>
      <c r="C18" s="890"/>
      <c r="D18" s="890"/>
      <c r="E18" s="890"/>
      <c r="F18" s="890"/>
      <c r="G18" s="223"/>
      <c r="H18" s="224"/>
      <c r="I18" s="224"/>
      <c r="J18" s="224"/>
      <c r="K18" s="224"/>
      <c r="L18" s="224"/>
      <c r="M18" s="224"/>
    </row>
    <row r="19" spans="1:15" ht="15.75">
      <c r="A19" s="220" t="s">
        <v>182</v>
      </c>
      <c r="B19" s="889"/>
      <c r="C19" s="890"/>
      <c r="D19" s="890"/>
      <c r="E19" s="890"/>
      <c r="F19" s="890"/>
      <c r="G19" s="223"/>
      <c r="H19" s="224"/>
      <c r="I19" s="224"/>
      <c r="J19" s="224"/>
      <c r="K19" s="224"/>
      <c r="L19" s="224"/>
      <c r="M19" s="224"/>
      <c r="O19" s="724"/>
    </row>
    <row r="20" spans="1:13" ht="15.75">
      <c r="A20" s="222"/>
      <c r="B20" s="891"/>
      <c r="C20" s="892"/>
      <c r="D20" s="892"/>
      <c r="E20" s="892"/>
      <c r="F20" s="892"/>
      <c r="G20" s="225"/>
      <c r="H20" s="225"/>
      <c r="I20" s="235"/>
      <c r="J20" s="225"/>
      <c r="K20" s="225"/>
      <c r="L20" s="225"/>
      <c r="M20" s="225"/>
    </row>
    <row r="21" spans="1:13" ht="15.75">
      <c r="A21" s="220"/>
      <c r="B21" s="221"/>
      <c r="C21" s="221"/>
      <c r="D21" s="221"/>
      <c r="E21" s="221"/>
      <c r="F21" s="221"/>
      <c r="G21" s="221"/>
      <c r="H21" s="230"/>
      <c r="I21" s="599"/>
      <c r="J21" s="231"/>
      <c r="K21" s="221"/>
      <c r="L21" s="221"/>
      <c r="M21" s="221"/>
    </row>
    <row r="22" spans="1:13" ht="15.75">
      <c r="A22" s="226" t="s">
        <v>183</v>
      </c>
      <c r="B22" s="221"/>
      <c r="C22" s="221"/>
      <c r="D22" s="221"/>
      <c r="E22" s="221"/>
      <c r="F22" s="221"/>
      <c r="G22" s="221"/>
      <c r="H22" s="230"/>
      <c r="I22" s="600"/>
      <c r="J22" s="231"/>
      <c r="K22" s="221"/>
      <c r="L22" s="221"/>
      <c r="M22" s="221"/>
    </row>
    <row r="23" spans="1:13" ht="15.75">
      <c r="A23" s="220"/>
      <c r="B23" s="221"/>
      <c r="C23" s="221"/>
      <c r="D23" s="221"/>
      <c r="E23" s="221"/>
      <c r="F23" s="221"/>
      <c r="G23" s="221"/>
      <c r="H23" s="230"/>
      <c r="I23" s="600"/>
      <c r="J23" s="231"/>
      <c r="K23" s="221"/>
      <c r="L23" s="221"/>
      <c r="M23" s="227"/>
    </row>
    <row r="24" spans="1:13" ht="15.75">
      <c r="A24" s="220" t="s">
        <v>363</v>
      </c>
      <c r="B24" s="220" t="s">
        <v>42</v>
      </c>
      <c r="C24" s="499">
        <v>1000</v>
      </c>
      <c r="D24" s="221">
        <v>97</v>
      </c>
      <c r="E24" s="221">
        <f>C24*D24</f>
        <v>97000</v>
      </c>
      <c r="F24" s="221"/>
      <c r="G24" s="227">
        <v>97000</v>
      </c>
      <c r="H24" s="221">
        <v>0</v>
      </c>
      <c r="I24" s="614">
        <v>97</v>
      </c>
      <c r="J24" s="221" t="s">
        <v>364</v>
      </c>
      <c r="K24" s="221">
        <v>100000</v>
      </c>
      <c r="L24" s="533">
        <v>302529</v>
      </c>
      <c r="M24" s="227">
        <v>391176</v>
      </c>
    </row>
    <row r="25" spans="1:16" ht="15.75">
      <c r="A25" s="220" t="s">
        <v>536</v>
      </c>
      <c r="B25" s="220" t="s">
        <v>42</v>
      </c>
      <c r="C25" s="499">
        <v>1000</v>
      </c>
      <c r="D25" s="221">
        <v>28</v>
      </c>
      <c r="E25" s="221">
        <v>28000</v>
      </c>
      <c r="F25" s="221"/>
      <c r="G25" s="221">
        <v>415125</v>
      </c>
      <c r="H25" s="221">
        <v>0</v>
      </c>
      <c r="I25" s="614">
        <v>14</v>
      </c>
      <c r="J25" s="818" t="s">
        <v>537</v>
      </c>
      <c r="K25" s="818">
        <v>200000</v>
      </c>
      <c r="L25" s="818">
        <v>-165008</v>
      </c>
      <c r="M25" s="819">
        <v>290349</v>
      </c>
      <c r="N25" s="722"/>
      <c r="O25" s="722"/>
      <c r="P25" s="722"/>
    </row>
    <row r="26" spans="1:13" ht="15.75">
      <c r="A26" s="220" t="s">
        <v>538</v>
      </c>
      <c r="B26" s="220" t="s">
        <v>539</v>
      </c>
      <c r="C26" s="499">
        <v>1000</v>
      </c>
      <c r="D26" s="221">
        <v>150</v>
      </c>
      <c r="E26" s="221">
        <f>+C26*D26</f>
        <v>150000</v>
      </c>
      <c r="F26" s="221"/>
      <c r="G26" s="221">
        <f>+E26</f>
        <v>150000</v>
      </c>
      <c r="H26" s="221">
        <v>0</v>
      </c>
      <c r="I26" s="614">
        <f>+G26/K26</f>
        <v>0.03676470588235294</v>
      </c>
      <c r="J26" s="221" t="s">
        <v>540</v>
      </c>
      <c r="K26" s="221">
        <v>4080000</v>
      </c>
      <c r="L26" s="221">
        <v>228810</v>
      </c>
      <c r="M26" s="227">
        <v>3158460</v>
      </c>
    </row>
    <row r="27" spans="1:13" ht="15.75">
      <c r="A27" s="615"/>
      <c r="B27" s="600"/>
      <c r="C27" s="231"/>
      <c r="D27" s="228">
        <f>SUM(D24:D26)</f>
        <v>275</v>
      </c>
      <c r="E27" s="228">
        <f>SUM(E24:E26)</f>
        <v>275000</v>
      </c>
      <c r="F27" s="221"/>
      <c r="G27" s="228">
        <f>SUM(G24:G26)</f>
        <v>662125</v>
      </c>
      <c r="H27" s="221">
        <v>0</v>
      </c>
      <c r="I27" s="616">
        <f>SUM(I24:I26)</f>
        <v>111.03676470588235</v>
      </c>
      <c r="J27" s="221"/>
      <c r="K27" s="227"/>
      <c r="L27" s="229"/>
      <c r="M27" s="229"/>
    </row>
    <row r="28" spans="1:15" ht="15.75">
      <c r="A28" s="220"/>
      <c r="C28" s="232"/>
      <c r="D28" s="221"/>
      <c r="E28" s="221"/>
      <c r="F28" s="230"/>
      <c r="G28" s="221"/>
      <c r="H28" s="235"/>
      <c r="I28" s="600"/>
      <c r="J28" s="231"/>
      <c r="K28" s="221"/>
      <c r="L28" s="221"/>
      <c r="M28" s="221"/>
      <c r="N28" s="724"/>
      <c r="O28" s="724"/>
    </row>
    <row r="29" spans="1:15" ht="15.75">
      <c r="A29" s="220"/>
      <c r="B29" s="221"/>
      <c r="C29" s="221"/>
      <c r="D29" s="221"/>
      <c r="E29" s="221"/>
      <c r="F29" s="230"/>
      <c r="G29" s="221"/>
      <c r="H29" s="235"/>
      <c r="I29" s="600"/>
      <c r="J29" s="231"/>
      <c r="K29" s="221"/>
      <c r="L29" s="221"/>
      <c r="M29" s="221"/>
      <c r="O29" s="723"/>
    </row>
    <row r="30" spans="1:15" ht="15.75">
      <c r="A30" s="220"/>
      <c r="B30" s="221"/>
      <c r="C30" s="221"/>
      <c r="D30" s="228">
        <f>SUM(D28:D29)</f>
        <v>0</v>
      </c>
      <c r="E30" s="228">
        <f>SUM(E28:E29)</f>
        <v>0</v>
      </c>
      <c r="F30" s="221"/>
      <c r="G30" s="228">
        <f>SUM(G28:G29)</f>
        <v>0</v>
      </c>
      <c r="H30" s="235"/>
      <c r="I30" s="601">
        <v>0</v>
      </c>
      <c r="J30" s="231"/>
      <c r="K30" s="221"/>
      <c r="L30" s="221"/>
      <c r="M30" s="221"/>
      <c r="O30" s="724"/>
    </row>
    <row r="31" spans="1:15" ht="15.75">
      <c r="A31" s="220"/>
      <c r="B31" s="221"/>
      <c r="C31" s="221"/>
      <c r="D31" s="221"/>
      <c r="E31" s="221"/>
      <c r="F31" s="221"/>
      <c r="G31" s="221"/>
      <c r="H31" s="231"/>
      <c r="I31" s="233"/>
      <c r="J31" s="221"/>
      <c r="K31" s="221"/>
      <c r="L31" s="221"/>
      <c r="M31" s="221"/>
      <c r="O31" s="723"/>
    </row>
    <row r="32" spans="1:13" ht="9" customHeight="1">
      <c r="A32" s="222"/>
      <c r="B32" s="223"/>
      <c r="C32" s="234"/>
      <c r="D32" s="234"/>
      <c r="E32" s="234"/>
      <c r="F32" s="234"/>
      <c r="G32" s="234"/>
      <c r="H32" s="234"/>
      <c r="I32" s="234"/>
      <c r="J32" s="223"/>
      <c r="K32" s="223"/>
      <c r="L32" s="223"/>
      <c r="M32" s="223"/>
    </row>
    <row r="33" spans="1:13" ht="15.75">
      <c r="A33" s="220" t="s">
        <v>184</v>
      </c>
      <c r="B33" s="235"/>
      <c r="C33" s="235"/>
      <c r="D33" s="235"/>
      <c r="E33" s="235"/>
      <c r="F33" s="235"/>
      <c r="G33" s="221"/>
      <c r="H33" s="235"/>
      <c r="I33" s="235"/>
      <c r="J33" s="235"/>
      <c r="K33" s="235"/>
      <c r="L33" s="235"/>
      <c r="M33" s="235"/>
    </row>
    <row r="34" spans="1:13" ht="15.75">
      <c r="A34" s="220" t="s">
        <v>185</v>
      </c>
      <c r="B34" s="235"/>
      <c r="C34" s="235"/>
      <c r="D34" s="235"/>
      <c r="E34" s="235"/>
      <c r="F34" s="235"/>
      <c r="G34" s="223"/>
      <c r="H34" s="235"/>
      <c r="I34" s="235"/>
      <c r="J34" s="235"/>
      <c r="K34" s="235"/>
      <c r="L34" s="235"/>
      <c r="M34" s="235"/>
    </row>
    <row r="35" spans="1:13" ht="15.75">
      <c r="A35" s="220"/>
      <c r="B35" s="236"/>
      <c r="C35" s="236"/>
      <c r="D35" s="236"/>
      <c r="E35" s="236"/>
      <c r="F35" s="236"/>
      <c r="G35" s="221"/>
      <c r="H35" s="236"/>
      <c r="I35" s="236"/>
      <c r="J35" s="236"/>
      <c r="K35" s="236"/>
      <c r="L35" s="236"/>
      <c r="M35" s="236"/>
    </row>
    <row r="36" spans="1:7" ht="15.75">
      <c r="A36" s="220" t="s">
        <v>153</v>
      </c>
      <c r="F36" s="224"/>
      <c r="G36" s="237">
        <f>+G27</f>
        <v>662125</v>
      </c>
    </row>
    <row r="37" spans="1:7" ht="15.75">
      <c r="A37" s="222"/>
      <c r="G37" s="223"/>
    </row>
    <row r="38" spans="1:7" ht="15.75">
      <c r="A38" s="238"/>
      <c r="B38" s="239"/>
      <c r="C38" s="239"/>
      <c r="D38" s="239"/>
      <c r="E38" s="239"/>
      <c r="F38" s="239"/>
      <c r="G38" s="227"/>
    </row>
    <row r="39" spans="1:7" ht="15.75">
      <c r="A39" s="238" t="s">
        <v>182</v>
      </c>
      <c r="B39" s="239"/>
      <c r="C39" s="239"/>
      <c r="D39" s="239"/>
      <c r="E39" s="239"/>
      <c r="F39" s="239"/>
      <c r="G39" s="237">
        <f>+G27</f>
        <v>662125</v>
      </c>
    </row>
    <row r="40" spans="1:7" ht="15.75">
      <c r="A40" s="240"/>
      <c r="B40" s="239"/>
      <c r="C40" s="239"/>
      <c r="D40" s="239"/>
      <c r="E40" s="239"/>
      <c r="F40" s="239"/>
      <c r="G40" s="241"/>
    </row>
    <row r="41" ht="15.75">
      <c r="F41" s="242"/>
    </row>
    <row r="42" ht="15.75">
      <c r="F42" s="242"/>
    </row>
    <row r="43" ht="15.75">
      <c r="F43" s="242"/>
    </row>
    <row r="45" spans="1:12" ht="15.75">
      <c r="A45" s="886"/>
      <c r="B45" s="886"/>
      <c r="F45" s="883"/>
      <c r="G45" s="883"/>
      <c r="K45" s="883"/>
      <c r="L45" s="883"/>
    </row>
    <row r="46" spans="1:13" ht="15.75">
      <c r="A46" s="883" t="s">
        <v>554</v>
      </c>
      <c r="B46" s="883"/>
      <c r="C46" s="883"/>
      <c r="D46" s="883"/>
      <c r="F46" s="883" t="s">
        <v>133</v>
      </c>
      <c r="G46" s="883"/>
      <c r="H46" s="883"/>
      <c r="I46" s="883"/>
      <c r="J46" s="883" t="s">
        <v>69</v>
      </c>
      <c r="K46" s="883"/>
      <c r="L46" s="883"/>
      <c r="M46" s="883"/>
    </row>
    <row r="47" spans="1:7" ht="15.75">
      <c r="A47" s="824"/>
      <c r="B47" s="824"/>
      <c r="F47" s="825"/>
      <c r="G47" s="825"/>
    </row>
    <row r="48" spans="6:7" ht="15.75">
      <c r="F48" s="883"/>
      <c r="G48" s="883"/>
    </row>
    <row r="55" spans="1:13" ht="15.75">
      <c r="A55" s="884"/>
      <c r="B55" s="884"/>
      <c r="C55" s="884"/>
      <c r="D55" s="884"/>
      <c r="E55" s="884"/>
      <c r="F55" s="884"/>
      <c r="G55" s="884"/>
      <c r="H55" s="884"/>
      <c r="I55" s="884"/>
      <c r="J55" s="884"/>
      <c r="K55" s="884"/>
      <c r="L55" s="884"/>
      <c r="M55" s="884"/>
    </row>
  </sheetData>
  <sheetProtection/>
  <mergeCells count="16">
    <mergeCell ref="A3:M3"/>
    <mergeCell ref="A5:M5"/>
    <mergeCell ref="A7:M7"/>
    <mergeCell ref="A8:M8"/>
    <mergeCell ref="I10:M10"/>
    <mergeCell ref="L12:M12"/>
    <mergeCell ref="F48:G48"/>
    <mergeCell ref="A55:M55"/>
    <mergeCell ref="E6:I6"/>
    <mergeCell ref="A45:B45"/>
    <mergeCell ref="F45:G45"/>
    <mergeCell ref="K45:L45"/>
    <mergeCell ref="J46:M46"/>
    <mergeCell ref="B17:F20"/>
    <mergeCell ref="A46:D46"/>
    <mergeCell ref="F46:I46"/>
  </mergeCells>
  <printOptions/>
  <pageMargins left="0.7086614173228347" right="0.7086614173228347" top="1.3385826771653544" bottom="0.7480314960629921" header="0.31496062992125984" footer="0.31496062992125984"/>
  <pageSetup horizontalDpi="600" verticalDpi="600"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HACIENDA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Karina</cp:lastModifiedBy>
  <cp:lastPrinted>2020-04-13T17:54:04Z</cp:lastPrinted>
  <dcterms:created xsi:type="dcterms:W3CDTF">2004-04-15T20:03:32Z</dcterms:created>
  <dcterms:modified xsi:type="dcterms:W3CDTF">2020-04-13T17:54:38Z</dcterms:modified>
  <cp:category/>
  <cp:version/>
  <cp:contentType/>
  <cp:contentStatus/>
</cp:coreProperties>
</file>