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20" tabRatio="993" firstSheet="10" activeTab="18"/>
  </bookViews>
  <sheets>
    <sheet name="Encabezamiento" sheetId="1" state="hidden" r:id="rId1"/>
    <sheet name="Enc" sheetId="2" r:id="rId2"/>
    <sheet name="BG 31122020" sheetId="3" r:id="rId3"/>
    <sheet name="ER 31122020" sheetId="4" r:id="rId4"/>
    <sheet name="Variacion P.Neto" sheetId="5" r:id="rId5"/>
    <sheet name="Flujo de Efectivo Res 5 92" sheetId="6" r:id="rId6"/>
    <sheet name="Bienes de Uso " sheetId="7" r:id="rId7"/>
    <sheet name="Activo Intangible" sheetId="8" r:id="rId8"/>
    <sheet name="INVACCDEV" sheetId="9" r:id="rId9"/>
    <sheet name="Otras Inversiones" sheetId="10" r:id="rId10"/>
    <sheet name="Previsiones" sheetId="11" r:id="rId11"/>
    <sheet name="Costo Merca" sheetId="12" r:id="rId12"/>
    <sheet name="Costos y Gastos" sheetId="13" r:id="rId13"/>
    <sheet name="M.E." sheetId="14" r:id="rId14"/>
    <sheet name="Estadisticas" sheetId="15" r:id="rId15"/>
    <sheet name="Indices" sheetId="16" r:id="rId16"/>
    <sheet name="Anexo C Compar de Cartera" sheetId="17" r:id="rId17"/>
    <sheet name="Anexo D Partes Relacionadas" sheetId="18" r:id="rId18"/>
    <sheet name="Anexo II Composicion Accionaria" sheetId="19" r:id="rId19"/>
  </sheets>
  <externalReferences>
    <externalReference r:id="rId22"/>
    <externalReference r:id="rId23"/>
  </externalReferences>
  <definedNames>
    <definedName name="_xlnm.Print_Area" localSheetId="7">'Activo Intangible'!$A$3:$J$31</definedName>
    <definedName name="_xlnm.Print_Area" localSheetId="6">'Bienes de Uso '!$A$3:$N$39</definedName>
    <definedName name="_xlnm.Print_Area" localSheetId="11">'Costo Merca'!$B$2:$G$48</definedName>
    <definedName name="_xlnm.Print_Area" localSheetId="12">'Costos y Gastos'!$B$2:$K$57</definedName>
    <definedName name="_xlnm.Print_Area" localSheetId="0">'Encabezamiento'!$B$2:$I$58</definedName>
    <definedName name="_xlnm.Print_Area" localSheetId="14">'Estadisticas'!$B$2:$E$43</definedName>
    <definedName name="_xlnm.Print_Area" localSheetId="5">'Flujo de Efectivo Res 5 92'!$C$6:$K$80</definedName>
    <definedName name="_xlnm.Print_Area" localSheetId="15">'Indices'!$B$3:$F$34</definedName>
    <definedName name="_xlnm.Print_Area" localSheetId="8">'INVACCDEV'!$B$3:$N$48</definedName>
    <definedName name="_xlnm.Print_Area" localSheetId="13">'M.E.'!$B$3:$H$47</definedName>
    <definedName name="_xlnm.Print_Area" localSheetId="9">'Otras Inversiones'!$B$1:$H$61</definedName>
    <definedName name="_xlnm.Print_Area" localSheetId="10">'Previsiones'!$B$1:$G$55</definedName>
    <definedName name="_xlnm.Print_Area" localSheetId="4">'Variacion P.Neto'!$B$4:$M$40</definedName>
  </definedNames>
  <calcPr fullCalcOnLoad="1"/>
</workbook>
</file>

<file path=xl/sharedStrings.xml><?xml version="1.0" encoding="utf-8"?>
<sst xmlns="http://schemas.openxmlformats.org/spreadsheetml/2006/main" count="1223" uniqueCount="643">
  <si>
    <t>ACTIVOS</t>
  </si>
  <si>
    <t>PATRIMONIO NETO</t>
  </si>
  <si>
    <t xml:space="preserve">       Impuesto a la Renta</t>
  </si>
  <si>
    <t>Impuesto a la Renta</t>
  </si>
  <si>
    <t>Compra de propiedad, planta y equipo</t>
  </si>
  <si>
    <t>PASIVOS</t>
  </si>
  <si>
    <t>ACTIVO CORRIENTE</t>
  </si>
  <si>
    <t>PASIVO CORRIENTE</t>
  </si>
  <si>
    <t>ACTIVO NO CORRIENTE</t>
  </si>
  <si>
    <t>PASIVO NO CORRIENTE</t>
  </si>
  <si>
    <t xml:space="preserve">ESTADO DE RESULTADOS </t>
  </si>
  <si>
    <t xml:space="preserve">       Resultado de Inversiones Permanentes</t>
  </si>
  <si>
    <t xml:space="preserve">       Resultado Financiero y por Tenencia</t>
  </si>
  <si>
    <t xml:space="preserve">       Ganancia (Pérdida) Ordinaria</t>
  </si>
  <si>
    <t xml:space="preserve">       Ganancia o Pérdida del Ejercicio</t>
  </si>
  <si>
    <t xml:space="preserve">Ejercicio Finalizado el </t>
  </si>
  <si>
    <t xml:space="preserve">       Ingresos Varios</t>
  </si>
  <si>
    <t>ESTADO DE ORIGEN Y APLICACIÓN DE FONDOS</t>
  </si>
  <si>
    <t>Total</t>
  </si>
  <si>
    <t>Pagos a Proveedores</t>
  </si>
  <si>
    <t>TOTAL</t>
  </si>
  <si>
    <t>Cantidad</t>
  </si>
  <si>
    <t xml:space="preserve">    Cuentas a Pagar</t>
  </si>
  <si>
    <t xml:space="preserve">    Resultados del Ejercicio</t>
  </si>
  <si>
    <t xml:space="preserve">    TOTAL PATRIMONIO NETO</t>
  </si>
  <si>
    <t>comparativa con el mismo periodo del ejercicio anterior.</t>
  </si>
  <si>
    <t>Wisdom Product S.A.</t>
  </si>
  <si>
    <t>Domicilio Legal:</t>
  </si>
  <si>
    <r>
      <t>Dirección:</t>
    </r>
    <r>
      <rPr>
        <sz val="11"/>
        <rFont val="Cambria"/>
        <family val="1"/>
      </rPr>
      <t xml:space="preserve"> Avda. Eusebio Ayala 4380 c/ De la Victoria</t>
    </r>
  </si>
  <si>
    <r>
      <t>Telefax:</t>
    </r>
    <r>
      <rPr>
        <sz val="11"/>
        <rFont val="Cambria"/>
        <family val="1"/>
      </rPr>
      <t xml:space="preserve"> (595-21) 503-000</t>
    </r>
  </si>
  <si>
    <t>Asunción - Paraguay</t>
  </si>
  <si>
    <t>Avda. Eusebio Ayala N° 4380 c/ De la Victoria</t>
  </si>
  <si>
    <t>Actividad Principal:</t>
  </si>
  <si>
    <t>La realización en general de negocios mercantiles, industriales, inmobiliarios, financieros</t>
  </si>
  <si>
    <t>y de cualquier otro tipo o naturaleza, la importación, exportación y distribución de bienes.</t>
  </si>
  <si>
    <t>Actualmente se dedica a la compra y venta de artículos de electrónica y mobiliarios.</t>
  </si>
  <si>
    <t>Inscripción en el Registro Público de Comercio bajo el N° de ----------------</t>
  </si>
  <si>
    <t xml:space="preserve">constituida por Escritura Pública Nº 62 de fecha 19 de mayo de 2003, pasada ante el Escribano Público, Sra. </t>
  </si>
  <si>
    <t>Amada Beatriz Núñez Duarte.</t>
  </si>
  <si>
    <t xml:space="preserve">Inscripción en la Comisión Nacional de Valores: </t>
  </si>
  <si>
    <t>Fecha de Vencimiento del estatuto o contrato social:</t>
  </si>
  <si>
    <t>Composición del Capital:</t>
  </si>
  <si>
    <t>Acciones</t>
  </si>
  <si>
    <t>Tipo</t>
  </si>
  <si>
    <t>N° de Votos</t>
  </si>
  <si>
    <t>que otorga c/u</t>
  </si>
  <si>
    <t>Suscripto</t>
  </si>
  <si>
    <t>G.</t>
  </si>
  <si>
    <t xml:space="preserve">Integrado </t>
  </si>
  <si>
    <t>Por el ejercicio anual N°------ iniciado el 01 de enero de 2010 al 31 de diciembre de 2010, y presentado en forma</t>
  </si>
  <si>
    <t xml:space="preserve">       Total del Activo Corriente</t>
  </si>
  <si>
    <t xml:space="preserve">       Total del Activo no Corriente</t>
  </si>
  <si>
    <t xml:space="preserve">    Total del Activo</t>
  </si>
  <si>
    <t xml:space="preserve">    Total del Pasivo Corriente</t>
  </si>
  <si>
    <t xml:space="preserve">    Total del Pasivo no Corriente</t>
  </si>
  <si>
    <t>(En miles de guaraníes)</t>
  </si>
  <si>
    <t xml:space="preserve">    Total del Pasivo y Patrimonio Neto</t>
  </si>
  <si>
    <t>DEUDORAS</t>
  </si>
  <si>
    <t>ACREEDORAS</t>
  </si>
  <si>
    <r>
      <t xml:space="preserve">    </t>
    </r>
    <r>
      <rPr>
        <u val="single"/>
        <sz val="10"/>
        <rFont val="Times New Roman"/>
        <family val="1"/>
      </rPr>
      <t>CIRCULANTE</t>
    </r>
    <r>
      <rPr>
        <sz val="10"/>
        <rFont val="Times New Roman"/>
        <family val="1"/>
      </rPr>
      <t xml:space="preserve"> </t>
    </r>
  </si>
  <si>
    <r>
      <t>Denominación:</t>
    </r>
    <r>
      <rPr>
        <sz val="10"/>
        <rFont val="Times New Roman"/>
        <family val="1"/>
      </rPr>
      <t xml:space="preserve"> </t>
    </r>
  </si>
  <si>
    <t xml:space="preserve">       Las notas y los anexos que se acompañan son parte integrante de los estados contables</t>
  </si>
  <si>
    <t xml:space="preserve">       Gastos de comercialización (Anexo H)</t>
  </si>
  <si>
    <t xml:space="preserve">       Ventas Netas</t>
  </si>
  <si>
    <t xml:space="preserve">       Gastos de administración (Anexo H)</t>
  </si>
  <si>
    <t>--------------------------------------</t>
  </si>
  <si>
    <t xml:space="preserve">      Contador</t>
  </si>
  <si>
    <t>-------------------------------------------</t>
  </si>
  <si>
    <t xml:space="preserve">   Representante Legal</t>
  </si>
  <si>
    <t>Contador</t>
  </si>
  <si>
    <t xml:space="preserve"> </t>
  </si>
  <si>
    <t xml:space="preserve">     CUENTAS DE CONTINGENCIAS Y DE ORDEN</t>
  </si>
  <si>
    <t xml:space="preserve">  </t>
  </si>
  <si>
    <t>ANEXO II MODELOS DE ESTADOS CONTABLES BASICOS Y ANEXOS A LOS MISMOS SEGÚN</t>
  </si>
  <si>
    <t>RESOLUCION N° 5/92</t>
  </si>
  <si>
    <t>ALTERNATIVA A: Estado de Origen y Aplicación de Fondos</t>
  </si>
  <si>
    <t xml:space="preserve">   Ejercicio Finalizado el</t>
  </si>
  <si>
    <t>VARIACION DE FONDOS</t>
  </si>
  <si>
    <t>Ajustes de ejercicios anteriores</t>
  </si>
  <si>
    <t>Fondos ajustados al inicio del ejercicio</t>
  </si>
  <si>
    <t>Aumento (Disminución) de fondos</t>
  </si>
  <si>
    <t>Fondos al cierre del ejercicio</t>
  </si>
  <si>
    <t>CAUSAS DE VARIACION DE LOS FONDOS</t>
  </si>
  <si>
    <t>Ventas Cobradas</t>
  </si>
  <si>
    <t>Menos: Egresos ordinarios pagados (Nota_)</t>
  </si>
  <si>
    <t>Más: Otros ingresos ordinarios cobrados (Nota_)</t>
  </si>
  <si>
    <t>Fondos originados (aplicados) en operaciones ordinarias</t>
  </si>
  <si>
    <t>Integración acciones</t>
  </si>
  <si>
    <t>Otras causas de orígenes de fondos</t>
  </si>
  <si>
    <t>Total de orígenes de fondos</t>
  </si>
  <si>
    <t>Pago de deudas a corto plazo</t>
  </si>
  <si>
    <t>Pago anticipado de deudas a largo plazo</t>
  </si>
  <si>
    <t>Pagos por adquisiciones de bienes de uso</t>
  </si>
  <si>
    <t>Retiros de socios</t>
  </si>
  <si>
    <t>Compras de inversiones permanentes</t>
  </si>
  <si>
    <t>Otras causas de aplicaciones de fondos</t>
  </si>
  <si>
    <t>Aumento(disminución) de fondos</t>
  </si>
  <si>
    <t>Las Notas y Anexos que se acompañan son parte integrante de los estados contables</t>
  </si>
  <si>
    <t xml:space="preserve">       Resultados Extraordinarios </t>
  </si>
  <si>
    <t xml:space="preserve">       Disponibilidades      (Nota 3)                  </t>
  </si>
  <si>
    <t xml:space="preserve">       Inversiones Temporarias (Anexo C )</t>
  </si>
  <si>
    <t xml:space="preserve">       Otros Activos       (Nota  6)                                </t>
  </si>
  <si>
    <t xml:space="preserve">       Bienes de Cambio</t>
  </si>
  <si>
    <t>METODO INDIRECTO</t>
  </si>
  <si>
    <t>---------------------------------------------------------------------------------</t>
  </si>
  <si>
    <r>
      <t>(</t>
    </r>
    <r>
      <rPr>
        <sz val="10"/>
        <rFont val="Times New Roman"/>
        <family val="1"/>
      </rPr>
      <t>En miles de guaraníes</t>
    </r>
    <r>
      <rPr>
        <b/>
        <sz val="10"/>
        <rFont val="Times New Roman"/>
        <family val="1"/>
      </rPr>
      <t>)</t>
    </r>
  </si>
  <si>
    <t xml:space="preserve">       Otros Créditos</t>
  </si>
  <si>
    <t xml:space="preserve">       Créditos por Ventas  corto plazo (Nota  4 )                </t>
  </si>
  <si>
    <t xml:space="preserve">    Aportes para Futuro Aumento </t>
  </si>
  <si>
    <t>Método directo</t>
  </si>
  <si>
    <t>Fecha de Vencimiento del estatuto o contrato social: 99 años</t>
  </si>
  <si>
    <t>Gustavo Luis Borgognon Montero</t>
  </si>
  <si>
    <t>Miguel Dario Zaldivar Morales</t>
  </si>
  <si>
    <t>Eduardo Jose Borgognon Montero</t>
  </si>
  <si>
    <t>Ordinarias Clase A</t>
  </si>
  <si>
    <t xml:space="preserve">    Dividendos a Pagar</t>
  </si>
  <si>
    <t>Intereses Cobrados</t>
  </si>
  <si>
    <t>ANEXO A</t>
  </si>
  <si>
    <t xml:space="preserve">V A L O R E S   D E   O R I G E N </t>
  </si>
  <si>
    <t>D E P R E C I A C I O N E S</t>
  </si>
  <si>
    <t>Saldo al</t>
  </si>
  <si>
    <t>Neto</t>
  </si>
  <si>
    <t>Cuentas</t>
  </si>
  <si>
    <t>Altas</t>
  </si>
  <si>
    <t>Bajas</t>
  </si>
  <si>
    <t>Revalúo</t>
  </si>
  <si>
    <t>Ajustes</t>
  </si>
  <si>
    <t>Resultante</t>
  </si>
  <si>
    <t>Bienes sujetos a depreciación</t>
  </si>
  <si>
    <t>Equipos de Informática</t>
  </si>
  <si>
    <t>Sub -Total</t>
  </si>
  <si>
    <t>Bienes no sujetos a depreciación</t>
  </si>
  <si>
    <t>Terrenos</t>
  </si>
  <si>
    <t>Síndico</t>
  </si>
  <si>
    <t>ANEXO B</t>
  </si>
  <si>
    <t>A C T I V O S   I N T A N G I B L E S</t>
  </si>
  <si>
    <t>VALORES DE ORIGEN</t>
  </si>
  <si>
    <t>AMORTIZACIONES</t>
  </si>
  <si>
    <t xml:space="preserve">Al </t>
  </si>
  <si>
    <t>Al</t>
  </si>
  <si>
    <t>Acumuladas</t>
  </si>
  <si>
    <t>inicio</t>
  </si>
  <si>
    <t>cierre</t>
  </si>
  <si>
    <t>al inicio</t>
  </si>
  <si>
    <t xml:space="preserve">Del </t>
  </si>
  <si>
    <t>al cierre</t>
  </si>
  <si>
    <t xml:space="preserve">del </t>
  </si>
  <si>
    <t>Aumentos</t>
  </si>
  <si>
    <t>Disminuciones</t>
  </si>
  <si>
    <t>del</t>
  </si>
  <si>
    <t>período</t>
  </si>
  <si>
    <t>C U E N T A S</t>
  </si>
  <si>
    <t>SIN MOVIMIENTO</t>
  </si>
  <si>
    <t>Totales ejercicio actual</t>
  </si>
  <si>
    <t>ANEXO C</t>
  </si>
  <si>
    <t>INVERSIONES, ACCIONES, DEBENTURES Y OTROS TITULOS EMITIDOS EN SERIE</t>
  </si>
  <si>
    <t>PARTICIPACION EN OTRAS SOCIEDADES</t>
  </si>
  <si>
    <t>Información sobre el Emisor</t>
  </si>
  <si>
    <t>Denominación y caracte-</t>
  </si>
  <si>
    <t>Valor</t>
  </si>
  <si>
    <t xml:space="preserve">Valor </t>
  </si>
  <si>
    <t>rísticas de los valores</t>
  </si>
  <si>
    <t xml:space="preserve">Nominal </t>
  </si>
  <si>
    <t>Nominal</t>
  </si>
  <si>
    <t>Patrimonial</t>
  </si>
  <si>
    <t>de</t>
  </si>
  <si>
    <t xml:space="preserve">de </t>
  </si>
  <si>
    <t>% de</t>
  </si>
  <si>
    <t>Actividad</t>
  </si>
  <si>
    <t>Según Ultimo Balance</t>
  </si>
  <si>
    <t>Emisor</t>
  </si>
  <si>
    <t>Clase</t>
  </si>
  <si>
    <t>Unitario</t>
  </si>
  <si>
    <t>Proporc.</t>
  </si>
  <si>
    <t>Libros</t>
  </si>
  <si>
    <t>Cotización</t>
  </si>
  <si>
    <t>Participación</t>
  </si>
  <si>
    <t>Principal</t>
  </si>
  <si>
    <t>Capital</t>
  </si>
  <si>
    <t>Resultado</t>
  </si>
  <si>
    <t>Patrimonio Neto</t>
  </si>
  <si>
    <t>Inversiones temporarias</t>
  </si>
  <si>
    <t>Total ejercicio anterior</t>
  </si>
  <si>
    <t>Inversiones Permanentes</t>
  </si>
  <si>
    <t>Previsión s/ inversiones</t>
  </si>
  <si>
    <t>permanentes</t>
  </si>
  <si>
    <t>xx</t>
  </si>
  <si>
    <t>ANEXO D</t>
  </si>
  <si>
    <t>OTRAS INVERSIONES</t>
  </si>
  <si>
    <t>registrado</t>
  </si>
  <si>
    <t>INVERSIONES FINANCIERAS</t>
  </si>
  <si>
    <t>Inversiones Corrientes</t>
  </si>
  <si>
    <t>TRADE &amp; COMMERCE BANK</t>
  </si>
  <si>
    <t>GARANTIA AHORRO EN US$</t>
  </si>
  <si>
    <t xml:space="preserve"> Depósitos a plazo</t>
  </si>
  <si>
    <t>BANCO ALEMAN CDA EN Gs.</t>
  </si>
  <si>
    <t>GARANTIA EN GUARANIES</t>
  </si>
  <si>
    <t>Banco xx S.A.</t>
  </si>
  <si>
    <t>BANALEMAN FONDOS MUTUOS</t>
  </si>
  <si>
    <t>INTERNATIONAL BANK OF MIAMI</t>
  </si>
  <si>
    <t>INVERSIONES EN BONOS</t>
  </si>
  <si>
    <t>Subtotal</t>
  </si>
  <si>
    <t xml:space="preserve">Prevision </t>
  </si>
  <si>
    <t>Inversiones no Corrientes</t>
  </si>
  <si>
    <t>Otras Inversiones</t>
  </si>
  <si>
    <t>Prevision sobre xx</t>
  </si>
  <si>
    <t>Previsión sobre xx</t>
  </si>
  <si>
    <t>Prevision Inversion xx</t>
  </si>
  <si>
    <t>Totales del ejercicio</t>
  </si>
  <si>
    <t>P R E V I S I O N E S</t>
  </si>
  <si>
    <t>Saldos</t>
  </si>
  <si>
    <t>R U B R O S</t>
  </si>
  <si>
    <t>Deducidas del Activo</t>
  </si>
  <si>
    <t>Seguro Medico Pag. a Recuperar</t>
  </si>
  <si>
    <t>Valores en Otras Empresas</t>
  </si>
  <si>
    <t>Sub-total</t>
  </si>
  <si>
    <t>Incluidas en el Pasivo</t>
  </si>
  <si>
    <t>ANEXO F</t>
  </si>
  <si>
    <t>COSTO DE MERCADERIAS O PRODUCTOS VENDIDOS O</t>
  </si>
  <si>
    <t>SERVICIOS PRESTADOS</t>
  </si>
  <si>
    <t>D E T A L L E</t>
  </si>
  <si>
    <t>Ejercicio Actual</t>
  </si>
  <si>
    <t>Ejercicio Anterior</t>
  </si>
  <si>
    <t>I. COSTO DE MERCADERIAS O PRODUCTOS VENDIDOS</t>
  </si>
  <si>
    <t xml:space="preserve">   Existencias al Comienzo del Ejercicio:</t>
  </si>
  <si>
    <t xml:space="preserve">     Mercaderías de reventa</t>
  </si>
  <si>
    <t xml:space="preserve">   Compras y Costos de Producción del Ejercicio</t>
  </si>
  <si>
    <t xml:space="preserve">     a) Compras</t>
  </si>
  <si>
    <t>Diferencia de Inventario</t>
  </si>
  <si>
    <t>Resultado por Tenencia</t>
  </si>
  <si>
    <t xml:space="preserve">     b) Devoluciones</t>
  </si>
  <si>
    <t xml:space="preserve">   Existencia al cierre del Ejercicio</t>
  </si>
  <si>
    <t>II. COSTO DE SERVICIOS PRESTADOS</t>
  </si>
  <si>
    <t xml:space="preserve">     COSTO DE MERCADERIAS O PRODUCTOS VENDIDOS</t>
  </si>
  <si>
    <t xml:space="preserve">      Y SERVICIOS PRESTADOS</t>
  </si>
  <si>
    <t>ANEXO G</t>
  </si>
  <si>
    <t>ACTIVOS Y PASIVOS EN MONEDA EXTRANJERA</t>
  </si>
  <si>
    <t>Moneda Extranjera</t>
  </si>
  <si>
    <t>Moneda Local</t>
  </si>
  <si>
    <t>Cambio</t>
  </si>
  <si>
    <t>Monto</t>
  </si>
  <si>
    <t>Vigente</t>
  </si>
  <si>
    <t>A C T I V O</t>
  </si>
  <si>
    <t>ACTIVOS CORRIENTES</t>
  </si>
  <si>
    <t>Disponible</t>
  </si>
  <si>
    <t>Fondo  Dolares</t>
  </si>
  <si>
    <t>US$</t>
  </si>
  <si>
    <t>Bancos Caja de Ahorros US$</t>
  </si>
  <si>
    <t>Deudores por Tarjeta de Crédito</t>
  </si>
  <si>
    <t>Clientes</t>
  </si>
  <si>
    <t>DISA Transferencia a Recuperar</t>
  </si>
  <si>
    <t>$</t>
  </si>
  <si>
    <t>DISA Comisiones a Cobrar</t>
  </si>
  <si>
    <t>xx a Recuperar</t>
  </si>
  <si>
    <t>Varias cuentas deudoras</t>
  </si>
  <si>
    <t>Retenciones Mastercard</t>
  </si>
  <si>
    <t>TOTAL ACTIVO</t>
  </si>
  <si>
    <t>PASIVOS CORRIENTES</t>
  </si>
  <si>
    <t xml:space="preserve">Proveedores </t>
  </si>
  <si>
    <t>TOTAL PASIVO</t>
  </si>
  <si>
    <t>ANEXO H</t>
  </si>
  <si>
    <t>INFORMACION REQUERIDA SOBRE COSTOS Y GASTOS</t>
  </si>
  <si>
    <t xml:space="preserve">Gastos </t>
  </si>
  <si>
    <t xml:space="preserve">Total </t>
  </si>
  <si>
    <t>Gastos</t>
  </si>
  <si>
    <t>Ejercicio</t>
  </si>
  <si>
    <t>Otros</t>
  </si>
  <si>
    <t>RUBROS</t>
  </si>
  <si>
    <t>Administración</t>
  </si>
  <si>
    <t>Actual</t>
  </si>
  <si>
    <t>Otros Gastos</t>
  </si>
  <si>
    <t>ANEXO I</t>
  </si>
  <si>
    <t>DATOS  ESTADISTICOS</t>
  </si>
  <si>
    <t>INDICADORES OPERATIVOS</t>
  </si>
  <si>
    <t>Acumulado al Final del Ejercicio</t>
  </si>
  <si>
    <t>Cantidad de empleados</t>
  </si>
  <si>
    <t>ANEXO J</t>
  </si>
  <si>
    <t>INDICES ECONOMICO - FINANCIEROS</t>
  </si>
  <si>
    <t>Acumulado al Fin del Ejercicio</t>
  </si>
  <si>
    <t>I N D I C E S</t>
  </si>
  <si>
    <t>Ejercicio actual</t>
  </si>
  <si>
    <t xml:space="preserve">Costos </t>
  </si>
  <si>
    <t>Financieros</t>
  </si>
  <si>
    <t>TOTALES</t>
  </si>
  <si>
    <t>Totales</t>
  </si>
  <si>
    <t>Ventas</t>
  </si>
  <si>
    <t>Maquinas y Equipos</t>
  </si>
  <si>
    <t>Rodados</t>
  </si>
  <si>
    <t>Instalaciones</t>
  </si>
  <si>
    <t>Mejoras en Propiedad de Terceros</t>
  </si>
  <si>
    <t>Ejercicio finalizado el</t>
  </si>
  <si>
    <t>Aportes de los Socios</t>
  </si>
  <si>
    <t>Ganancias Reservadas</t>
  </si>
  <si>
    <t>Resultados</t>
  </si>
  <si>
    <t>Total del</t>
  </si>
  <si>
    <t>Primas de</t>
  </si>
  <si>
    <t>Aportes no</t>
  </si>
  <si>
    <t>Reserva</t>
  </si>
  <si>
    <t>Otras</t>
  </si>
  <si>
    <t>no</t>
  </si>
  <si>
    <t>Patrimonio</t>
  </si>
  <si>
    <t xml:space="preserve">Patrimonio </t>
  </si>
  <si>
    <t>Social</t>
  </si>
  <si>
    <t>Emisión</t>
  </si>
  <si>
    <t>Capitalizados</t>
  </si>
  <si>
    <t>Revaluos</t>
  </si>
  <si>
    <t>Legal</t>
  </si>
  <si>
    <t>Reservas</t>
  </si>
  <si>
    <t>Asignados</t>
  </si>
  <si>
    <t>Saldos al inicio del ejercicio</t>
  </si>
  <si>
    <t>* Otras Reservas</t>
  </si>
  <si>
    <t>* Dividendos en Efectivo (o en especie)</t>
  </si>
  <si>
    <t>* Reserva Legal del ejercicio</t>
  </si>
  <si>
    <t xml:space="preserve">Revalúo </t>
  </si>
  <si>
    <t xml:space="preserve">Desafectación de reservas </t>
  </si>
  <si>
    <t>Ganancia del Período según el estado de Resultados</t>
  </si>
  <si>
    <t>BIENES DE USO</t>
  </si>
  <si>
    <t xml:space="preserve">             ESTADO DE EVOLUCION DEL PATRIMONIO NETO </t>
  </si>
  <si>
    <t>(En miles de  Guaraníes)</t>
  </si>
  <si>
    <t>(En miles de Guaraníes)</t>
  </si>
  <si>
    <t>(En miles de Guaranies)</t>
  </si>
  <si>
    <t xml:space="preserve">Contador </t>
  </si>
  <si>
    <t>Sindico</t>
  </si>
  <si>
    <t>( En miles de Guaraníes)</t>
  </si>
  <si>
    <t>Liquidez  (1)</t>
  </si>
  <si>
    <t>Endeudamiento (2)</t>
  </si>
  <si>
    <t>Rentabilidad  (3)</t>
  </si>
  <si>
    <t>(1) Activo Corriente</t>
  </si>
  <si>
    <t>(2) Total del Pasivo</t>
  </si>
  <si>
    <t xml:space="preserve">      Patrimonio Neto</t>
  </si>
  <si>
    <t>(3) Resultado antes Impto</t>
  </si>
  <si>
    <t xml:space="preserve">      P.Neto menos Resultado</t>
  </si>
  <si>
    <t xml:space="preserve">      del periodo</t>
  </si>
  <si>
    <t>Sistemas, Licencias y Software</t>
  </si>
  <si>
    <t xml:space="preserve">      Pasivo Corriente</t>
  </si>
  <si>
    <t xml:space="preserve">    - Ajustes del saldo</t>
  </si>
  <si>
    <t>Saldos Ajustados</t>
  </si>
  <si>
    <t xml:space="preserve">    - Según estados contables del ejercicio anterior</t>
  </si>
  <si>
    <t xml:space="preserve">Clase    votos    valor nominal </t>
  </si>
  <si>
    <t>Distribución de resultados acumulados</t>
  </si>
  <si>
    <t>Aportes Irrevocables</t>
  </si>
  <si>
    <t xml:space="preserve">       Otros Créditos  (Nota 5)                         </t>
  </si>
  <si>
    <t xml:space="preserve">       Bienes de Cambio </t>
  </si>
  <si>
    <t xml:space="preserve">       Créditos por Ventas  (Nota  4 )</t>
  </si>
  <si>
    <t xml:space="preserve">       Bienes de Uso (Anexo A y Nota  7 )</t>
  </si>
  <si>
    <t xml:space="preserve">       Activos Intangibles (Anexo B y Nota  8 )</t>
  </si>
  <si>
    <t xml:space="preserve">    Cuentas a Pagar  (Nota  9)</t>
  </si>
  <si>
    <t xml:space="preserve">    Deudas Financieras  a C. Plazo(Nota 10 )</t>
  </si>
  <si>
    <t xml:space="preserve">    Deudas Financieras a L.Plazo (Nota  10 )</t>
  </si>
  <si>
    <t xml:space="preserve">    Previsiones  (Anexo E )  </t>
  </si>
  <si>
    <t xml:space="preserve">    Reservas   </t>
  </si>
  <si>
    <t xml:space="preserve">    Resultados Acumulados </t>
  </si>
  <si>
    <t>Cartera Activa</t>
  </si>
  <si>
    <t>Cartera Pasiva</t>
  </si>
  <si>
    <t>Intereses Devengados</t>
  </si>
  <si>
    <t>Cantidad de Clientes</t>
  </si>
  <si>
    <t>Cartera Activa por Empleado</t>
  </si>
  <si>
    <t>Clientes por empleados</t>
  </si>
  <si>
    <t xml:space="preserve">       Costo Financiero (Anexo H)</t>
  </si>
  <si>
    <t>Muebles y Utiles</t>
  </si>
  <si>
    <t>Negofin Cobranzas S.A.</t>
  </si>
  <si>
    <t>Gestión de Cobranzas</t>
  </si>
  <si>
    <t>Sobre Préstamos</t>
  </si>
  <si>
    <t>Sub Total</t>
  </si>
  <si>
    <t>Preferidas Grupo A</t>
  </si>
  <si>
    <t>Preferidas Grupo B</t>
  </si>
  <si>
    <t>Preferidas Grupo D</t>
  </si>
  <si>
    <t>Preferidas Grupo E</t>
  </si>
  <si>
    <t>Preferidas Grupo G</t>
  </si>
  <si>
    <t xml:space="preserve">TOTAL </t>
  </si>
  <si>
    <t>Administracion de cartera de préstamos para consumo y microcreditos</t>
  </si>
  <si>
    <t xml:space="preserve">    Remunerac. y Cargas Sociales (Nota 11)</t>
  </si>
  <si>
    <t xml:space="preserve">       Otros Activos   (Nota 6)</t>
  </si>
  <si>
    <t xml:space="preserve">    Cargas Fiscales a Pagar (Nota 12)</t>
  </si>
  <si>
    <t xml:space="preserve">    Provisiones    (Nota 13)</t>
  </si>
  <si>
    <t xml:space="preserve">    Capital Social   (  Nota  14 )</t>
  </si>
  <si>
    <t>Cuentas de Orden  (Nota 15)</t>
  </si>
  <si>
    <t>Honorarios y Remuneraciones por servicios</t>
  </si>
  <si>
    <t>Sueldos y Jornales</t>
  </si>
  <si>
    <t>Contribuciones Sociales</t>
  </si>
  <si>
    <t>Regalías y Honorarios por servicios técnicos</t>
  </si>
  <si>
    <t>Gastos de publicidad y propaganda</t>
  </si>
  <si>
    <t>Intereses, multas y recargos impositivos</t>
  </si>
  <si>
    <t>Impuestos, tasas y contribuciones</t>
  </si>
  <si>
    <t>Amortización bienes de uso</t>
  </si>
  <si>
    <t>Amortización activos intangibles</t>
  </si>
  <si>
    <t xml:space="preserve">Previsiones </t>
  </si>
  <si>
    <t>Intereses Pagados s/ Préstamos de Accionistas</t>
  </si>
  <si>
    <t>Intereses Pagados s/ Préstamos Entidades Financieras</t>
  </si>
  <si>
    <t>Otros Gastos Bancarios</t>
  </si>
  <si>
    <t>Síndicos y Consejo de Vigilancia</t>
  </si>
  <si>
    <t>Remuneraciones de Administradores, Directores,</t>
  </si>
  <si>
    <t xml:space="preserve">Cantidad de Franquicias </t>
  </si>
  <si>
    <t>Accionista</t>
  </si>
  <si>
    <t xml:space="preserve">    Total del Pasivo</t>
  </si>
  <si>
    <t>Disminución</t>
  </si>
  <si>
    <t xml:space="preserve">       Previsión s/Incobrables</t>
  </si>
  <si>
    <t>(en miles de guaraníes)</t>
  </si>
  <si>
    <t>NEGOFIN  S.A.E.C.A.</t>
  </si>
  <si>
    <t>NEGOFIN S.A.E.C.A.</t>
  </si>
  <si>
    <t>Negofin S.A.E.C.A.</t>
  </si>
  <si>
    <t>RES.Nº 56 E/12 de fecha 30 de octubre de 2012.</t>
  </si>
  <si>
    <t>Nomenclatura</t>
  </si>
  <si>
    <t>SECA 091</t>
  </si>
  <si>
    <t xml:space="preserve"> NEGOFIN  S.A.E.C.A.</t>
  </si>
  <si>
    <t xml:space="preserve">NEGOFIN  S.A.E.C.A. </t>
  </si>
  <si>
    <t>A) PARTES VINCULADAS O RELACIONADAS</t>
  </si>
  <si>
    <t>Nombre de la Empresa</t>
  </si>
  <si>
    <t>Monto de la inversión</t>
  </si>
  <si>
    <t>Tipo de Valor</t>
  </si>
  <si>
    <t>Indicar el porcentaje de participación en el capital integrado de la sociedad emisora (solo en el caso de inversión en acciones)</t>
  </si>
  <si>
    <t>Observación: En el caso de no registrar inversiones indicar en forma expresa esta situación.</t>
  </si>
  <si>
    <t>Valor de los bienes gravados</t>
  </si>
  <si>
    <t>Tipo de bien o valor</t>
  </si>
  <si>
    <t>Monto de la deuda garantizada</t>
  </si>
  <si>
    <t>Observación: En el caso de no registrar garantías indicar en forma expresa esta situación.</t>
  </si>
  <si>
    <t>B) SALDOS CON PARTES RELACIONADAS</t>
  </si>
  <si>
    <t>En forma comparativa con el mismo período del año anterior.</t>
  </si>
  <si>
    <t>Activo</t>
  </si>
  <si>
    <t>Cuentas por cobrar</t>
  </si>
  <si>
    <t>Pasivo</t>
  </si>
  <si>
    <t>Las transacciones en el período fueron las siguientes:</t>
  </si>
  <si>
    <t xml:space="preserve">Otros: Los cónyuges y parientes hasta el segundo grado de consanguinidad o afinidad de las personas referidas </t>
  </si>
  <si>
    <t>No se registran activos de la Sociedad comprometidos en más del 20% en garantía de obligaciones de otra u otras empresas.</t>
  </si>
  <si>
    <r>
      <rPr>
        <b/>
        <sz val="10"/>
        <rFont val="Arial"/>
        <family val="2"/>
      </rPr>
      <t xml:space="preserve">Obs.: </t>
    </r>
    <r>
      <rPr>
        <sz val="10"/>
        <rFont val="Arial"/>
        <family val="2"/>
      </rPr>
      <t>(distinguir nombres de partes relacionadas indicadas en A)</t>
    </r>
  </si>
  <si>
    <t>FORMATO MODELO DE COMPOSICIÓN ACCIONARIA</t>
  </si>
  <si>
    <t xml:space="preserve">CUADRO DEL CAPITAL INTEGRADO </t>
  </si>
  <si>
    <t xml:space="preserve">N° </t>
  </si>
  <si>
    <t>Voto</t>
  </si>
  <si>
    <t xml:space="preserve">CUADRO DEL CAPITAL SUSCRIPTO </t>
  </si>
  <si>
    <t xml:space="preserve">Capital Emitido G. </t>
  </si>
  <si>
    <t xml:space="preserve">Capital Suscripto G. </t>
  </si>
  <si>
    <t xml:space="preserve">Capital Integrado G. </t>
  </si>
  <si>
    <t>Valor nominal de las acciones G.</t>
  </si>
  <si>
    <t>EMPRESA : NEGOFIN S.A.E.C.A.</t>
  </si>
  <si>
    <t>1/7200</t>
  </si>
  <si>
    <t>7201/15400</t>
  </si>
  <si>
    <t>15401/19200</t>
  </si>
  <si>
    <t>23501/24700</t>
  </si>
  <si>
    <t>Fernando Andrés Berdichevsky Sborovsky</t>
  </si>
  <si>
    <t>Luis Alberto Lima Morra</t>
  </si>
  <si>
    <t>Benicia Ríos Portillo</t>
  </si>
  <si>
    <t>Preferdias Grupo C</t>
  </si>
  <si>
    <t>Rodrigo G. Callizo López Moreira</t>
  </si>
  <si>
    <t>Federico Callizo Nicora</t>
  </si>
  <si>
    <t>Carlos Alberto Knapps</t>
  </si>
  <si>
    <t>Guillermo Néstor Sosa Arrúa</t>
  </si>
  <si>
    <t>Luís Sebastián Aguilera Burró</t>
  </si>
  <si>
    <t>Venancio Ríos Portillo</t>
  </si>
  <si>
    <t>Rubén Cirilo Etienne Fernández</t>
  </si>
  <si>
    <t>Emmanuel Friedman Sosa</t>
  </si>
  <si>
    <t>Preferidas Grupo F</t>
  </si>
  <si>
    <t>Fabrizio Bibolini R.</t>
  </si>
  <si>
    <t>Eduardo Borgognon</t>
  </si>
  <si>
    <t>Gustavo Luis Borgognon M.</t>
  </si>
  <si>
    <t>Ord.Clase A</t>
  </si>
  <si>
    <t>Eduardo Jose Borgognon M</t>
  </si>
  <si>
    <t>20001/20700</t>
  </si>
  <si>
    <t>Pref. Grupo A</t>
  </si>
  <si>
    <t>20701/21100</t>
  </si>
  <si>
    <t>21101/22360</t>
  </si>
  <si>
    <t>Pref. Grupo B</t>
  </si>
  <si>
    <t>22361/23300</t>
  </si>
  <si>
    <t>23301/23500</t>
  </si>
  <si>
    <t>Pref. Grupo C</t>
  </si>
  <si>
    <t>Rodrigo Guillermo Callizo López Moreira</t>
  </si>
  <si>
    <t>24701/25065</t>
  </si>
  <si>
    <t>Pref. Grupo D</t>
  </si>
  <si>
    <t>25066/25200</t>
  </si>
  <si>
    <t>25201/25600</t>
  </si>
  <si>
    <t>25601/28010</t>
  </si>
  <si>
    <t>Pref. Grupo E</t>
  </si>
  <si>
    <t>28011/28210</t>
  </si>
  <si>
    <t>28211/28410</t>
  </si>
  <si>
    <t>28411/28480</t>
  </si>
  <si>
    <t>28481/28680</t>
  </si>
  <si>
    <t>28681/28900</t>
  </si>
  <si>
    <t>Emmanuel Friedmann Sosa</t>
  </si>
  <si>
    <t>Pref. Grupo G</t>
  </si>
  <si>
    <t xml:space="preserve">Firma del representante legal de la sociedad y aclaración: </t>
  </si>
  <si>
    <t>Nuevas deudas corto plazo</t>
  </si>
  <si>
    <t>Nuevas deudas a largo  plazo</t>
  </si>
  <si>
    <t>28901/29900</t>
  </si>
  <si>
    <t>Tasa de Morosidad (*)</t>
  </si>
  <si>
    <t>100.000.000.000.-</t>
  </si>
  <si>
    <t>del ejercicio anterior.</t>
  </si>
  <si>
    <t>Acciones: 150.000 acciones  de G. 1.000.000 c/u</t>
  </si>
  <si>
    <t>Vector SA</t>
  </si>
  <si>
    <t>Preferidas Grupo H</t>
  </si>
  <si>
    <t>Preferidas Grupo I</t>
  </si>
  <si>
    <t>Preferidas Grupo J</t>
  </si>
  <si>
    <t>Integración Acciones Ordinarias</t>
  </si>
  <si>
    <t>Integración Acciones Preferidas</t>
  </si>
  <si>
    <t>Aportes no Capitalizados</t>
  </si>
  <si>
    <t>Inciso a) Gustavo Borgognon y Eduardo Borgognon</t>
  </si>
  <si>
    <t>19201/19600</t>
  </si>
  <si>
    <t>19601/20000</t>
  </si>
  <si>
    <t>Pref. Grupo H</t>
  </si>
  <si>
    <t>60001/63600</t>
  </si>
  <si>
    <t>63601/67700</t>
  </si>
  <si>
    <t>67701/69600</t>
  </si>
  <si>
    <t>69601/69800</t>
  </si>
  <si>
    <t>69801/70000</t>
  </si>
  <si>
    <t>90001/95000</t>
  </si>
  <si>
    <t>95001/112000</t>
  </si>
  <si>
    <t>Pref. Grupo I</t>
  </si>
  <si>
    <t>Pref. Grupo J</t>
  </si>
  <si>
    <t>Jorge Antonio Ayala</t>
  </si>
  <si>
    <t>Gastos de Desarrollo</t>
  </si>
  <si>
    <t> Número</t>
  </si>
  <si>
    <t xml:space="preserve">Cantidad </t>
  </si>
  <si>
    <t xml:space="preserve">%  </t>
  </si>
  <si>
    <t>112001/117000</t>
  </si>
  <si>
    <t>70001/77200</t>
  </si>
  <si>
    <t>77201/85800</t>
  </si>
  <si>
    <t>85801/90000</t>
  </si>
  <si>
    <t>40001/43600</t>
  </si>
  <si>
    <t>43601/47900</t>
  </si>
  <si>
    <t>47901/50000</t>
  </si>
  <si>
    <t>119701/120000</t>
  </si>
  <si>
    <t>119569/119700</t>
  </si>
  <si>
    <t>Avenida Mcal. López e/ Waldino Lovera y José Viñuales</t>
  </si>
  <si>
    <t>Inciso b) Vector SA</t>
  </si>
  <si>
    <r>
      <t>en los incisos anteriores, siempre que tengan participación en el capital de la sociedad.</t>
    </r>
    <r>
      <rPr>
        <b/>
        <sz val="10"/>
        <rFont val="Arial"/>
        <family val="2"/>
      </rPr>
      <t xml:space="preserve"> N/A</t>
    </r>
  </si>
  <si>
    <t>NA</t>
  </si>
  <si>
    <t>119189/119568</t>
  </si>
  <si>
    <t>(*) La tasa de morosidad se calcula sobre los prestamos con mora a mas de 60 días.</t>
  </si>
  <si>
    <t>Interes Pagados sobre Prestamos de Terceros</t>
  </si>
  <si>
    <t>Otros Gastos.</t>
  </si>
  <si>
    <t>Suscripción de acciones ordinarias</t>
  </si>
  <si>
    <t>Procesadora  de  Cuentas  Electronicas S.A.</t>
  </si>
  <si>
    <t>Procesadora Electronica</t>
  </si>
  <si>
    <t>Breau de Informciones Comerciales S.A.</t>
  </si>
  <si>
    <t xml:space="preserve">Acciones </t>
  </si>
  <si>
    <t>Informaciones Comerciales</t>
  </si>
  <si>
    <t>(en miles de Guaranies)</t>
  </si>
  <si>
    <t>50001/53750</t>
  </si>
  <si>
    <t>53751/55700</t>
  </si>
  <si>
    <t>29901/35600</t>
  </si>
  <si>
    <t>Pref Grupo F</t>
  </si>
  <si>
    <t>55701/60000</t>
  </si>
  <si>
    <t>35601/36544</t>
  </si>
  <si>
    <t>36545/38866</t>
  </si>
  <si>
    <t>38867/40000</t>
  </si>
  <si>
    <t xml:space="preserve">       Inversiones Permanentes (Anexos C y Nota 6 )</t>
  </si>
  <si>
    <t>Representante Legal</t>
  </si>
  <si>
    <t xml:space="preserve">      Desafectacion Previsiones</t>
  </si>
  <si>
    <t>Marcas</t>
  </si>
  <si>
    <t>A.1 Según Art. 34 de la Ley de Mercado de Valores (indicar nombres de las partes)</t>
  </si>
  <si>
    <r>
      <t>Inciso d)</t>
    </r>
    <r>
      <rPr>
        <b/>
        <sz val="10"/>
        <rFont val="Arial"/>
        <family val="2"/>
      </rPr>
      <t xml:space="preserve"> </t>
    </r>
    <r>
      <rPr>
        <sz val="10"/>
        <rFont val="Arial"/>
        <family val="2"/>
      </rPr>
      <t xml:space="preserve">Gustavo Borgognon, Mateo Zaldivar, Eduardo Borgognon, Fernando Jose Velazquez, Julia Moreno, Venancio Ríos, </t>
    </r>
  </si>
  <si>
    <t>Omar G. Giménez Pereira,Widilfo Escobar Cikel</t>
  </si>
  <si>
    <t xml:space="preserve">A.2 INVERSIONES DE LA SOCIEDAD EN VALORES DE OTRAS EMPRESAS QUE REPRESENTEN MAS DEL 10% DEL ACTIVO DE LA SOCIEDAD </t>
  </si>
  <si>
    <t>Acciones en S.A.</t>
  </si>
  <si>
    <t>A.3 ACTIVOS DE LA SOCIEDAD COMPROMETIDOS EN MAS DEL 20% EN GARANTIA DE OBLIGACIONES DE OTRA U OTRAS EMPRESAS</t>
  </si>
  <si>
    <t>A.4  Vinculacion por Nivel de Endeudamiento.</t>
  </si>
  <si>
    <t>NOMBRE DE LA SOCIEDAD VINCULADA</t>
  </si>
  <si>
    <t>FACTORES DE VINCULACION</t>
  </si>
  <si>
    <t>N/A</t>
  </si>
  <si>
    <t>Obs: (distinguir nombres de partes relacionadas indicadas en A)</t>
  </si>
  <si>
    <t>* Cuentas a pagar prestamos de accionistas</t>
  </si>
  <si>
    <r>
      <rPr>
        <b/>
        <sz val="10"/>
        <rFont val="Arial"/>
        <family val="2"/>
      </rPr>
      <t>Ingresos</t>
    </r>
    <r>
      <rPr>
        <sz val="10"/>
        <rFont val="Arial"/>
        <family val="2"/>
      </rPr>
      <t xml:space="preserve"> (con sus conceptos y distinguir nombre de partes relacionadas indicadas en A)</t>
    </r>
  </si>
  <si>
    <r>
      <rPr>
        <b/>
        <sz val="10"/>
        <rFont val="Arial"/>
        <family val="2"/>
      </rPr>
      <t>Egresos</t>
    </r>
    <r>
      <rPr>
        <sz val="10"/>
        <rFont val="Arial"/>
        <family val="2"/>
      </rPr>
      <t xml:space="preserve"> (con sus conceptos y distinguir nombre de partes relacionadas indicadas en A)</t>
    </r>
  </si>
  <si>
    <t>N/A = no aplicable</t>
  </si>
  <si>
    <t>Previsiones</t>
  </si>
  <si>
    <t>Situación</t>
  </si>
  <si>
    <t>Saldo Cartera</t>
  </si>
  <si>
    <t xml:space="preserve">En Gs. </t>
  </si>
  <si>
    <t>% Prev. s/ Cartera</t>
  </si>
  <si>
    <t>A. Cartera no Vencida</t>
  </si>
  <si>
    <t>Composición Cartera Vencida</t>
  </si>
  <si>
    <t xml:space="preserve">Normal </t>
  </si>
  <si>
    <t xml:space="preserve">En Gestión de Cobro </t>
  </si>
  <si>
    <t>25%, 50%, 75%</t>
  </si>
  <si>
    <t xml:space="preserve">En Gestion de Cobro Judicial </t>
  </si>
  <si>
    <t>Total Cartera Vencida</t>
  </si>
  <si>
    <t xml:space="preserve">Observaciones </t>
  </si>
  <si>
    <t xml:space="preserve">Criterios de Clasificación utilizados </t>
  </si>
  <si>
    <t>de 61 a 90 días de atraso</t>
  </si>
  <si>
    <t>de 91 a 270 días de atraso</t>
  </si>
  <si>
    <t xml:space="preserve">En Gestión de Cobro Judicial </t>
  </si>
  <si>
    <t xml:space="preserve">de 271 en adelante </t>
  </si>
  <si>
    <t>Politicas de Previsiones</t>
  </si>
  <si>
    <t xml:space="preserve">La Empresa constituye previsiones para deudores de dudoso cobro conforme a los siguientes </t>
  </si>
  <si>
    <t>criterios:</t>
  </si>
  <si>
    <t xml:space="preserve">Así mismo se constituyen previsiones Genericas por el importe correspondientes a los </t>
  </si>
  <si>
    <t>descuentos obtenidos en la compra de Créditos vía cesión de créditos.</t>
  </si>
  <si>
    <t xml:space="preserve">Representante Legal </t>
  </si>
  <si>
    <t>CAPITAL SOCIAL (de acuerdo al artículo 6º de los estatutos sociales) Gs 150.000.000.000, representado por a) 20.000 acciones ordinarias nominativas de clase A, de cinco votos por acción, de un valor nominal de Guaraníes Un millón (Gs. 1.000.000) cada una, numeradas correlativamente con números arábigos desde el 1 al 20.000, las cuales se encuentran totalmente emitidas, suscriptas e integradas. b) 30.000 acciones Preferidas nominativas de clases A, B, C, D, E, F y G, sin derecho a voto, de un valor nominal de Guaraníes Un millón (Gs. 1.000.000) cada una, numeradas correlativamente con números arábigos desde el 20.001 al 50.000, las cuales se encuentran totalmente emitidas, suscriptas e integradas. c) 10.000 acciones Preferidas nominativas clase H, sin derecho a voto, de un valor nominal de Guaraníes Un millón (Gs. 1.000.000) cada una, numeradas correlativamente con números arábigos desde el 50.001 al 60.000; , las cuales  se encuentran emitidas suscriptas e integradas. d) 30.000 acciones ordinarias nominativas de clase A, de cinco votos por acción, de un valor nominal de Guaraníes Un millón (Gs. 1.000.000) cada una, numeradas correlativamente con números arábigos desde el 60.001 al 90.000, las cuales  se encuentran emitidas suscriptas e integradas. e) 60.000 acciones Preferidas nominativas, sin derecho a voto, de un valor nominal de Guaraníes Un millón (Gs. 1.000.000) cada una, numeradas correlativamente con números arábigos desde el 90.001 al 150.000, de las cuales se encuentran suscriptas e integradas las sigueintes acciones preferidas: Grupo I: 17.000; sin derecho a voto, de un valor nominal de Guaraníes Un millón (Gs. 1.000.000) cada una, numeradas correlativamente con números arábigos desde el 95.001 al 112.000; Grupo J : 8.000; sin derecho a voto, de un valor nominal de Guaraníes Un millón (Gs. 1.000.000) cada una, numeradas correlativamente con números arábigos desde el 112.001 al 120.000; y 5000acciones Preferidas nominativas, sin derecho a voto, de un valor nominal de Guaraníes Un millón (Gs. 1.000.000) cada una, numeradas correlativamente con números arábigos desde Grupo H -90.001 al 95.000</t>
  </si>
  <si>
    <t>Jorge Cazal Miniotis</t>
  </si>
  <si>
    <t>117001/119188</t>
  </si>
  <si>
    <t>%  x tipo</t>
  </si>
  <si>
    <t>%  PARTICIPACION</t>
  </si>
  <si>
    <t>Gustavo Borgognon</t>
  </si>
  <si>
    <t xml:space="preserve">    Gustavo Luis Borgognon</t>
  </si>
  <si>
    <t xml:space="preserve">    Eduardo Jose Borgognon</t>
  </si>
  <si>
    <t xml:space="preserve">ANEXO D </t>
  </si>
  <si>
    <t>Anexo C</t>
  </si>
  <si>
    <t>Firma del representante legal de la entidad fiscalizada y aclaración:</t>
  </si>
  <si>
    <t>Fondos al inicio del ejercicio 2019</t>
  </si>
  <si>
    <t>Inciso c) Eduardo Borgognon</t>
  </si>
  <si>
    <t xml:space="preserve">Venancio Rios </t>
  </si>
  <si>
    <t xml:space="preserve">Julia Moreno </t>
  </si>
  <si>
    <t>Omar Gimenez</t>
  </si>
  <si>
    <t>Widilfo Escobar</t>
  </si>
  <si>
    <t>Fernando Jose Velazquez</t>
  </si>
  <si>
    <t>Mateo Zaldivar</t>
  </si>
  <si>
    <t>Resultados Acumulados</t>
  </si>
  <si>
    <t xml:space="preserve">                                                                                                                                    </t>
  </si>
  <si>
    <t>BALANCE O ESTADO DE SITUACION PATRIMONIAL AL 31 DE DICIEMBRE DE 2020 COMPARATIVO CON EL PERIODO 2019</t>
  </si>
  <si>
    <t>Por el ejercicio finalizado el 31/12/2020 comparativo con el periodo 2019</t>
  </si>
  <si>
    <t xml:space="preserve">         BALANCE GENERAL AL 31/12/2020 comparativo con el periodo anterior 2019</t>
  </si>
  <si>
    <t>Amortización cargos diferidos</t>
  </si>
  <si>
    <t>Total al 31/12/2020</t>
  </si>
  <si>
    <t>Total al 31/12/2019</t>
  </si>
  <si>
    <t>Por el ejercicio finalizado el  31/12/2020 comparativo con cifras del ejercicio anterior</t>
  </si>
  <si>
    <t>Saldos al cierre del ejercicio 31.12.2020</t>
  </si>
  <si>
    <t>Saldos al cierre del ejercicio 31.12.2019</t>
  </si>
  <si>
    <t>Total general al 31.12.2020</t>
  </si>
  <si>
    <t>Total ejercicio al 31.12.2019</t>
  </si>
  <si>
    <r>
      <t>Totales al</t>
    </r>
    <r>
      <rPr>
        <b/>
        <sz val="12"/>
        <color indexed="10"/>
        <rFont val="Times New Roman"/>
        <family val="1"/>
      </rPr>
      <t xml:space="preserve"> </t>
    </r>
    <r>
      <rPr>
        <b/>
        <sz val="12"/>
        <rFont val="Times New Roman"/>
        <family val="1"/>
      </rPr>
      <t>31.12.20</t>
    </r>
  </si>
  <si>
    <t>Totales al 31.12.19</t>
  </si>
  <si>
    <t>BALANCE GENERAL AL 31/12/2020 comparativo con el ejercicio anterior.</t>
  </si>
  <si>
    <t>BALANCE GENERAL AL 31/12/2020</t>
  </si>
  <si>
    <t>Total del ejercicio 31/12/2020</t>
  </si>
  <si>
    <t>Total ejercicio anterior 31/12/2019</t>
  </si>
  <si>
    <t>Composición Cartera de Credito al 31/12/2020</t>
  </si>
  <si>
    <t>Al 31/12/2020 y Al 31/12/2019</t>
  </si>
  <si>
    <t xml:space="preserve">Total Remuneración -      Ej.31/12/2020  Gs. </t>
  </si>
  <si>
    <t>Total Intereses s/Ptmos.-Ej.31/12/2020  Gs.</t>
  </si>
  <si>
    <t>Total Honorarios -           Ej.31/12/2020  Gs.</t>
  </si>
  <si>
    <t xml:space="preserve">Total Comisiones -          Ej.31/12/2020  Gs. </t>
  </si>
  <si>
    <t>Total Remuneración        Ej.31/12/2020  Gs.</t>
  </si>
  <si>
    <t>COMPOSICIÓN ACCIONARIA AL  31/12/2020</t>
  </si>
  <si>
    <t>Caja Mutual de Cooperativistas del Paraguay</t>
  </si>
  <si>
    <t>Por el ejercicio finalizado el   31/12/2020 comparativo con el ejercicio anterior</t>
  </si>
  <si>
    <t>BALANCE GENERAL AL 31/12/2020 comparativo con el ejercicio anterior</t>
  </si>
  <si>
    <t>Total de la Cartera Creditos al 31/12/2020</t>
  </si>
  <si>
    <t>(-) Total de Previsiones al 31/12/2020</t>
  </si>
  <si>
    <t>Total Neto de Cartera de Credito al 31/12/2020</t>
  </si>
  <si>
    <t>Por el ejercicio anual N° 17  iniciado el 01 de Enero de 2020 al 31 de Diciembre de 2020, y presentado en forma comparativa con el mismo periodo</t>
  </si>
  <si>
    <t>Total Dividendos-            Ej.2019/2020    Gs</t>
  </si>
  <si>
    <t>CIRCULAR CNV/DRC N° 010/21</t>
  </si>
  <si>
    <t>ACCIONISTAS QUE DETENTAN EN 10 % O MAS DEL CAPITAL TOTAL- CIRCULAR CNV/DRC N° 010/21</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</si>
</sst>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quot;Gs&quot;\ * #,##0_ ;_ &quot;Gs&quot;\ * \-#,##0_ ;_ &quot;Gs&quot;\ * &quot;-&quot;_ ;_ @_ "/>
    <numFmt numFmtId="181" formatCode="_ &quot;Gs&quot;\ * #,##0.00_ ;_ &quot;Gs&quot;\ * \-#,##0.00_ ;_ &quot;Gs&quot;\ * &quot;-&quot;??_ ;_ @_ "/>
    <numFmt numFmtId="182" formatCode="_ * #,##0_ ;_ * \-#,##0_ ;_ * &quot;-&quot;??_ ;_ @_ "/>
    <numFmt numFmtId="183" formatCode="#,##0;[Red]#,##0"/>
    <numFmt numFmtId="184" formatCode="#,##0_ ;\-#,##0\ "/>
    <numFmt numFmtId="185" formatCode="#,##0.0"/>
    <numFmt numFmtId="186" formatCode="#,##0.000"/>
    <numFmt numFmtId="187" formatCode="#,##0;\(#,##0\)"/>
    <numFmt numFmtId="188" formatCode="_(* #,##0_);_(* \(#,##0\);_(* \-_);_(@_)"/>
    <numFmt numFmtId="189" formatCode="_(* #,##0_);_(* \(#,##0\);_(* \-??_);_(@_)"/>
    <numFmt numFmtId="190" formatCode="d/m/yy"/>
    <numFmt numFmtId="191" formatCode="#,##0.00_ ;\(#,##0.00\)"/>
    <numFmt numFmtId="192" formatCode="#,##0_ ;\(#,##0\)"/>
    <numFmt numFmtId="193" formatCode="0.000"/>
    <numFmt numFmtId="194" formatCode="#,##0.000;[Black]\(#,##0.000\)"/>
    <numFmt numFmtId="195" formatCode="#,##0.0000"/>
    <numFmt numFmtId="196" formatCode="_-* #,##0\ _€_-;\-* #,##0\ _€_-;_-* &quot;-&quot;??\ _€_-;_-@_-"/>
    <numFmt numFmtId="197" formatCode="0.000%"/>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3C0A]dddd\,\ d\ &quot;de&quot;\ mmmm\ &quot;de&quot;\ yyyy"/>
    <numFmt numFmtId="203" formatCode="0.0%"/>
    <numFmt numFmtId="204" formatCode="#,##0.00;[Red]#,##0.00"/>
    <numFmt numFmtId="205" formatCode="_(&quot;$&quot;* #,##0_);_(&quot;$&quot;* \(#,##0\);_(&quot;$&quot;* &quot;-&quot;_);_(@_)"/>
    <numFmt numFmtId="206" formatCode="_(&quot;$&quot;* #,##0.00_);_(&quot;$&quot;* \(#,##0.00\);_(&quot;$&quot;* &quot;-&quot;??_);_(@_)"/>
    <numFmt numFmtId="207" formatCode="_ * #,##0.0_ ;_ * \-#,##0.0_ ;_ * &quot;-&quot;??_ ;_ @_ "/>
    <numFmt numFmtId="208" formatCode="_([$€]* #,##0.00_);_([$€]* \(#,##0.00\);_([$€]* &quot;-&quot;??_);_(@_)"/>
    <numFmt numFmtId="209" formatCode="_(* #,##0.0_);_(* \(#,##0.0\);_(* &quot;-&quot;_);_(@_)"/>
  </numFmts>
  <fonts count="106">
    <font>
      <sz val="10"/>
      <name val="Arial"/>
      <family val="0"/>
    </font>
    <font>
      <b/>
      <sz val="10"/>
      <name val="Arial"/>
      <family val="2"/>
    </font>
    <font>
      <b/>
      <sz val="10"/>
      <name val="Times New Roman"/>
      <family val="1"/>
    </font>
    <font>
      <u val="single"/>
      <sz val="10"/>
      <color indexed="12"/>
      <name val="Arial"/>
      <family val="2"/>
    </font>
    <font>
      <u val="single"/>
      <sz val="10"/>
      <color indexed="36"/>
      <name val="Arial"/>
      <family val="2"/>
    </font>
    <font>
      <sz val="8"/>
      <name val="Arial"/>
      <family val="2"/>
    </font>
    <font>
      <sz val="10"/>
      <color indexed="8"/>
      <name val="Arial"/>
      <family val="2"/>
    </font>
    <font>
      <sz val="12"/>
      <name val="Courier"/>
      <family val="3"/>
    </font>
    <font>
      <b/>
      <sz val="11"/>
      <name val="Cambria"/>
      <family val="1"/>
    </font>
    <font>
      <sz val="11"/>
      <name val="Cambria"/>
      <family val="1"/>
    </font>
    <font>
      <b/>
      <sz val="11"/>
      <name val="Courier"/>
      <family val="3"/>
    </font>
    <font>
      <sz val="14"/>
      <name val="Tms Rmn"/>
      <family val="0"/>
    </font>
    <font>
      <sz val="13"/>
      <name val="Times New Roman"/>
      <family val="1"/>
    </font>
    <font>
      <b/>
      <sz val="14"/>
      <name val="Times New Roman"/>
      <family val="1"/>
    </font>
    <font>
      <sz val="10"/>
      <name val="Times New Roman"/>
      <family val="1"/>
    </font>
    <font>
      <b/>
      <sz val="8"/>
      <name val="Times New Roman"/>
      <family val="1"/>
    </font>
    <font>
      <b/>
      <u val="single"/>
      <sz val="10"/>
      <name val="Times New Roman"/>
      <family val="1"/>
    </font>
    <font>
      <u val="single"/>
      <sz val="10"/>
      <name val="Times New Roman"/>
      <family val="1"/>
    </font>
    <font>
      <sz val="10"/>
      <color indexed="8"/>
      <name val="Times New Roman"/>
      <family val="1"/>
    </font>
    <font>
      <sz val="9"/>
      <name val="Times New Roman"/>
      <family val="1"/>
    </font>
    <font>
      <b/>
      <sz val="9"/>
      <name val="Times New Roman"/>
      <family val="1"/>
    </font>
    <font>
      <sz val="8"/>
      <name val="Times New Roman"/>
      <family val="1"/>
    </font>
    <font>
      <sz val="10"/>
      <color indexed="9"/>
      <name val="Arial"/>
      <family val="2"/>
    </font>
    <font>
      <b/>
      <sz val="12"/>
      <name val="Times New Roman"/>
      <family val="1"/>
    </font>
    <font>
      <sz val="12"/>
      <name val="Times New Roman"/>
      <family val="1"/>
    </font>
    <font>
      <u val="single"/>
      <sz val="12"/>
      <name val="Times New Roman"/>
      <family val="1"/>
    </font>
    <font>
      <sz val="10"/>
      <name val="Arial Narrow"/>
      <family val="2"/>
    </font>
    <font>
      <sz val="10"/>
      <name val="Geneva"/>
      <family val="2"/>
    </font>
    <font>
      <b/>
      <u val="single"/>
      <sz val="12"/>
      <name val="Times New Roman"/>
      <family val="1"/>
    </font>
    <font>
      <sz val="24"/>
      <name val="Times New Roman"/>
      <family val="1"/>
    </font>
    <font>
      <sz val="12"/>
      <name val="Arial Narrow"/>
      <family val="2"/>
    </font>
    <font>
      <sz val="11"/>
      <name val="Times New Roman"/>
      <family val="1"/>
    </font>
    <font>
      <sz val="11"/>
      <name val="Geneva"/>
      <family val="2"/>
    </font>
    <font>
      <b/>
      <sz val="11"/>
      <name val="Times New Roman"/>
      <family val="1"/>
    </font>
    <font>
      <b/>
      <u val="single"/>
      <sz val="11"/>
      <name val="Times New Roman"/>
      <family val="1"/>
    </font>
    <font>
      <u val="single"/>
      <sz val="11"/>
      <name val="Times New Roman"/>
      <family val="1"/>
    </font>
    <font>
      <i/>
      <sz val="11"/>
      <name val="Times New Roman"/>
      <family val="1"/>
    </font>
    <font>
      <sz val="11"/>
      <name val="Arial Narrow"/>
      <family val="2"/>
    </font>
    <font>
      <sz val="12"/>
      <name val="Geneva"/>
      <family val="2"/>
    </font>
    <font>
      <b/>
      <sz val="12"/>
      <name val="Geneva"/>
      <family val="2"/>
    </font>
    <font>
      <i/>
      <sz val="12"/>
      <name val="Geneva"/>
      <family val="2"/>
    </font>
    <font>
      <sz val="12"/>
      <name val="Arial"/>
      <family val="2"/>
    </font>
    <font>
      <b/>
      <sz val="12"/>
      <name val="Arial"/>
      <family val="2"/>
    </font>
    <font>
      <sz val="12"/>
      <name val="HlvE"/>
      <family val="2"/>
    </font>
    <font>
      <b/>
      <u val="single"/>
      <sz val="14"/>
      <name val="Times New Roman"/>
      <family val="1"/>
    </font>
    <font>
      <b/>
      <sz val="8"/>
      <name val="Arial"/>
      <family val="2"/>
    </font>
    <font>
      <sz val="22"/>
      <name val="Times New Roman"/>
      <family val="1"/>
    </font>
    <font>
      <sz val="36"/>
      <name val="Times New Roman"/>
      <family val="1"/>
    </font>
    <font>
      <sz val="20"/>
      <name val="Times New Roman"/>
      <family val="1"/>
    </font>
    <font>
      <sz val="11"/>
      <name val="Arial"/>
      <family val="2"/>
    </font>
    <font>
      <b/>
      <u val="single"/>
      <sz val="10"/>
      <name val="Arial"/>
      <family val="2"/>
    </font>
    <font>
      <u val="single"/>
      <sz val="10"/>
      <name val="Arial"/>
      <family val="2"/>
    </font>
    <font>
      <b/>
      <sz val="9"/>
      <name val="Arial"/>
      <family val="2"/>
    </font>
    <font>
      <b/>
      <sz val="11"/>
      <name val="Arial"/>
      <family val="2"/>
    </font>
    <font>
      <b/>
      <sz val="12"/>
      <color indexed="10"/>
      <name val="Times New Roman"/>
      <family val="1"/>
    </font>
    <font>
      <b/>
      <sz val="14"/>
      <name val="Arial"/>
      <family val="2"/>
    </font>
    <font>
      <b/>
      <u val="single"/>
      <sz val="9"/>
      <name val="Arial"/>
      <family val="2"/>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8"/>
      <color indexed="56"/>
      <name val="Cambria"/>
      <family val="2"/>
    </font>
    <font>
      <b/>
      <sz val="11"/>
      <color indexed="8"/>
      <name val="Calibri"/>
      <family val="2"/>
    </font>
    <font>
      <sz val="12"/>
      <color indexed="10"/>
      <name val="Times New Roman"/>
      <family val="1"/>
    </font>
    <font>
      <b/>
      <sz val="10"/>
      <color indexed="10"/>
      <name val="Arial"/>
      <family val="2"/>
    </font>
    <font>
      <b/>
      <sz val="10"/>
      <color indexed="62"/>
      <name val="Arial"/>
      <family val="2"/>
    </font>
    <font>
      <sz val="12"/>
      <color indexed="8"/>
      <name val="Times New Roman"/>
      <family val="1"/>
    </font>
    <font>
      <sz val="10"/>
      <color indexed="10"/>
      <name val="Arial"/>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18"/>
      <color theme="3"/>
      <name val="Cambria"/>
      <family val="2"/>
    </font>
    <font>
      <b/>
      <sz val="11"/>
      <color theme="1"/>
      <name val="Calibri"/>
      <family val="2"/>
    </font>
    <font>
      <sz val="12"/>
      <color rgb="FFFF0000"/>
      <name val="Times New Roman"/>
      <family val="1"/>
    </font>
    <font>
      <b/>
      <sz val="10"/>
      <color rgb="FFFF0000"/>
      <name val="Arial"/>
      <family val="2"/>
    </font>
    <font>
      <b/>
      <sz val="10"/>
      <color theme="4"/>
      <name val="Arial"/>
      <family val="2"/>
    </font>
    <font>
      <sz val="11"/>
      <color rgb="FF000000"/>
      <name val="Calibri"/>
      <family val="2"/>
    </font>
    <font>
      <sz val="12"/>
      <color theme="1"/>
      <name val="Times New Roman"/>
      <family val="1"/>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style="medium"/>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color indexed="63"/>
      </top>
      <bottom style="thick"/>
    </border>
    <border>
      <left>
        <color indexed="63"/>
      </left>
      <right style="thin"/>
      <top style="thin"/>
      <bottom>
        <color indexed="63"/>
      </bottom>
    </border>
    <border>
      <left>
        <color indexed="63"/>
      </left>
      <right style="thin"/>
      <top style="thin"/>
      <bottom style="double"/>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double">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bottom style="double"/>
    </border>
    <border>
      <left style="thin">
        <color indexed="8"/>
      </left>
      <right style="thin">
        <color indexed="8"/>
      </right>
      <top style="double"/>
      <bottom>
        <color indexed="63"/>
      </bottom>
    </border>
    <border>
      <left style="thin">
        <color indexed="8"/>
      </left>
      <right style="thin"/>
      <top style="double"/>
      <bottom>
        <color indexed="63"/>
      </bottom>
    </border>
    <border>
      <left>
        <color indexed="63"/>
      </left>
      <right>
        <color indexed="63"/>
      </right>
      <top style="thin">
        <color indexed="8"/>
      </top>
      <bottom>
        <color indexed="63"/>
      </bottom>
    </border>
    <border>
      <left style="thin">
        <color indexed="8"/>
      </left>
      <right style="thin"/>
      <top>
        <color indexed="63"/>
      </top>
      <bottom>
        <color indexed="63"/>
      </bottom>
    </border>
    <border>
      <left style="thin">
        <color indexed="8"/>
      </left>
      <right style="thin">
        <color indexed="8"/>
      </right>
      <top>
        <color indexed="63"/>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thin">
        <color indexed="8"/>
      </bottom>
    </border>
    <border>
      <left style="thin">
        <color indexed="8"/>
      </left>
      <right>
        <color indexed="63"/>
      </right>
      <top style="thin"/>
      <bottom style="medium"/>
    </border>
    <border>
      <left style="thin">
        <color indexed="8"/>
      </left>
      <right style="thin"/>
      <top style="thin"/>
      <bottom style="medium"/>
    </border>
    <border>
      <left>
        <color indexed="63"/>
      </left>
      <right style="thin"/>
      <top>
        <color indexed="63"/>
      </top>
      <bottom style="double">
        <color indexed="8"/>
      </bottom>
    </border>
    <border>
      <left>
        <color indexed="63"/>
      </left>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thin"/>
      <right style="thin"/>
      <top style="thin">
        <color indexed="8"/>
      </top>
      <bottom style="thin"/>
    </border>
    <border>
      <left>
        <color indexed="63"/>
      </left>
      <right style="thin">
        <color indexed="8"/>
      </right>
      <top>
        <color indexed="63"/>
      </top>
      <bottom style="thin"/>
    </border>
    <border>
      <left>
        <color indexed="63"/>
      </left>
      <right style="thin">
        <color indexed="8"/>
      </right>
      <top>
        <color indexed="63"/>
      </top>
      <bottom style="double">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right>
        <color indexed="63"/>
      </right>
      <top style="thin"/>
      <bottom style="double"/>
    </border>
    <border>
      <left>
        <color indexed="63"/>
      </left>
      <right style="thin">
        <color indexed="8"/>
      </right>
      <top style="thin"/>
      <bottom style="double"/>
    </border>
    <border>
      <left style="thin">
        <color indexed="8"/>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style="thin"/>
      <bottom style="thin"/>
    </border>
    <border>
      <left style="thin">
        <color indexed="8"/>
      </left>
      <right>
        <color indexed="63"/>
      </right>
      <top style="thin"/>
      <bottom style="thin"/>
    </border>
    <border>
      <left style="thin">
        <color indexed="8"/>
      </left>
      <right style="thin">
        <color indexed="8"/>
      </right>
      <top style="thin"/>
      <bottom style="thin"/>
    </border>
    <border>
      <left style="thin"/>
      <right style="thin"/>
      <top style="thin"/>
      <bottom style="double"/>
    </border>
    <border>
      <left style="thin"/>
      <right style="thin">
        <color indexed="8"/>
      </right>
      <top style="thin"/>
      <bottom style="double"/>
    </border>
    <border>
      <left style="thin">
        <color indexed="8"/>
      </left>
      <right style="thin"/>
      <top style="thin"/>
      <bottom style="double"/>
    </border>
    <border>
      <left style="thin">
        <color indexed="8"/>
      </left>
      <right style="thin">
        <color indexed="8"/>
      </right>
      <top>
        <color indexed="63"/>
      </top>
      <bottom style="thin"/>
    </border>
    <border>
      <left style="thin"/>
      <right>
        <color indexed="63"/>
      </right>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top>
        <color indexed="63"/>
      </top>
      <bottom style="thin"/>
    </border>
    <border>
      <left style="thin">
        <color indexed="8"/>
      </left>
      <right>
        <color indexed="63"/>
      </right>
      <top>
        <color indexed="63"/>
      </top>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color indexed="8"/>
      </left>
      <right style="thin"/>
      <top style="thin">
        <color indexed="8"/>
      </top>
      <bottom>
        <color indexed="63"/>
      </bottom>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4" fillId="20" borderId="0" applyNumberFormat="0" applyBorder="0" applyAlignment="0" applyProtection="0"/>
    <xf numFmtId="0" fontId="85" fillId="21" borderId="1" applyNumberFormat="0" applyAlignment="0" applyProtection="0"/>
    <xf numFmtId="0" fontId="86" fillId="22" borderId="2" applyNumberFormat="0" applyAlignment="0" applyProtection="0"/>
    <xf numFmtId="0" fontId="87" fillId="0" borderId="3" applyNumberFormat="0" applyFill="0" applyAlignment="0" applyProtection="0"/>
    <xf numFmtId="0" fontId="88" fillId="0" borderId="0" applyNumberFormat="0" applyFill="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3" fillId="28" borderId="0" applyNumberFormat="0" applyBorder="0" applyAlignment="0" applyProtection="0"/>
    <xf numFmtId="0" fontId="89"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9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1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8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82" fillId="0" borderId="0" applyFont="0" applyFill="0" applyBorder="0" applyAlignment="0" applyProtection="0"/>
    <xf numFmtId="171" fontId="0" fillId="0" borderId="0" applyFont="0" applyFill="0" applyBorder="0" applyAlignment="0" applyProtection="0"/>
    <xf numFmtId="40" fontId="0" fillId="0" borderId="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91" fillId="31" borderId="0" applyNumberFormat="0" applyBorder="0" applyAlignment="0" applyProtection="0"/>
    <xf numFmtId="3" fontId="0" fillId="0" borderId="0">
      <alignment/>
      <protection/>
    </xf>
    <xf numFmtId="0" fontId="0" fillId="0" borderId="0">
      <alignment/>
      <protection/>
    </xf>
    <xf numFmtId="208" fontId="14" fillId="0" borderId="0" applyNumberFormat="0" applyFill="0" applyBorder="0" applyAlignment="0" applyProtection="0"/>
    <xf numFmtId="0" fontId="82" fillId="0" borderId="0">
      <alignment/>
      <protection/>
    </xf>
    <xf numFmtId="0" fontId="0" fillId="0" borderId="0">
      <alignment/>
      <protection/>
    </xf>
    <xf numFmtId="0" fontId="82" fillId="0" borderId="0">
      <alignment/>
      <protection/>
    </xf>
    <xf numFmtId="0" fontId="0" fillId="0" borderId="0">
      <alignment/>
      <protection/>
    </xf>
    <xf numFmtId="0" fontId="82" fillId="0" borderId="0">
      <alignment/>
      <protection/>
    </xf>
    <xf numFmtId="0" fontId="82"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37" fontId="11" fillId="0" borderId="0">
      <alignment/>
      <protection/>
    </xf>
    <xf numFmtId="0" fontId="0" fillId="32" borderId="4" applyNumberFormat="0" applyFont="0" applyAlignment="0" applyProtection="0"/>
    <xf numFmtId="0" fontId="82"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2" fillId="21" borderId="5" applyNumberFormat="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88" fillId="0" borderId="8" applyNumberFormat="0" applyFill="0" applyAlignment="0" applyProtection="0"/>
    <xf numFmtId="0" fontId="98" fillId="0" borderId="0" applyNumberFormat="0" applyFill="0" applyBorder="0" applyAlignment="0" applyProtection="0"/>
    <xf numFmtId="0" fontId="99" fillId="0" borderId="9" applyNumberFormat="0" applyFill="0" applyAlignment="0" applyProtection="0"/>
  </cellStyleXfs>
  <cellXfs count="1097">
    <xf numFmtId="0" fontId="0" fillId="0" borderId="0" xfId="0"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Font="1" applyFill="1" applyBorder="1" applyAlignment="1">
      <alignment/>
    </xf>
    <xf numFmtId="0" fontId="7"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8" fillId="0" borderId="0" xfId="0" applyFont="1" applyBorder="1" applyAlignment="1">
      <alignment horizontal="center"/>
    </xf>
    <xf numFmtId="0" fontId="0" fillId="0" borderId="15" xfId="0" applyBorder="1" applyAlignment="1">
      <alignment/>
    </xf>
    <xf numFmtId="0" fontId="0" fillId="0" borderId="16" xfId="0" applyBorder="1" applyAlignment="1">
      <alignment/>
    </xf>
    <xf numFmtId="0" fontId="10" fillId="0" borderId="16" xfId="0" applyFont="1" applyBorder="1" applyAlignment="1">
      <alignment horizontal="center"/>
    </xf>
    <xf numFmtId="0" fontId="0" fillId="0" borderId="17" xfId="0" applyBorder="1" applyAlignment="1">
      <alignment/>
    </xf>
    <xf numFmtId="0" fontId="14" fillId="0" borderId="0" xfId="0" applyFont="1" applyAlignment="1">
      <alignment/>
    </xf>
    <xf numFmtId="3" fontId="14" fillId="0" borderId="0" xfId="0" applyNumberFormat="1" applyFont="1" applyAlignment="1">
      <alignment/>
    </xf>
    <xf numFmtId="0" fontId="14" fillId="0" borderId="0" xfId="0" applyFont="1" applyBorder="1" applyAlignment="1">
      <alignment/>
    </xf>
    <xf numFmtId="183" fontId="14" fillId="34" borderId="0" xfId="48" applyNumberFormat="1" applyFont="1" applyFill="1" applyBorder="1" applyAlignment="1">
      <alignment/>
    </xf>
    <xf numFmtId="183" fontId="2" fillId="34" borderId="0" xfId="0" applyNumberFormat="1" applyFont="1" applyFill="1" applyBorder="1" applyAlignment="1">
      <alignment/>
    </xf>
    <xf numFmtId="183" fontId="14" fillId="34" borderId="0" xfId="0" applyNumberFormat="1" applyFont="1" applyFill="1" applyBorder="1" applyAlignment="1">
      <alignment/>
    </xf>
    <xf numFmtId="183" fontId="14" fillId="0" borderId="0" xfId="0" applyNumberFormat="1" applyFont="1" applyBorder="1" applyAlignment="1">
      <alignment/>
    </xf>
    <xf numFmtId="3" fontId="14" fillId="34" borderId="0" xfId="48" applyNumberFormat="1" applyFont="1" applyFill="1" applyBorder="1" applyAlignment="1">
      <alignment/>
    </xf>
    <xf numFmtId="0" fontId="14" fillId="0" borderId="0" xfId="0" applyFont="1" applyBorder="1" applyAlignment="1">
      <alignment/>
    </xf>
    <xf numFmtId="0" fontId="14" fillId="0" borderId="13" xfId="0" applyFont="1" applyBorder="1" applyAlignment="1">
      <alignment/>
    </xf>
    <xf numFmtId="0" fontId="14" fillId="0" borderId="14" xfId="0" applyFont="1" applyBorder="1" applyAlignment="1">
      <alignment/>
    </xf>
    <xf numFmtId="0" fontId="2" fillId="0" borderId="13" xfId="0" applyFont="1" applyBorder="1" applyAlignment="1">
      <alignment/>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Fill="1" applyBorder="1" applyAlignment="1">
      <alignment horizontal="center"/>
    </xf>
    <xf numFmtId="0" fontId="14" fillId="0" borderId="18" xfId="0" applyFont="1" applyBorder="1" applyAlignment="1">
      <alignment/>
    </xf>
    <xf numFmtId="0" fontId="14" fillId="0" borderId="19" xfId="0" applyFont="1" applyBorder="1" applyAlignment="1">
      <alignment/>
    </xf>
    <xf numFmtId="0" fontId="13" fillId="0" borderId="0" xfId="0" applyFont="1" applyAlignment="1">
      <alignment/>
    </xf>
    <xf numFmtId="0" fontId="21" fillId="0" borderId="0" xfId="0" applyFont="1" applyAlignment="1">
      <alignment horizontal="center"/>
    </xf>
    <xf numFmtId="0" fontId="21" fillId="0" borderId="0" xfId="0" applyFont="1" applyAlignment="1">
      <alignment/>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xf>
    <xf numFmtId="0" fontId="14" fillId="0" borderId="22" xfId="0" applyFont="1" applyBorder="1" applyAlignment="1">
      <alignment/>
    </xf>
    <xf numFmtId="3" fontId="2" fillId="0" borderId="0" xfId="0" applyNumberFormat="1" applyFont="1" applyBorder="1" applyAlignment="1">
      <alignment/>
    </xf>
    <xf numFmtId="3" fontId="2" fillId="0" borderId="23" xfId="0" applyNumberFormat="1" applyFont="1" applyBorder="1" applyAlignment="1">
      <alignment/>
    </xf>
    <xf numFmtId="0" fontId="14" fillId="0" borderId="24" xfId="0" applyFont="1" applyBorder="1" applyAlignment="1">
      <alignment/>
    </xf>
    <xf numFmtId="0" fontId="14" fillId="0" borderId="25" xfId="0" applyFont="1" applyBorder="1" applyAlignment="1">
      <alignment/>
    </xf>
    <xf numFmtId="3" fontId="14" fillId="0" borderId="25" xfId="0" applyNumberFormat="1" applyFont="1" applyBorder="1" applyAlignment="1">
      <alignment/>
    </xf>
    <xf numFmtId="3" fontId="14" fillId="0" borderId="26" xfId="0" applyNumberFormat="1" applyFont="1" applyBorder="1" applyAlignment="1">
      <alignment/>
    </xf>
    <xf numFmtId="14" fontId="16" fillId="0" borderId="27" xfId="0" applyNumberFormat="1" applyFont="1" applyBorder="1" applyAlignment="1">
      <alignment horizontal="center"/>
    </xf>
    <xf numFmtId="0" fontId="14" fillId="0" borderId="28" xfId="0" applyFont="1" applyBorder="1" applyAlignment="1">
      <alignment/>
    </xf>
    <xf numFmtId="3" fontId="14" fillId="0" borderId="28" xfId="0" applyNumberFormat="1" applyFont="1" applyBorder="1" applyAlignment="1">
      <alignment/>
    </xf>
    <xf numFmtId="3" fontId="2" fillId="0" borderId="29" xfId="0" applyNumberFormat="1" applyFont="1" applyBorder="1" applyAlignment="1">
      <alignment/>
    </xf>
    <xf numFmtId="3" fontId="14" fillId="0" borderId="30" xfId="0" applyNumberFormat="1" applyFont="1" applyBorder="1" applyAlignment="1">
      <alignment/>
    </xf>
    <xf numFmtId="3" fontId="14" fillId="34" borderId="30" xfId="0" applyNumberFormat="1" applyFont="1" applyFill="1" applyBorder="1" applyAlignment="1">
      <alignment/>
    </xf>
    <xf numFmtId="0" fontId="0" fillId="0" borderId="0" xfId="0" applyBorder="1" applyAlignment="1" quotePrefix="1">
      <alignment/>
    </xf>
    <xf numFmtId="0" fontId="14" fillId="0" borderId="0" xfId="0" applyFont="1" applyAlignment="1" quotePrefix="1">
      <alignment/>
    </xf>
    <xf numFmtId="0" fontId="0" fillId="0" borderId="0" xfId="0" applyFont="1" applyFill="1" applyAlignment="1">
      <alignment/>
    </xf>
    <xf numFmtId="0" fontId="0" fillId="0" borderId="0" xfId="0" applyFont="1" applyFill="1" applyBorder="1" applyAlignment="1" quotePrefix="1">
      <alignment/>
    </xf>
    <xf numFmtId="3" fontId="1" fillId="0" borderId="0" xfId="0" applyNumberFormat="1" applyFont="1" applyFill="1" applyBorder="1" applyAlignment="1">
      <alignment/>
    </xf>
    <xf numFmtId="0" fontId="1" fillId="0" borderId="0" xfId="0" applyFont="1" applyFill="1" applyBorder="1" applyAlignment="1">
      <alignment horizontal="center"/>
    </xf>
    <xf numFmtId="3" fontId="0" fillId="0" borderId="0" xfId="0" applyNumberFormat="1" applyFont="1" applyFill="1" applyBorder="1" applyAlignment="1">
      <alignment/>
    </xf>
    <xf numFmtId="0" fontId="2"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xf>
    <xf numFmtId="0" fontId="14" fillId="34" borderId="0" xfId="0" applyFont="1" applyFill="1" applyBorder="1" applyAlignment="1">
      <alignment/>
    </xf>
    <xf numFmtId="0" fontId="2" fillId="0" borderId="13" xfId="0" applyFont="1" applyBorder="1" applyAlignment="1">
      <alignment/>
    </xf>
    <xf numFmtId="3" fontId="14" fillId="0" borderId="0" xfId="0" applyNumberFormat="1" applyFont="1" applyBorder="1" applyAlignment="1">
      <alignment/>
    </xf>
    <xf numFmtId="0" fontId="14" fillId="0" borderId="15" xfId="0" applyFont="1" applyBorder="1" applyAlignment="1">
      <alignment/>
    </xf>
    <xf numFmtId="0" fontId="14" fillId="0" borderId="16" xfId="0" applyFont="1" applyBorder="1" applyAlignment="1">
      <alignment/>
    </xf>
    <xf numFmtId="0" fontId="14" fillId="0" borderId="17" xfId="0" applyFont="1" applyBorder="1" applyAlignment="1">
      <alignment/>
    </xf>
    <xf numFmtId="0" fontId="14" fillId="0" borderId="0" xfId="0" applyFont="1" applyFill="1" applyAlignment="1">
      <alignment/>
    </xf>
    <xf numFmtId="3" fontId="14" fillId="0" borderId="0" xfId="0" applyNumberFormat="1" applyFont="1" applyFill="1" applyAlignment="1">
      <alignment/>
    </xf>
    <xf numFmtId="3" fontId="14" fillId="0" borderId="0" xfId="0" applyNumberFormat="1" applyFont="1" applyFill="1" applyBorder="1" applyAlignment="1">
      <alignment/>
    </xf>
    <xf numFmtId="0" fontId="14" fillId="0" borderId="0" xfId="0" applyFont="1" applyFill="1" applyBorder="1" applyAlignment="1">
      <alignment/>
    </xf>
    <xf numFmtId="0" fontId="14" fillId="0" borderId="0" xfId="0" applyFont="1" applyFill="1" applyBorder="1" applyAlignment="1">
      <alignment/>
    </xf>
    <xf numFmtId="0" fontId="14" fillId="0" borderId="13" xfId="0" applyFont="1" applyFill="1" applyBorder="1" applyAlignment="1">
      <alignment/>
    </xf>
    <xf numFmtId="183" fontId="14" fillId="0" borderId="0" xfId="0" applyNumberFormat="1" applyFont="1" applyFill="1" applyBorder="1" applyAlignment="1">
      <alignment/>
    </xf>
    <xf numFmtId="3" fontId="6" fillId="0" borderId="0" xfId="0" applyNumberFormat="1" applyFont="1" applyFill="1" applyBorder="1" applyAlignment="1">
      <alignment/>
    </xf>
    <xf numFmtId="0" fontId="14" fillId="0" borderId="22" xfId="0" applyFont="1" applyFill="1" applyBorder="1" applyAlignment="1">
      <alignment/>
    </xf>
    <xf numFmtId="3" fontId="2" fillId="0" borderId="0" xfId="0" applyNumberFormat="1" applyFont="1" applyFill="1" applyBorder="1" applyAlignment="1">
      <alignment/>
    </xf>
    <xf numFmtId="3" fontId="2" fillId="0" borderId="23" xfId="0" applyNumberFormat="1" applyFont="1" applyFill="1" applyBorder="1" applyAlignment="1">
      <alignment/>
    </xf>
    <xf numFmtId="0" fontId="14" fillId="0" borderId="16" xfId="0" applyFont="1" applyFill="1" applyBorder="1" applyAlignment="1">
      <alignment/>
    </xf>
    <xf numFmtId="0" fontId="14" fillId="0" borderId="11" xfId="0" applyFont="1" applyFill="1" applyBorder="1" applyAlignment="1">
      <alignment/>
    </xf>
    <xf numFmtId="0" fontId="16" fillId="0" borderId="13" xfId="0" applyFont="1" applyFill="1" applyBorder="1" applyAlignment="1">
      <alignment/>
    </xf>
    <xf numFmtId="0" fontId="14" fillId="0" borderId="13" xfId="0" applyFont="1" applyFill="1" applyBorder="1" applyAlignment="1">
      <alignment/>
    </xf>
    <xf numFmtId="0" fontId="14" fillId="0" borderId="15" xfId="0" applyFont="1" applyFill="1" applyBorder="1" applyAlignment="1">
      <alignment/>
    </xf>
    <xf numFmtId="37" fontId="12" fillId="0" borderId="0" xfId="94" applyFont="1" applyFill="1" applyAlignment="1" applyProtection="1">
      <alignment horizontal="left"/>
      <protection/>
    </xf>
    <xf numFmtId="0" fontId="14" fillId="0" borderId="12" xfId="0" applyFont="1" applyFill="1" applyBorder="1" applyAlignment="1">
      <alignment/>
    </xf>
    <xf numFmtId="0" fontId="14" fillId="0" borderId="17" xfId="0" applyFont="1" applyFill="1" applyBorder="1" applyAlignment="1">
      <alignment/>
    </xf>
    <xf numFmtId="3" fontId="2" fillId="0" borderId="13" xfId="0" applyNumberFormat="1" applyFont="1" applyFill="1" applyBorder="1" applyAlignment="1">
      <alignment/>
    </xf>
    <xf numFmtId="3" fontId="14" fillId="0" borderId="13" xfId="0" applyNumberFormat="1" applyFont="1" applyFill="1" applyBorder="1" applyAlignment="1">
      <alignment/>
    </xf>
    <xf numFmtId="0" fontId="14"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14" fillId="0" borderId="10" xfId="0" applyNumberFormat="1" applyFont="1" applyFill="1" applyBorder="1" applyAlignment="1" applyProtection="1">
      <alignment vertical="top"/>
      <protection/>
    </xf>
    <xf numFmtId="0" fontId="14" fillId="0" borderId="11" xfId="0" applyNumberFormat="1" applyFont="1" applyFill="1" applyBorder="1" applyAlignment="1" applyProtection="1">
      <alignment vertical="top"/>
      <protection/>
    </xf>
    <xf numFmtId="0" fontId="14" fillId="0" borderId="12" xfId="0" applyNumberFormat="1" applyFont="1" applyFill="1" applyBorder="1" applyAlignment="1" applyProtection="1">
      <alignment vertical="top"/>
      <protection/>
    </xf>
    <xf numFmtId="0" fontId="14" fillId="0" borderId="13" xfId="0" applyNumberFormat="1" applyFont="1" applyFill="1" applyBorder="1" applyAlignment="1" applyProtection="1">
      <alignment vertical="top"/>
      <protection/>
    </xf>
    <xf numFmtId="0" fontId="14" fillId="0" borderId="14"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14" fontId="14" fillId="0" borderId="31" xfId="0" applyNumberFormat="1" applyFont="1" applyFill="1" applyBorder="1" applyAlignment="1" applyProtection="1">
      <alignment horizontal="center" vertical="top"/>
      <protection/>
    </xf>
    <xf numFmtId="0" fontId="2" fillId="0" borderId="13" xfId="0" applyNumberFormat="1" applyFont="1" applyFill="1" applyBorder="1" applyAlignment="1" applyProtection="1">
      <alignment vertical="top"/>
      <protection/>
    </xf>
    <xf numFmtId="0" fontId="14" fillId="0" borderId="32" xfId="0" applyNumberFormat="1" applyFont="1" applyFill="1" applyBorder="1" applyAlignment="1" applyProtection="1">
      <alignment vertical="top"/>
      <protection/>
    </xf>
    <xf numFmtId="0" fontId="14" fillId="0" borderId="33" xfId="0" applyNumberFormat="1" applyFont="1" applyFill="1" applyBorder="1" applyAlignment="1" applyProtection="1">
      <alignment vertical="top"/>
      <protection/>
    </xf>
    <xf numFmtId="3" fontId="14" fillId="0" borderId="13" xfId="0" applyNumberFormat="1" applyFont="1" applyFill="1" applyBorder="1" applyAlignment="1" applyProtection="1">
      <alignment vertical="top"/>
      <protection/>
    </xf>
    <xf numFmtId="3" fontId="14" fillId="0" borderId="33" xfId="0" applyNumberFormat="1" applyFont="1" applyFill="1" applyBorder="1" applyAlignment="1" applyProtection="1">
      <alignment vertical="top"/>
      <protection/>
    </xf>
    <xf numFmtId="0" fontId="14" fillId="0" borderId="34" xfId="0" applyNumberFormat="1" applyFont="1" applyFill="1" applyBorder="1" applyAlignment="1" applyProtection="1">
      <alignment vertical="top"/>
      <protection/>
    </xf>
    <xf numFmtId="3" fontId="14" fillId="0" borderId="35" xfId="0" applyNumberFormat="1" applyFont="1" applyFill="1" applyBorder="1" applyAlignment="1" applyProtection="1">
      <alignment vertical="top"/>
      <protection/>
    </xf>
    <xf numFmtId="3" fontId="14" fillId="0" borderId="0" xfId="0" applyNumberFormat="1" applyFont="1" applyFill="1" applyBorder="1" applyAlignment="1" applyProtection="1">
      <alignment vertical="top"/>
      <protection/>
    </xf>
    <xf numFmtId="3" fontId="14" fillId="0" borderId="32" xfId="0" applyNumberFormat="1" applyFont="1" applyFill="1" applyBorder="1" applyAlignment="1" applyProtection="1">
      <alignment vertical="top"/>
      <protection/>
    </xf>
    <xf numFmtId="3" fontId="14" fillId="0" borderId="34" xfId="0" applyNumberFormat="1" applyFont="1" applyFill="1" applyBorder="1" applyAlignment="1" applyProtection="1">
      <alignment vertical="top"/>
      <protection/>
    </xf>
    <xf numFmtId="3" fontId="2" fillId="0" borderId="33" xfId="0" applyNumberFormat="1" applyFont="1" applyFill="1" applyBorder="1" applyAlignment="1" applyProtection="1">
      <alignment vertical="top"/>
      <protection/>
    </xf>
    <xf numFmtId="3" fontId="2" fillId="0" borderId="0" xfId="0" applyNumberFormat="1" applyFont="1" applyFill="1" applyBorder="1" applyAlignment="1" applyProtection="1">
      <alignment vertical="top"/>
      <protection/>
    </xf>
    <xf numFmtId="3" fontId="2" fillId="0" borderId="35" xfId="0" applyNumberFormat="1" applyFont="1" applyFill="1" applyBorder="1" applyAlignment="1" applyProtection="1">
      <alignment vertical="top"/>
      <protection/>
    </xf>
    <xf numFmtId="3" fontId="2" fillId="0" borderId="34" xfId="0" applyNumberFormat="1" applyFont="1" applyFill="1" applyBorder="1" applyAlignment="1" applyProtection="1">
      <alignment vertical="top"/>
      <protection/>
    </xf>
    <xf numFmtId="3" fontId="14" fillId="0" borderId="36" xfId="0" applyNumberFormat="1" applyFont="1" applyFill="1" applyBorder="1" applyAlignment="1" applyProtection="1">
      <alignment vertical="top"/>
      <protection/>
    </xf>
    <xf numFmtId="0" fontId="14" fillId="0" borderId="22" xfId="0" applyNumberFormat="1" applyFont="1" applyFill="1" applyBorder="1" applyAlignment="1" applyProtection="1">
      <alignment vertical="top"/>
      <protection/>
    </xf>
    <xf numFmtId="0" fontId="14" fillId="0" borderId="15" xfId="0" applyNumberFormat="1" applyFont="1" applyFill="1" applyBorder="1" applyAlignment="1" applyProtection="1">
      <alignment vertical="top"/>
      <protection/>
    </xf>
    <xf numFmtId="0" fontId="14" fillId="0" borderId="16" xfId="0" applyNumberFormat="1" applyFont="1" applyFill="1" applyBorder="1" applyAlignment="1" applyProtection="1">
      <alignment vertical="top"/>
      <protection/>
    </xf>
    <xf numFmtId="0" fontId="14" fillId="0" borderId="17" xfId="0" applyNumberFormat="1" applyFont="1" applyFill="1" applyBorder="1" applyAlignment="1" applyProtection="1">
      <alignment vertical="top"/>
      <protection/>
    </xf>
    <xf numFmtId="0" fontId="17" fillId="0" borderId="0" xfId="0" applyNumberFormat="1" applyFont="1" applyFill="1" applyBorder="1" applyAlignment="1" applyProtection="1">
      <alignment vertical="top"/>
      <protection/>
    </xf>
    <xf numFmtId="0" fontId="14" fillId="0" borderId="0" xfId="0" applyFont="1" applyBorder="1" applyAlignment="1" quotePrefix="1">
      <alignment/>
    </xf>
    <xf numFmtId="0" fontId="0" fillId="0" borderId="0" xfId="0" applyFont="1" applyFill="1" applyBorder="1" applyAlignment="1">
      <alignment horizontal="left"/>
    </xf>
    <xf numFmtId="49" fontId="6" fillId="0" borderId="0" xfId="0" applyNumberFormat="1" applyFont="1" applyFill="1" applyBorder="1" applyAlignment="1">
      <alignment/>
    </xf>
    <xf numFmtId="0" fontId="2" fillId="0" borderId="11" xfId="0" applyFont="1" applyFill="1" applyBorder="1" applyAlignment="1">
      <alignment horizontal="center"/>
    </xf>
    <xf numFmtId="183" fontId="14" fillId="0" borderId="0" xfId="48" applyNumberFormat="1" applyFont="1" applyFill="1" applyBorder="1" applyAlignment="1">
      <alignment/>
    </xf>
    <xf numFmtId="183" fontId="2" fillId="0" borderId="0" xfId="0" applyNumberFormat="1" applyFont="1" applyBorder="1" applyAlignment="1">
      <alignment/>
    </xf>
    <xf numFmtId="183" fontId="2" fillId="0" borderId="0" xfId="0" applyNumberFormat="1" applyFont="1" applyFill="1" applyBorder="1" applyAlignment="1">
      <alignment/>
    </xf>
    <xf numFmtId="183" fontId="2" fillId="34" borderId="0" xfId="0" applyNumberFormat="1" applyFont="1" applyFill="1" applyBorder="1" applyAlignment="1">
      <alignment horizontal="center"/>
    </xf>
    <xf numFmtId="3" fontId="20" fillId="0" borderId="0" xfId="0" applyNumberFormat="1" applyFont="1" applyBorder="1" applyAlignment="1">
      <alignment/>
    </xf>
    <xf numFmtId="0" fontId="2" fillId="0" borderId="12" xfId="0" applyFont="1" applyFill="1" applyBorder="1" applyAlignment="1">
      <alignment horizontal="center"/>
    </xf>
    <xf numFmtId="3" fontId="14" fillId="0" borderId="18" xfId="0" applyNumberFormat="1" applyFont="1" applyBorder="1" applyAlignment="1">
      <alignment/>
    </xf>
    <xf numFmtId="0" fontId="2" fillId="0" borderId="33" xfId="0" applyNumberFormat="1" applyFont="1" applyFill="1" applyBorder="1" applyAlignment="1" applyProtection="1">
      <alignment vertical="top"/>
      <protection/>
    </xf>
    <xf numFmtId="4" fontId="14" fillId="0" borderId="0" xfId="0" applyNumberFormat="1" applyFont="1" applyFill="1" applyBorder="1" applyAlignment="1" applyProtection="1">
      <alignment vertical="top"/>
      <protection/>
    </xf>
    <xf numFmtId="0" fontId="1" fillId="0" borderId="0" xfId="0" applyFont="1" applyFill="1" applyBorder="1" applyAlignment="1">
      <alignment/>
    </xf>
    <xf numFmtId="0" fontId="1" fillId="0" borderId="0" xfId="0" applyFont="1" applyFill="1" applyBorder="1" applyAlignment="1">
      <alignment horizontal="center" vertical="center" wrapText="1"/>
    </xf>
    <xf numFmtId="0" fontId="1" fillId="0" borderId="0" xfId="0" applyFont="1" applyFill="1" applyBorder="1" applyAlignment="1">
      <alignment/>
    </xf>
    <xf numFmtId="3" fontId="22" fillId="0" borderId="0" xfId="0" applyNumberFormat="1" applyFont="1" applyFill="1" applyBorder="1" applyAlignment="1">
      <alignment/>
    </xf>
    <xf numFmtId="3" fontId="0" fillId="0" borderId="0" xfId="0" applyNumberFormat="1" applyFont="1" applyFill="1" applyBorder="1" applyAlignment="1">
      <alignment horizontal="left"/>
    </xf>
    <xf numFmtId="0" fontId="0" fillId="0" borderId="0" xfId="0" applyFill="1" applyBorder="1" applyAlignment="1">
      <alignment/>
    </xf>
    <xf numFmtId="0" fontId="24" fillId="0" borderId="0" xfId="0" applyFont="1" applyAlignment="1">
      <alignment/>
    </xf>
    <xf numFmtId="0" fontId="21"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37" xfId="0" applyBorder="1" applyAlignment="1">
      <alignment/>
    </xf>
    <xf numFmtId="0" fontId="0" fillId="0" borderId="22" xfId="0" applyBorder="1" applyAlignment="1">
      <alignment/>
    </xf>
    <xf numFmtId="0" fontId="0" fillId="0" borderId="23" xfId="0" applyBorder="1" applyAlignment="1">
      <alignment/>
    </xf>
    <xf numFmtId="0" fontId="14" fillId="0" borderId="23" xfId="0" applyFont="1" applyBorder="1" applyAlignment="1">
      <alignment/>
    </xf>
    <xf numFmtId="0" fontId="2" fillId="0" borderId="22" xfId="0" applyFont="1" applyBorder="1" applyAlignment="1">
      <alignment/>
    </xf>
    <xf numFmtId="0" fontId="2" fillId="0" borderId="22" xfId="0" applyFont="1" applyBorder="1" applyAlignment="1">
      <alignment horizontal="center"/>
    </xf>
    <xf numFmtId="0" fontId="2" fillId="0" borderId="23" xfId="0" applyFont="1" applyBorder="1" applyAlignment="1">
      <alignment horizontal="center"/>
    </xf>
    <xf numFmtId="3" fontId="14" fillId="0" borderId="23" xfId="0" applyNumberFormat="1" applyFont="1" applyBorder="1" applyAlignment="1">
      <alignment/>
    </xf>
    <xf numFmtId="3" fontId="14" fillId="0" borderId="38" xfId="0" applyNumberFormat="1" applyFont="1" applyBorder="1" applyAlignment="1">
      <alignment/>
    </xf>
    <xf numFmtId="0" fontId="23" fillId="0" borderId="0" xfId="0" applyFont="1" applyFill="1" applyBorder="1" applyAlignment="1">
      <alignment horizontal="center"/>
    </xf>
    <xf numFmtId="0" fontId="23" fillId="0" borderId="0" xfId="0" applyFont="1" applyFill="1" applyAlignment="1">
      <alignment horizontal="center"/>
    </xf>
    <xf numFmtId="0" fontId="24" fillId="0" borderId="39" xfId="0" applyFont="1" applyFill="1" applyBorder="1" applyAlignment="1">
      <alignment/>
    </xf>
    <xf numFmtId="0" fontId="23" fillId="0" borderId="40" xfId="0" applyFont="1" applyFill="1" applyBorder="1" applyAlignment="1">
      <alignment horizontal="center"/>
    </xf>
    <xf numFmtId="0" fontId="24" fillId="0" borderId="41" xfId="0" applyFont="1" applyFill="1" applyBorder="1" applyAlignment="1">
      <alignment/>
    </xf>
    <xf numFmtId="0" fontId="25" fillId="0" borderId="41" xfId="0" applyFont="1" applyFill="1" applyBorder="1" applyAlignment="1">
      <alignment horizontal="left"/>
    </xf>
    <xf numFmtId="14" fontId="23" fillId="0" borderId="42" xfId="0" applyNumberFormat="1" applyFont="1" applyFill="1" applyBorder="1" applyAlignment="1">
      <alignment horizontal="center"/>
    </xf>
    <xf numFmtId="0" fontId="23" fillId="0" borderId="42" xfId="0" applyFont="1" applyFill="1" applyBorder="1" applyAlignment="1">
      <alignment horizontal="center"/>
    </xf>
    <xf numFmtId="0" fontId="23" fillId="0" borderId="43" xfId="0" applyFont="1" applyFill="1" applyBorder="1" applyAlignment="1">
      <alignment horizontal="center"/>
    </xf>
    <xf numFmtId="0" fontId="24" fillId="0" borderId="0" xfId="0" applyFont="1" applyFill="1" applyBorder="1" applyAlignment="1">
      <alignment/>
    </xf>
    <xf numFmtId="0" fontId="24" fillId="0" borderId="44" xfId="0" applyFont="1" applyFill="1" applyBorder="1" applyAlignment="1">
      <alignment/>
    </xf>
    <xf numFmtId="0" fontId="24" fillId="0" borderId="40" xfId="0" applyFont="1" applyFill="1" applyBorder="1" applyAlignment="1">
      <alignment/>
    </xf>
    <xf numFmtId="0" fontId="25" fillId="0" borderId="41" xfId="0" applyFont="1" applyFill="1" applyBorder="1" applyAlignment="1">
      <alignment/>
    </xf>
    <xf numFmtId="3" fontId="24" fillId="0" borderId="0" xfId="0" applyNumberFormat="1" applyFont="1" applyFill="1" applyBorder="1" applyAlignment="1">
      <alignment/>
    </xf>
    <xf numFmtId="3" fontId="24" fillId="0" borderId="40" xfId="0" applyNumberFormat="1" applyFont="1" applyFill="1" applyBorder="1" applyAlignment="1">
      <alignment/>
    </xf>
    <xf numFmtId="187" fontId="24" fillId="0" borderId="40" xfId="0" applyNumberFormat="1" applyFont="1" applyFill="1" applyBorder="1" applyAlignment="1">
      <alignment/>
    </xf>
    <xf numFmtId="187" fontId="24" fillId="0" borderId="0" xfId="0" applyNumberFormat="1" applyFont="1" applyFill="1" applyBorder="1" applyAlignment="1">
      <alignment/>
    </xf>
    <xf numFmtId="187" fontId="24" fillId="0" borderId="0" xfId="0" applyNumberFormat="1" applyFont="1" applyFill="1" applyBorder="1" applyAlignment="1">
      <alignment horizontal="right"/>
    </xf>
    <xf numFmtId="187" fontId="24" fillId="0" borderId="40" xfId="0" applyNumberFormat="1" applyFont="1" applyFill="1" applyBorder="1" applyAlignment="1">
      <alignment horizontal="right"/>
    </xf>
    <xf numFmtId="187" fontId="24" fillId="0" borderId="42" xfId="0" applyNumberFormat="1" applyFont="1" applyFill="1" applyBorder="1" applyAlignment="1">
      <alignment/>
    </xf>
    <xf numFmtId="187" fontId="24" fillId="0" borderId="43" xfId="0" applyNumberFormat="1" applyFont="1" applyFill="1" applyBorder="1" applyAlignment="1">
      <alignment horizontal="right"/>
    </xf>
    <xf numFmtId="187" fontId="24" fillId="0" borderId="43" xfId="0" applyNumberFormat="1" applyFont="1" applyFill="1" applyBorder="1" applyAlignment="1">
      <alignment/>
    </xf>
    <xf numFmtId="187" fontId="100" fillId="0" borderId="40" xfId="0" applyNumberFormat="1" applyFont="1" applyFill="1" applyBorder="1" applyAlignment="1">
      <alignment/>
    </xf>
    <xf numFmtId="187" fontId="24" fillId="0" borderId="42" xfId="0" applyNumberFormat="1" applyFont="1" applyFill="1" applyBorder="1" applyAlignment="1">
      <alignment horizontal="right"/>
    </xf>
    <xf numFmtId="187" fontId="24" fillId="0" borderId="45" xfId="0" applyNumberFormat="1" applyFont="1" applyFill="1" applyBorder="1" applyAlignment="1">
      <alignment/>
    </xf>
    <xf numFmtId="187" fontId="0" fillId="0" borderId="0" xfId="0" applyNumberFormat="1" applyBorder="1" applyAlignment="1">
      <alignment/>
    </xf>
    <xf numFmtId="0" fontId="24" fillId="0" borderId="0" xfId="0" applyFont="1" applyFill="1" applyAlignment="1">
      <alignment/>
    </xf>
    <xf numFmtId="0" fontId="24" fillId="0" borderId="46" xfId="0" applyFont="1" applyFill="1" applyBorder="1" applyAlignment="1">
      <alignment/>
    </xf>
    <xf numFmtId="3" fontId="24" fillId="0" borderId="45" xfId="0" applyNumberFormat="1" applyFont="1" applyFill="1" applyBorder="1" applyAlignment="1">
      <alignment/>
    </xf>
    <xf numFmtId="187" fontId="24" fillId="0" borderId="45" xfId="0" applyNumberFormat="1" applyFont="1" applyFill="1" applyBorder="1" applyAlignment="1">
      <alignment horizontal="right"/>
    </xf>
    <xf numFmtId="0" fontId="24" fillId="0" borderId="0" xfId="85" applyFont="1">
      <alignment/>
      <protection/>
    </xf>
    <xf numFmtId="3" fontId="24" fillId="0" borderId="0" xfId="85" applyNumberFormat="1" applyFont="1">
      <alignment/>
      <protection/>
    </xf>
    <xf numFmtId="0" fontId="24" fillId="0" borderId="0" xfId="85" applyFont="1" applyAlignment="1">
      <alignment horizontal="center"/>
      <protection/>
    </xf>
    <xf numFmtId="3" fontId="24" fillId="0" borderId="0" xfId="85" applyNumberFormat="1" applyFont="1" applyAlignment="1">
      <alignment horizontal="center"/>
      <protection/>
    </xf>
    <xf numFmtId="3" fontId="23" fillId="0" borderId="0" xfId="85" applyNumberFormat="1" applyFont="1" applyAlignment="1">
      <alignment horizontal="left"/>
      <protection/>
    </xf>
    <xf numFmtId="0" fontId="24" fillId="0" borderId="47" xfId="85" applyFont="1" applyBorder="1">
      <alignment/>
      <protection/>
    </xf>
    <xf numFmtId="3" fontId="24" fillId="0" borderId="44" xfId="85" applyNumberFormat="1" applyFont="1" applyBorder="1">
      <alignment/>
      <protection/>
    </xf>
    <xf numFmtId="0" fontId="24" fillId="0" borderId="48" xfId="85" applyFont="1" applyBorder="1" applyAlignment="1">
      <alignment horizontal="center"/>
      <protection/>
    </xf>
    <xf numFmtId="3" fontId="24" fillId="0" borderId="41" xfId="85" applyNumberFormat="1" applyFont="1" applyBorder="1" applyAlignment="1">
      <alignment horizontal="center"/>
      <protection/>
    </xf>
    <xf numFmtId="3" fontId="24" fillId="0" borderId="46" xfId="85" applyNumberFormat="1" applyFont="1" applyBorder="1" applyAlignment="1">
      <alignment horizontal="center"/>
      <protection/>
    </xf>
    <xf numFmtId="0" fontId="24" fillId="0" borderId="48" xfId="85" applyFont="1" applyBorder="1">
      <alignment/>
      <protection/>
    </xf>
    <xf numFmtId="3" fontId="24" fillId="0" borderId="41" xfId="85" applyNumberFormat="1" applyFont="1" applyBorder="1">
      <alignment/>
      <protection/>
    </xf>
    <xf numFmtId="0" fontId="24" fillId="0" borderId="49" xfId="85" applyFont="1" applyBorder="1">
      <alignment/>
      <protection/>
    </xf>
    <xf numFmtId="3" fontId="24" fillId="0" borderId="46" xfId="85" applyNumberFormat="1" applyFont="1" applyBorder="1">
      <alignment/>
      <protection/>
    </xf>
    <xf numFmtId="0" fontId="24" fillId="0" borderId="49" xfId="85" applyFont="1" applyFill="1" applyBorder="1">
      <alignment/>
      <protection/>
    </xf>
    <xf numFmtId="3" fontId="23" fillId="0" borderId="0" xfId="85" applyNumberFormat="1" applyFont="1" applyFill="1">
      <alignment/>
      <protection/>
    </xf>
    <xf numFmtId="3" fontId="24" fillId="0" borderId="0" xfId="85" applyNumberFormat="1" applyFont="1" applyFill="1">
      <alignment/>
      <protection/>
    </xf>
    <xf numFmtId="0" fontId="24" fillId="0" borderId="0" xfId="86" applyFont="1">
      <alignment/>
      <protection/>
    </xf>
    <xf numFmtId="0" fontId="23" fillId="0" borderId="0" xfId="86" applyFont="1" applyAlignment="1">
      <alignment horizontal="center"/>
      <protection/>
    </xf>
    <xf numFmtId="0" fontId="24" fillId="0" borderId="0" xfId="86" applyFont="1" applyAlignment="1">
      <alignment horizontal="center"/>
      <protection/>
    </xf>
    <xf numFmtId="0" fontId="24" fillId="0" borderId="47" xfId="86" applyFont="1" applyBorder="1">
      <alignment/>
      <protection/>
    </xf>
    <xf numFmtId="0" fontId="24" fillId="0" borderId="41" xfId="86" applyFont="1" applyBorder="1" applyAlignment="1">
      <alignment horizontal="center"/>
      <protection/>
    </xf>
    <xf numFmtId="0" fontId="24" fillId="0" borderId="48" xfId="86" applyFont="1" applyBorder="1" applyAlignment="1">
      <alignment horizontal="center"/>
      <protection/>
    </xf>
    <xf numFmtId="0" fontId="24" fillId="0" borderId="40" xfId="86" applyFont="1" applyBorder="1" applyAlignment="1">
      <alignment horizontal="center"/>
      <protection/>
    </xf>
    <xf numFmtId="0" fontId="24" fillId="0" borderId="46" xfId="86" applyFont="1" applyBorder="1" applyAlignment="1">
      <alignment horizontal="center"/>
      <protection/>
    </xf>
    <xf numFmtId="0" fontId="24" fillId="0" borderId="42" xfId="86" applyFont="1" applyBorder="1" applyAlignment="1">
      <alignment horizontal="center"/>
      <protection/>
    </xf>
    <xf numFmtId="0" fontId="24" fillId="0" borderId="49" xfId="86" applyFont="1" applyBorder="1" applyAlignment="1">
      <alignment horizontal="center"/>
      <protection/>
    </xf>
    <xf numFmtId="188" fontId="24" fillId="0" borderId="41" xfId="86" applyNumberFormat="1" applyFont="1" applyBorder="1">
      <alignment/>
      <protection/>
    </xf>
    <xf numFmtId="188" fontId="24" fillId="0" borderId="46" xfId="86" applyNumberFormat="1" applyFont="1" applyBorder="1">
      <alignment/>
      <protection/>
    </xf>
    <xf numFmtId="188" fontId="24" fillId="0" borderId="0" xfId="86" applyNumberFormat="1" applyFont="1">
      <alignment/>
      <protection/>
    </xf>
    <xf numFmtId="188" fontId="24" fillId="0" borderId="42" xfId="86" applyNumberFormat="1" applyFont="1" applyBorder="1">
      <alignment/>
      <protection/>
    </xf>
    <xf numFmtId="188" fontId="24" fillId="0" borderId="41" xfId="86" applyNumberFormat="1" applyFont="1" applyFill="1" applyBorder="1">
      <alignment/>
      <protection/>
    </xf>
    <xf numFmtId="188" fontId="24" fillId="0" borderId="50" xfId="86" applyNumberFormat="1" applyFont="1" applyBorder="1">
      <alignment/>
      <protection/>
    </xf>
    <xf numFmtId="188" fontId="24" fillId="0" borderId="41" xfId="86" applyNumberFormat="1" applyFont="1" applyFill="1" applyBorder="1" applyAlignment="1">
      <alignment horizontal="center"/>
      <protection/>
    </xf>
    <xf numFmtId="188" fontId="24" fillId="0" borderId="48" xfId="86" applyNumberFormat="1" applyFont="1" applyBorder="1">
      <alignment/>
      <protection/>
    </xf>
    <xf numFmtId="188" fontId="24" fillId="0" borderId="40" xfId="86" applyNumberFormat="1" applyFont="1" applyBorder="1">
      <alignment/>
      <protection/>
    </xf>
    <xf numFmtId="2" fontId="24" fillId="0" borderId="41" xfId="86" applyNumberFormat="1" applyFont="1" applyBorder="1">
      <alignment/>
      <protection/>
    </xf>
    <xf numFmtId="188" fontId="24" fillId="0" borderId="49" xfId="86" applyNumberFormat="1" applyFont="1" applyBorder="1">
      <alignment/>
      <protection/>
    </xf>
    <xf numFmtId="188" fontId="24" fillId="0" borderId="0" xfId="86" applyNumberFormat="1" applyFont="1" applyBorder="1">
      <alignment/>
      <protection/>
    </xf>
    <xf numFmtId="0" fontId="24" fillId="0" borderId="0" xfId="86" applyFont="1" applyBorder="1">
      <alignment/>
      <protection/>
    </xf>
    <xf numFmtId="38" fontId="24" fillId="0" borderId="41" xfId="70" applyNumberFormat="1" applyFont="1" applyFill="1" applyBorder="1" applyAlignment="1" applyProtection="1">
      <alignment/>
      <protection/>
    </xf>
    <xf numFmtId="0" fontId="24" fillId="0" borderId="0" xfId="86" applyFont="1" applyFill="1">
      <alignment/>
      <protection/>
    </xf>
    <xf numFmtId="188" fontId="24" fillId="0" borderId="46" xfId="86" applyNumberFormat="1" applyFont="1" applyFill="1" applyBorder="1">
      <alignment/>
      <protection/>
    </xf>
    <xf numFmtId="0" fontId="23" fillId="0" borderId="0" xfId="86" applyFont="1">
      <alignment/>
      <protection/>
    </xf>
    <xf numFmtId="0" fontId="31" fillId="0" borderId="0" xfId="87" applyFont="1" applyFill="1">
      <alignment/>
      <protection/>
    </xf>
    <xf numFmtId="0" fontId="32" fillId="0" borderId="0" xfId="87" applyFont="1" applyFill="1">
      <alignment/>
      <protection/>
    </xf>
    <xf numFmtId="0" fontId="31" fillId="0" borderId="0" xfId="87" applyFont="1" applyFill="1" applyAlignment="1">
      <alignment horizontal="center"/>
      <protection/>
    </xf>
    <xf numFmtId="0" fontId="33" fillId="0" borderId="0" xfId="87" applyFont="1" applyFill="1" applyAlignment="1">
      <alignment horizontal="right"/>
      <protection/>
    </xf>
    <xf numFmtId="0" fontId="33" fillId="0" borderId="39" xfId="87" applyFont="1" applyFill="1" applyBorder="1" applyAlignment="1">
      <alignment horizontal="center"/>
      <protection/>
    </xf>
    <xf numFmtId="0" fontId="33" fillId="0" borderId="41" xfId="87" applyFont="1" applyFill="1" applyBorder="1" applyAlignment="1">
      <alignment horizontal="center"/>
      <protection/>
    </xf>
    <xf numFmtId="14" fontId="33" fillId="0" borderId="46" xfId="87" applyNumberFormat="1" applyFont="1" applyFill="1" applyBorder="1" applyAlignment="1">
      <alignment horizontal="center"/>
      <protection/>
    </xf>
    <xf numFmtId="0" fontId="31" fillId="0" borderId="48" xfId="87" applyFont="1" applyFill="1" applyBorder="1">
      <alignment/>
      <protection/>
    </xf>
    <xf numFmtId="37" fontId="31" fillId="0" borderId="41" xfId="87" applyNumberFormat="1" applyFont="1" applyFill="1" applyBorder="1">
      <alignment/>
      <protection/>
    </xf>
    <xf numFmtId="0" fontId="1" fillId="0" borderId="0" xfId="87" applyFont="1">
      <alignment/>
      <protection/>
    </xf>
    <xf numFmtId="183" fontId="27" fillId="0" borderId="0" xfId="87" applyNumberFormat="1">
      <alignment/>
      <protection/>
    </xf>
    <xf numFmtId="0" fontId="33" fillId="0" borderId="48" xfId="87" applyFont="1" applyFill="1" applyBorder="1">
      <alignment/>
      <protection/>
    </xf>
    <xf numFmtId="0" fontId="27" fillId="0" borderId="0" xfId="87" applyFont="1">
      <alignment/>
      <protection/>
    </xf>
    <xf numFmtId="0" fontId="35" fillId="0" borderId="48" xfId="87" applyFont="1" applyFill="1" applyBorder="1">
      <alignment/>
      <protection/>
    </xf>
    <xf numFmtId="0" fontId="36" fillId="0" borderId="48" xfId="87" applyFont="1" applyFill="1" applyBorder="1">
      <alignment/>
      <protection/>
    </xf>
    <xf numFmtId="0" fontId="0" fillId="0" borderId="0" xfId="87" applyFont="1">
      <alignment/>
      <protection/>
    </xf>
    <xf numFmtId="3" fontId="27" fillId="0" borderId="0" xfId="87" applyNumberFormat="1" applyFont="1" applyFill="1">
      <alignment/>
      <protection/>
    </xf>
    <xf numFmtId="37" fontId="31" fillId="0" borderId="46" xfId="87" applyNumberFormat="1" applyFont="1" applyFill="1" applyBorder="1">
      <alignment/>
      <protection/>
    </xf>
    <xf numFmtId="187" fontId="31" fillId="0" borderId="41" xfId="87" applyNumberFormat="1" applyFont="1" applyFill="1" applyBorder="1">
      <alignment/>
      <protection/>
    </xf>
    <xf numFmtId="0" fontId="31" fillId="0" borderId="48" xfId="87" applyFont="1" applyFill="1" applyBorder="1" applyAlignment="1">
      <alignment horizontal="left" vertical="top"/>
      <protection/>
    </xf>
    <xf numFmtId="188" fontId="31" fillId="0" borderId="41" xfId="87" applyNumberFormat="1" applyFont="1" applyFill="1" applyBorder="1" applyAlignment="1">
      <alignment horizontal="right"/>
      <protection/>
    </xf>
    <xf numFmtId="188" fontId="24" fillId="0" borderId="46" xfId="87" applyNumberFormat="1" applyFont="1" applyFill="1" applyBorder="1" applyAlignment="1">
      <alignment horizontal="right"/>
      <protection/>
    </xf>
    <xf numFmtId="1" fontId="24" fillId="0" borderId="46" xfId="87" applyNumberFormat="1" applyFont="1" applyFill="1" applyBorder="1" applyAlignment="1">
      <alignment horizontal="right"/>
      <protection/>
    </xf>
    <xf numFmtId="188" fontId="24" fillId="0" borderId="41" xfId="87" applyNumberFormat="1" applyFont="1" applyFill="1" applyBorder="1" applyAlignment="1">
      <alignment horizontal="right"/>
      <protection/>
    </xf>
    <xf numFmtId="0" fontId="33" fillId="0" borderId="49" xfId="87" applyFont="1" applyFill="1" applyBorder="1">
      <alignment/>
      <protection/>
    </xf>
    <xf numFmtId="37" fontId="33" fillId="0" borderId="46" xfId="87" applyNumberFormat="1" applyFont="1" applyFill="1" applyBorder="1">
      <alignment/>
      <protection/>
    </xf>
    <xf numFmtId="0" fontId="38" fillId="0" borderId="0" xfId="88" applyFont="1">
      <alignment/>
      <protection/>
    </xf>
    <xf numFmtId="0" fontId="23" fillId="0" borderId="0" xfId="88" applyFont="1" applyAlignment="1">
      <alignment horizontal="center"/>
      <protection/>
    </xf>
    <xf numFmtId="0" fontId="23" fillId="0" borderId="39" xfId="88" applyFont="1" applyBorder="1">
      <alignment/>
      <protection/>
    </xf>
    <xf numFmtId="0" fontId="23" fillId="0" borderId="41" xfId="88" applyFont="1" applyBorder="1">
      <alignment/>
      <protection/>
    </xf>
    <xf numFmtId="0" fontId="23" fillId="0" borderId="41" xfId="88" applyFont="1" applyBorder="1" applyAlignment="1">
      <alignment horizontal="center"/>
      <protection/>
    </xf>
    <xf numFmtId="0" fontId="23" fillId="0" borderId="46" xfId="88" applyFont="1" applyBorder="1">
      <alignment/>
      <protection/>
    </xf>
    <xf numFmtId="14" fontId="23" fillId="0" borderId="46" xfId="88" applyNumberFormat="1" applyFont="1" applyBorder="1" applyAlignment="1">
      <alignment horizontal="center"/>
      <protection/>
    </xf>
    <xf numFmtId="0" fontId="23" fillId="0" borderId="46" xfId="88" applyFont="1" applyBorder="1" applyAlignment="1">
      <alignment horizontal="center"/>
      <protection/>
    </xf>
    <xf numFmtId="0" fontId="24" fillId="0" borderId="41" xfId="88" applyFont="1" applyBorder="1">
      <alignment/>
      <protection/>
    </xf>
    <xf numFmtId="188" fontId="24" fillId="0" borderId="48" xfId="88" applyNumberFormat="1" applyFont="1" applyBorder="1">
      <alignment/>
      <protection/>
    </xf>
    <xf numFmtId="188" fontId="24" fillId="0" borderId="41" xfId="88" applyNumberFormat="1" applyFont="1" applyBorder="1">
      <alignment/>
      <protection/>
    </xf>
    <xf numFmtId="0" fontId="25" fillId="0" borderId="41" xfId="88" applyFont="1" applyBorder="1">
      <alignment/>
      <protection/>
    </xf>
    <xf numFmtId="0" fontId="38" fillId="0" borderId="0" xfId="88" applyFont="1" applyBorder="1">
      <alignment/>
      <protection/>
    </xf>
    <xf numFmtId="3" fontId="24" fillId="0" borderId="48" xfId="88" applyNumberFormat="1" applyFont="1" applyBorder="1">
      <alignment/>
      <protection/>
    </xf>
    <xf numFmtId="3" fontId="24" fillId="0" borderId="48" xfId="88" applyNumberFormat="1" applyFont="1" applyBorder="1" applyAlignment="1">
      <alignment horizontal="right"/>
      <protection/>
    </xf>
    <xf numFmtId="3" fontId="24" fillId="0" borderId="41" xfId="88" applyNumberFormat="1" applyFont="1" applyFill="1" applyBorder="1">
      <alignment/>
      <protection/>
    </xf>
    <xf numFmtId="3" fontId="24" fillId="0" borderId="48" xfId="88" applyNumberFormat="1" applyFont="1" applyBorder="1" applyAlignment="1">
      <alignment horizontal="center"/>
      <protection/>
    </xf>
    <xf numFmtId="3" fontId="38" fillId="0" borderId="0" xfId="88" applyNumberFormat="1" applyFont="1" applyBorder="1">
      <alignment/>
      <protection/>
    </xf>
    <xf numFmtId="3" fontId="24" fillId="0" borderId="41" xfId="88" applyNumberFormat="1" applyFont="1" applyFill="1" applyBorder="1" applyAlignment="1">
      <alignment horizontal="right"/>
      <protection/>
    </xf>
    <xf numFmtId="3" fontId="24" fillId="0" borderId="41" xfId="88" applyNumberFormat="1" applyFont="1" applyBorder="1">
      <alignment/>
      <protection/>
    </xf>
    <xf numFmtId="3" fontId="24" fillId="0" borderId="51" xfId="88" applyNumberFormat="1" applyFont="1" applyBorder="1">
      <alignment/>
      <protection/>
    </xf>
    <xf numFmtId="3" fontId="24" fillId="0" borderId="30" xfId="88" applyNumberFormat="1" applyFont="1" applyBorder="1">
      <alignment/>
      <protection/>
    </xf>
    <xf numFmtId="3" fontId="24" fillId="0" borderId="52" xfId="88" applyNumberFormat="1" applyFont="1" applyBorder="1" applyAlignment="1">
      <alignment horizontal="right"/>
      <protection/>
    </xf>
    <xf numFmtId="3" fontId="24" fillId="0" borderId="0" xfId="88" applyNumberFormat="1" applyFont="1" applyFill="1" applyBorder="1">
      <alignment/>
      <protection/>
    </xf>
    <xf numFmtId="3" fontId="24" fillId="0" borderId="41" xfId="88" applyNumberFormat="1" applyFont="1" applyBorder="1" applyAlignment="1">
      <alignment horizontal="right"/>
      <protection/>
    </xf>
    <xf numFmtId="3" fontId="24" fillId="0" borderId="51" xfId="88" applyNumberFormat="1" applyFont="1" applyBorder="1" applyAlignment="1">
      <alignment horizontal="right"/>
      <protection/>
    </xf>
    <xf numFmtId="3" fontId="24" fillId="0" borderId="50" xfId="88" applyNumberFormat="1" applyFont="1" applyBorder="1" applyAlignment="1">
      <alignment horizontal="right"/>
      <protection/>
    </xf>
    <xf numFmtId="3" fontId="24" fillId="0" borderId="53" xfId="88" applyNumberFormat="1" applyFont="1" applyBorder="1">
      <alignment/>
      <protection/>
    </xf>
    <xf numFmtId="188" fontId="38" fillId="0" borderId="0" xfId="88" applyNumberFormat="1" applyFont="1" applyBorder="1">
      <alignment/>
      <protection/>
    </xf>
    <xf numFmtId="3" fontId="24" fillId="0" borderId="54" xfId="88" applyNumberFormat="1" applyFont="1" applyBorder="1">
      <alignment/>
      <protection/>
    </xf>
    <xf numFmtId="3" fontId="24" fillId="0" borderId="55" xfId="88" applyNumberFormat="1" applyFont="1" applyBorder="1">
      <alignment/>
      <protection/>
    </xf>
    <xf numFmtId="0" fontId="24" fillId="0" borderId="0" xfId="88" applyFont="1">
      <alignment/>
      <protection/>
    </xf>
    <xf numFmtId="0" fontId="24" fillId="0" borderId="0" xfId="88" applyFont="1" applyFill="1" applyAlignment="1">
      <alignment horizontal="center"/>
      <protection/>
    </xf>
    <xf numFmtId="0" fontId="38" fillId="0" borderId="0" xfId="89" applyFont="1">
      <alignment/>
      <protection/>
    </xf>
    <xf numFmtId="0" fontId="23" fillId="0" borderId="0" xfId="89" applyFont="1" applyAlignment="1">
      <alignment horizontal="right"/>
      <protection/>
    </xf>
    <xf numFmtId="0" fontId="24" fillId="0" borderId="0" xfId="89" applyFont="1" applyAlignment="1">
      <alignment horizontal="center"/>
      <protection/>
    </xf>
    <xf numFmtId="0" fontId="24" fillId="0" borderId="0" xfId="89" applyFont="1">
      <alignment/>
      <protection/>
    </xf>
    <xf numFmtId="0" fontId="24" fillId="0" borderId="39" xfId="89" applyFont="1" applyBorder="1">
      <alignment/>
      <protection/>
    </xf>
    <xf numFmtId="0" fontId="24" fillId="0" borderId="47" xfId="89" applyFont="1" applyBorder="1">
      <alignment/>
      <protection/>
    </xf>
    <xf numFmtId="0" fontId="24" fillId="0" borderId="56" xfId="89" applyFont="1" applyBorder="1">
      <alignment/>
      <protection/>
    </xf>
    <xf numFmtId="0" fontId="24" fillId="0" borderId="44" xfId="89" applyFont="1" applyBorder="1">
      <alignment/>
      <protection/>
    </xf>
    <xf numFmtId="0" fontId="24" fillId="0" borderId="41" xfId="89" applyFont="1" applyBorder="1" applyAlignment="1">
      <alignment horizontal="center"/>
      <protection/>
    </xf>
    <xf numFmtId="0" fontId="24" fillId="0" borderId="46" xfId="89" applyFont="1" applyBorder="1">
      <alignment/>
      <protection/>
    </xf>
    <xf numFmtId="0" fontId="24" fillId="0" borderId="49" xfId="89" applyFont="1" applyBorder="1">
      <alignment/>
      <protection/>
    </xf>
    <xf numFmtId="0" fontId="24" fillId="0" borderId="42" xfId="89" applyFont="1" applyBorder="1">
      <alignment/>
      <protection/>
    </xf>
    <xf numFmtId="0" fontId="24" fillId="0" borderId="43" xfId="89" applyFont="1" applyBorder="1">
      <alignment/>
      <protection/>
    </xf>
    <xf numFmtId="187" fontId="24" fillId="0" borderId="47" xfId="89" applyNumberFormat="1" applyFont="1" applyBorder="1">
      <alignment/>
      <protection/>
    </xf>
    <xf numFmtId="187" fontId="24" fillId="0" borderId="41" xfId="89" applyNumberFormat="1" applyFont="1" applyBorder="1">
      <alignment/>
      <protection/>
    </xf>
    <xf numFmtId="0" fontId="24" fillId="0" borderId="48" xfId="89" applyFont="1" applyBorder="1">
      <alignment/>
      <protection/>
    </xf>
    <xf numFmtId="187" fontId="24" fillId="0" borderId="48" xfId="89" applyNumberFormat="1" applyFont="1" applyBorder="1" applyAlignment="1">
      <alignment horizontal="center" vertical="center"/>
      <protection/>
    </xf>
    <xf numFmtId="187" fontId="24" fillId="0" borderId="41" xfId="89" applyNumberFormat="1" applyFont="1" applyBorder="1" applyAlignment="1">
      <alignment horizontal="center" vertical="center"/>
      <protection/>
    </xf>
    <xf numFmtId="187" fontId="24" fillId="0" borderId="49" xfId="89" applyNumberFormat="1" applyFont="1" applyBorder="1" applyAlignment="1">
      <alignment horizontal="center" vertical="center"/>
      <protection/>
    </xf>
    <xf numFmtId="187" fontId="24" fillId="0" borderId="57" xfId="89" applyNumberFormat="1" applyFont="1" applyBorder="1" applyAlignment="1">
      <alignment horizontal="center" vertical="center"/>
      <protection/>
    </xf>
    <xf numFmtId="187" fontId="24" fillId="0" borderId="0" xfId="89" applyNumberFormat="1" applyFont="1" applyBorder="1" applyAlignment="1">
      <alignment horizontal="center" vertical="center"/>
      <protection/>
    </xf>
    <xf numFmtId="3" fontId="24" fillId="0" borderId="49" xfId="89" applyNumberFormat="1" applyFont="1" applyBorder="1" applyAlignment="1">
      <alignment horizontal="center" vertical="center"/>
      <protection/>
    </xf>
    <xf numFmtId="187" fontId="24" fillId="0" borderId="48" xfId="89" applyNumberFormat="1" applyFont="1" applyBorder="1">
      <alignment/>
      <protection/>
    </xf>
    <xf numFmtId="187" fontId="24" fillId="0" borderId="46" xfId="89" applyNumberFormat="1" applyFont="1" applyBorder="1">
      <alignment/>
      <protection/>
    </xf>
    <xf numFmtId="187" fontId="24" fillId="0" borderId="49" xfId="89" applyNumberFormat="1" applyFont="1" applyBorder="1">
      <alignment/>
      <protection/>
    </xf>
    <xf numFmtId="187" fontId="24" fillId="0" borderId="58" xfId="89" applyNumberFormat="1" applyFont="1" applyBorder="1">
      <alignment/>
      <protection/>
    </xf>
    <xf numFmtId="0" fontId="23" fillId="0" borderId="0" xfId="89" applyFont="1" applyFill="1">
      <alignment/>
      <protection/>
    </xf>
    <xf numFmtId="0" fontId="24" fillId="0" borderId="0" xfId="89" applyFont="1" applyFill="1">
      <alignment/>
      <protection/>
    </xf>
    <xf numFmtId="0" fontId="24" fillId="0" borderId="0" xfId="89" applyFont="1" applyFill="1" applyAlignment="1">
      <alignment horizontal="center"/>
      <protection/>
    </xf>
    <xf numFmtId="0" fontId="38" fillId="0" borderId="0" xfId="90" applyFont="1">
      <alignment/>
      <protection/>
    </xf>
    <xf numFmtId="3" fontId="38" fillId="0" borderId="0" xfId="90" applyNumberFormat="1" applyFont="1">
      <alignment/>
      <protection/>
    </xf>
    <xf numFmtId="4" fontId="38" fillId="0" borderId="0" xfId="90" applyNumberFormat="1" applyFont="1">
      <alignment/>
      <protection/>
    </xf>
    <xf numFmtId="3" fontId="38" fillId="0" borderId="0" xfId="90" applyNumberFormat="1" applyFont="1" applyFill="1">
      <alignment/>
      <protection/>
    </xf>
    <xf numFmtId="0" fontId="38" fillId="0" borderId="0" xfId="90" applyFont="1" applyFill="1">
      <alignment/>
      <protection/>
    </xf>
    <xf numFmtId="3" fontId="23" fillId="0" borderId="0" xfId="90" applyNumberFormat="1" applyFont="1" applyFill="1" applyAlignment="1">
      <alignment horizontal="right"/>
      <protection/>
    </xf>
    <xf numFmtId="0" fontId="24" fillId="0" borderId="0" xfId="90" applyFont="1" applyAlignment="1">
      <alignment horizontal="center"/>
      <protection/>
    </xf>
    <xf numFmtId="3" fontId="24" fillId="0" borderId="0" xfId="90" applyNumberFormat="1" applyFont="1" applyAlignment="1">
      <alignment horizontal="center"/>
      <protection/>
    </xf>
    <xf numFmtId="4" fontId="24" fillId="0" borderId="0" xfId="90" applyNumberFormat="1" applyFont="1" applyAlignment="1">
      <alignment horizontal="center"/>
      <protection/>
    </xf>
    <xf numFmtId="3" fontId="24" fillId="0" borderId="0" xfId="90" applyNumberFormat="1" applyFont="1" applyFill="1" applyAlignment="1">
      <alignment horizontal="center"/>
      <protection/>
    </xf>
    <xf numFmtId="0" fontId="24" fillId="0" borderId="0" xfId="90" applyFont="1" applyFill="1" applyAlignment="1">
      <alignment horizontal="center"/>
      <protection/>
    </xf>
    <xf numFmtId="0" fontId="24" fillId="0" borderId="0" xfId="90" applyFont="1">
      <alignment/>
      <protection/>
    </xf>
    <xf numFmtId="0" fontId="23" fillId="0" borderId="47" xfId="90" applyFont="1" applyBorder="1">
      <alignment/>
      <protection/>
    </xf>
    <xf numFmtId="4" fontId="23" fillId="0" borderId="39" xfId="90" applyNumberFormat="1" applyFont="1" applyBorder="1">
      <alignment/>
      <protection/>
    </xf>
    <xf numFmtId="3" fontId="23" fillId="0" borderId="52" xfId="90" applyNumberFormat="1" applyFont="1" applyFill="1" applyBorder="1" applyAlignment="1">
      <alignment horizontal="center"/>
      <protection/>
    </xf>
    <xf numFmtId="0" fontId="39" fillId="0" borderId="0" xfId="90" applyFont="1">
      <alignment/>
      <protection/>
    </xf>
    <xf numFmtId="0" fontId="23" fillId="0" borderId="48" xfId="90" applyFont="1" applyBorder="1" applyAlignment="1">
      <alignment horizontal="center"/>
      <protection/>
    </xf>
    <xf numFmtId="3" fontId="23" fillId="0" borderId="48" xfId="90" applyNumberFormat="1" applyFont="1" applyBorder="1" applyAlignment="1">
      <alignment horizontal="center"/>
      <protection/>
    </xf>
    <xf numFmtId="4" fontId="23" fillId="0" borderId="48" xfId="90" applyNumberFormat="1" applyFont="1" applyBorder="1" applyAlignment="1">
      <alignment horizontal="center"/>
      <protection/>
    </xf>
    <xf numFmtId="3" fontId="23" fillId="0" borderId="41" xfId="90" applyNumberFormat="1" applyFont="1" applyFill="1" applyBorder="1" applyAlignment="1">
      <alignment horizontal="center"/>
      <protection/>
    </xf>
    <xf numFmtId="0" fontId="23" fillId="0" borderId="49" xfId="90" applyFont="1" applyBorder="1" applyAlignment="1">
      <alignment horizontal="center"/>
      <protection/>
    </xf>
    <xf numFmtId="3" fontId="23" fillId="0" borderId="49" xfId="90" applyNumberFormat="1" applyFont="1" applyBorder="1" applyAlignment="1">
      <alignment horizontal="center"/>
      <protection/>
    </xf>
    <xf numFmtId="4" fontId="23" fillId="0" borderId="49" xfId="90" applyNumberFormat="1" applyFont="1" applyBorder="1" applyAlignment="1">
      <alignment horizontal="center"/>
      <protection/>
    </xf>
    <xf numFmtId="14" fontId="23" fillId="0" borderId="46" xfId="90" applyNumberFormat="1" applyFont="1" applyFill="1" applyBorder="1" applyAlignment="1">
      <alignment horizontal="center"/>
      <protection/>
    </xf>
    <xf numFmtId="0" fontId="24" fillId="0" borderId="48" xfId="90" applyFont="1" applyBorder="1">
      <alignment/>
      <protection/>
    </xf>
    <xf numFmtId="4" fontId="24" fillId="0" borderId="48" xfId="90" applyNumberFormat="1" applyFont="1" applyBorder="1">
      <alignment/>
      <protection/>
    </xf>
    <xf numFmtId="3" fontId="24" fillId="0" borderId="41" xfId="90" applyNumberFormat="1" applyFont="1" applyFill="1" applyBorder="1">
      <alignment/>
      <protection/>
    </xf>
    <xf numFmtId="0" fontId="23" fillId="0" borderId="48" xfId="90" applyFont="1" applyBorder="1">
      <alignment/>
      <protection/>
    </xf>
    <xf numFmtId="0" fontId="24" fillId="0" borderId="48" xfId="90" applyFont="1" applyBorder="1" applyAlignment="1">
      <alignment horizontal="center"/>
      <protection/>
    </xf>
    <xf numFmtId="3" fontId="24" fillId="0" borderId="41" xfId="90" applyNumberFormat="1" applyFont="1" applyFill="1" applyBorder="1" applyAlignment="1">
      <alignment horizontal="right"/>
      <protection/>
    </xf>
    <xf numFmtId="4" fontId="24" fillId="0" borderId="48" xfId="90" applyNumberFormat="1" applyFont="1" applyFill="1" applyBorder="1" applyAlignment="1">
      <alignment horizontal="right"/>
      <protection/>
    </xf>
    <xf numFmtId="191" fontId="24" fillId="0" borderId="48" xfId="90" applyNumberFormat="1" applyFont="1" applyBorder="1">
      <alignment/>
      <protection/>
    </xf>
    <xf numFmtId="192" fontId="24" fillId="0" borderId="48" xfId="90" applyNumberFormat="1" applyFont="1" applyBorder="1">
      <alignment/>
      <protection/>
    </xf>
    <xf numFmtId="0" fontId="23" fillId="0" borderId="51" xfId="90" applyFont="1" applyBorder="1">
      <alignment/>
      <protection/>
    </xf>
    <xf numFmtId="0" fontId="23" fillId="0" borderId="30" xfId="90" applyFont="1" applyBorder="1">
      <alignment/>
      <protection/>
    </xf>
    <xf numFmtId="4" fontId="23" fillId="0" borderId="30" xfId="90" applyNumberFormat="1" applyFont="1" applyBorder="1">
      <alignment/>
      <protection/>
    </xf>
    <xf numFmtId="4" fontId="23" fillId="0" borderId="30" xfId="90" applyNumberFormat="1" applyFont="1" applyFill="1" applyBorder="1">
      <alignment/>
      <protection/>
    </xf>
    <xf numFmtId="3" fontId="23" fillId="0" borderId="30" xfId="90" applyNumberFormat="1" applyFont="1" applyFill="1" applyBorder="1">
      <alignment/>
      <protection/>
    </xf>
    <xf numFmtId="3" fontId="23" fillId="0" borderId="52" xfId="90" applyNumberFormat="1" applyFont="1" applyFill="1" applyBorder="1">
      <alignment/>
      <protection/>
    </xf>
    <xf numFmtId="4" fontId="24" fillId="0" borderId="48" xfId="90" applyNumberFormat="1" applyFont="1" applyFill="1" applyBorder="1">
      <alignment/>
      <protection/>
    </xf>
    <xf numFmtId="4" fontId="24" fillId="0" borderId="48" xfId="90" applyNumberFormat="1" applyFont="1" applyBorder="1" applyAlignment="1">
      <alignment/>
      <protection/>
    </xf>
    <xf numFmtId="0" fontId="40" fillId="0" borderId="0" xfId="90" applyFont="1">
      <alignment/>
      <protection/>
    </xf>
    <xf numFmtId="3" fontId="24" fillId="0" borderId="46" xfId="90" applyNumberFormat="1" applyFont="1" applyFill="1" applyBorder="1">
      <alignment/>
      <protection/>
    </xf>
    <xf numFmtId="4" fontId="23" fillId="0" borderId="51" xfId="90" applyNumberFormat="1" applyFont="1" applyBorder="1">
      <alignment/>
      <protection/>
    </xf>
    <xf numFmtId="4" fontId="23" fillId="0" borderId="51" xfId="90" applyNumberFormat="1" applyFont="1" applyFill="1" applyBorder="1">
      <alignment/>
      <protection/>
    </xf>
    <xf numFmtId="3" fontId="23" fillId="0" borderId="51" xfId="90" applyNumberFormat="1" applyFont="1" applyFill="1" applyBorder="1">
      <alignment/>
      <protection/>
    </xf>
    <xf numFmtId="3" fontId="23" fillId="0" borderId="50" xfId="90" applyNumberFormat="1" applyFont="1" applyFill="1" applyBorder="1">
      <alignment/>
      <protection/>
    </xf>
    <xf numFmtId="3" fontId="24" fillId="0" borderId="0" xfId="90" applyNumberFormat="1" applyFont="1">
      <alignment/>
      <protection/>
    </xf>
    <xf numFmtId="4" fontId="24" fillId="0" borderId="0" xfId="90" applyNumberFormat="1" applyFont="1" applyFill="1">
      <alignment/>
      <protection/>
    </xf>
    <xf numFmtId="3" fontId="24" fillId="0" borderId="0" xfId="90" applyNumberFormat="1" applyFont="1" applyFill="1">
      <alignment/>
      <protection/>
    </xf>
    <xf numFmtId="0" fontId="24" fillId="0" borderId="0" xfId="90" applyFont="1" applyFill="1">
      <alignment/>
      <protection/>
    </xf>
    <xf numFmtId="3" fontId="24" fillId="0" borderId="0" xfId="90" applyNumberFormat="1" applyFont="1" applyBorder="1" applyAlignment="1">
      <alignment/>
      <protection/>
    </xf>
    <xf numFmtId="0" fontId="41" fillId="0" borderId="0" xfId="0" applyFont="1" applyFill="1" applyAlignment="1">
      <alignment/>
    </xf>
    <xf numFmtId="3" fontId="41" fillId="0" borderId="0" xfId="0" applyNumberFormat="1" applyFont="1" applyFill="1" applyAlignment="1">
      <alignment/>
    </xf>
    <xf numFmtId="0" fontId="41" fillId="0" borderId="0" xfId="0" applyFont="1" applyFill="1" applyAlignment="1">
      <alignment horizontal="center"/>
    </xf>
    <xf numFmtId="0" fontId="41" fillId="0" borderId="39" xfId="0" applyFont="1" applyFill="1" applyBorder="1" applyAlignment="1">
      <alignment horizontal="center"/>
    </xf>
    <xf numFmtId="0" fontId="41" fillId="0" borderId="47" xfId="0" applyFont="1" applyFill="1" applyBorder="1" applyAlignment="1">
      <alignment/>
    </xf>
    <xf numFmtId="0" fontId="41" fillId="0" borderId="41" xfId="0" applyFont="1" applyFill="1" applyBorder="1" applyAlignment="1">
      <alignment horizontal="center"/>
    </xf>
    <xf numFmtId="0" fontId="41" fillId="0" borderId="46" xfId="0" applyFont="1" applyFill="1" applyBorder="1" applyAlignment="1">
      <alignment horizontal="center"/>
    </xf>
    <xf numFmtId="0" fontId="41" fillId="0" borderId="39" xfId="0" applyFont="1" applyFill="1" applyBorder="1" applyAlignment="1">
      <alignment/>
    </xf>
    <xf numFmtId="0" fontId="41" fillId="0" borderId="41" xfId="0" applyFont="1" applyFill="1" applyBorder="1" applyAlignment="1">
      <alignment/>
    </xf>
    <xf numFmtId="0" fontId="41" fillId="0" borderId="46" xfId="0" applyFont="1" applyFill="1" applyBorder="1" applyAlignment="1">
      <alignment/>
    </xf>
    <xf numFmtId="3" fontId="41" fillId="0" borderId="59" xfId="0" applyNumberFormat="1" applyFont="1" applyFill="1" applyBorder="1" applyAlignment="1">
      <alignment/>
    </xf>
    <xf numFmtId="0" fontId="43" fillId="0" borderId="0" xfId="91" applyFont="1">
      <alignment/>
      <protection/>
    </xf>
    <xf numFmtId="0" fontId="41" fillId="0" borderId="0" xfId="91" applyFont="1">
      <alignment/>
      <protection/>
    </xf>
    <xf numFmtId="0" fontId="23" fillId="0" borderId="0" xfId="91" applyFont="1" applyAlignment="1">
      <alignment horizontal="right"/>
      <protection/>
    </xf>
    <xf numFmtId="0" fontId="24" fillId="0" borderId="0" xfId="91" applyFont="1" applyAlignment="1">
      <alignment horizontal="center"/>
      <protection/>
    </xf>
    <xf numFmtId="0" fontId="23" fillId="0" borderId="0" xfId="91" applyFont="1" applyAlignment="1">
      <alignment horizontal="center"/>
      <protection/>
    </xf>
    <xf numFmtId="0" fontId="24" fillId="0" borderId="48" xfId="91" applyFont="1" applyBorder="1">
      <alignment/>
      <protection/>
    </xf>
    <xf numFmtId="0" fontId="24" fillId="0" borderId="0" xfId="91" applyFont="1">
      <alignment/>
      <protection/>
    </xf>
    <xf numFmtId="0" fontId="24" fillId="0" borderId="0" xfId="91" applyFont="1" applyFill="1" applyAlignment="1">
      <alignment horizontal="center"/>
      <protection/>
    </xf>
    <xf numFmtId="0" fontId="27" fillId="0" borderId="0" xfId="92">
      <alignment/>
      <protection/>
    </xf>
    <xf numFmtId="0" fontId="23" fillId="0" borderId="0" xfId="92" applyFont="1" applyBorder="1" applyAlignment="1">
      <alignment horizontal="center"/>
      <protection/>
    </xf>
    <xf numFmtId="0" fontId="23" fillId="0" borderId="0" xfId="92" applyFont="1" applyAlignment="1">
      <alignment horizontal="right"/>
      <protection/>
    </xf>
    <xf numFmtId="0" fontId="24" fillId="0" borderId="0" xfId="92" applyFont="1" applyBorder="1" applyAlignment="1">
      <alignment horizontal="center"/>
      <protection/>
    </xf>
    <xf numFmtId="0" fontId="24" fillId="0" borderId="0" xfId="92" applyFont="1" applyAlignment="1">
      <alignment horizontal="center"/>
      <protection/>
    </xf>
    <xf numFmtId="0" fontId="14" fillId="0" borderId="0" xfId="92" applyFont="1" applyAlignment="1">
      <alignment horizontal="center"/>
      <protection/>
    </xf>
    <xf numFmtId="0" fontId="44" fillId="0" borderId="0" xfId="92" applyFont="1" applyBorder="1" applyAlignment="1">
      <alignment horizontal="center"/>
      <protection/>
    </xf>
    <xf numFmtId="0" fontId="44" fillId="0" borderId="0" xfId="92" applyFont="1" applyAlignment="1">
      <alignment horizontal="center"/>
      <protection/>
    </xf>
    <xf numFmtId="0" fontId="14" fillId="0" borderId="0" xfId="92" applyFont="1">
      <alignment/>
      <protection/>
    </xf>
    <xf numFmtId="0" fontId="24" fillId="0" borderId="48" xfId="92" applyFont="1" applyBorder="1">
      <alignment/>
      <protection/>
    </xf>
    <xf numFmtId="190" fontId="24" fillId="0" borderId="0" xfId="92" applyNumberFormat="1" applyFont="1" applyFill="1" applyBorder="1" applyAlignment="1">
      <alignment horizontal="center"/>
      <protection/>
    </xf>
    <xf numFmtId="0" fontId="24" fillId="0" borderId="49" xfId="92" applyFont="1" applyBorder="1">
      <alignment/>
      <protection/>
    </xf>
    <xf numFmtId="14" fontId="24" fillId="0" borderId="0" xfId="92" applyNumberFormat="1" applyFont="1" applyFill="1" applyBorder="1" applyAlignment="1">
      <alignment horizontal="center"/>
      <protection/>
    </xf>
    <xf numFmtId="4" fontId="24" fillId="0" borderId="41" xfId="92" applyNumberFormat="1" applyFont="1" applyBorder="1">
      <alignment/>
      <protection/>
    </xf>
    <xf numFmtId="185" fontId="24" fillId="0" borderId="41" xfId="92" applyNumberFormat="1" applyFont="1" applyBorder="1">
      <alignment/>
      <protection/>
    </xf>
    <xf numFmtId="185" fontId="24" fillId="0" borderId="0" xfId="92" applyNumberFormat="1" applyFont="1" applyBorder="1">
      <alignment/>
      <protection/>
    </xf>
    <xf numFmtId="193" fontId="24" fillId="0" borderId="0" xfId="92" applyNumberFormat="1" applyFont="1" applyBorder="1" applyAlignment="1">
      <alignment horizontal="center"/>
      <protection/>
    </xf>
    <xf numFmtId="2" fontId="24" fillId="0" borderId="0" xfId="92" applyNumberFormat="1" applyFont="1" applyBorder="1" applyAlignment="1">
      <alignment horizontal="center"/>
      <protection/>
    </xf>
    <xf numFmtId="194" fontId="24" fillId="0" borderId="0" xfId="92" applyNumberFormat="1" applyFont="1" applyBorder="1" applyAlignment="1">
      <alignment horizontal="center"/>
      <protection/>
    </xf>
    <xf numFmtId="4" fontId="24" fillId="0" borderId="46" xfId="92" applyNumberFormat="1" applyFont="1" applyBorder="1">
      <alignment/>
      <protection/>
    </xf>
    <xf numFmtId="4" fontId="24" fillId="0" borderId="0" xfId="92" applyNumberFormat="1" applyFont="1" applyBorder="1">
      <alignment/>
      <protection/>
    </xf>
    <xf numFmtId="0" fontId="19" fillId="0" borderId="0" xfId="92" applyFont="1" applyAlignment="1">
      <alignment horizontal="center"/>
      <protection/>
    </xf>
    <xf numFmtId="0" fontId="19" fillId="0" borderId="0" xfId="92" applyFont="1" applyFill="1" applyAlignment="1">
      <alignment horizontal="center"/>
      <protection/>
    </xf>
    <xf numFmtId="3" fontId="19" fillId="0" borderId="0" xfId="92" applyNumberFormat="1" applyFont="1" applyFill="1" applyAlignment="1">
      <alignment horizontal="center"/>
      <protection/>
    </xf>
    <xf numFmtId="0" fontId="19" fillId="0" borderId="0" xfId="92" applyFont="1" applyAlignment="1">
      <alignment horizontal="left"/>
      <protection/>
    </xf>
    <xf numFmtId="0" fontId="19" fillId="0" borderId="0" xfId="92" applyFont="1">
      <alignment/>
      <protection/>
    </xf>
    <xf numFmtId="0" fontId="27" fillId="0" borderId="0" xfId="92" applyAlignment="1">
      <alignment horizontal="center"/>
      <protection/>
    </xf>
    <xf numFmtId="0" fontId="24" fillId="0" borderId="0" xfId="93" applyFont="1">
      <alignment/>
      <protection/>
    </xf>
    <xf numFmtId="0" fontId="24" fillId="0" borderId="0" xfId="93" applyFont="1" applyBorder="1" applyAlignment="1">
      <alignment horizontal="center"/>
      <protection/>
    </xf>
    <xf numFmtId="0" fontId="24" fillId="0" borderId="0" xfId="93" applyFont="1" applyAlignment="1">
      <alignment horizontal="center"/>
      <protection/>
    </xf>
    <xf numFmtId="0" fontId="24" fillId="0" borderId="0" xfId="93" applyFont="1" applyFill="1" applyAlignment="1">
      <alignment horizontal="center"/>
      <protection/>
    </xf>
    <xf numFmtId="0" fontId="23" fillId="0" borderId="39" xfId="93" applyFont="1" applyBorder="1">
      <alignment/>
      <protection/>
    </xf>
    <xf numFmtId="0" fontId="23" fillId="0" borderId="51" xfId="93" applyFont="1" applyBorder="1">
      <alignment/>
      <protection/>
    </xf>
    <xf numFmtId="0" fontId="23" fillId="0" borderId="60" xfId="93" applyFont="1" applyBorder="1">
      <alignment/>
      <protection/>
    </xf>
    <xf numFmtId="0" fontId="23" fillId="0" borderId="52" xfId="93" applyFont="1" applyBorder="1" applyAlignment="1">
      <alignment horizontal="right"/>
      <protection/>
    </xf>
    <xf numFmtId="14" fontId="23" fillId="0" borderId="52" xfId="93" applyNumberFormat="1" applyFont="1" applyBorder="1" applyAlignment="1">
      <alignment horizontal="center"/>
      <protection/>
    </xf>
    <xf numFmtId="0" fontId="23" fillId="0" borderId="41" xfId="93" applyFont="1" applyBorder="1" applyAlignment="1">
      <alignment horizontal="center"/>
      <protection/>
    </xf>
    <xf numFmtId="0" fontId="23" fillId="0" borderId="39" xfId="93" applyFont="1" applyBorder="1" applyAlignment="1">
      <alignment horizontal="center"/>
      <protection/>
    </xf>
    <xf numFmtId="0" fontId="23" fillId="0" borderId="39" xfId="93" applyFont="1" applyFill="1" applyBorder="1" applyAlignment="1">
      <alignment horizontal="center"/>
      <protection/>
    </xf>
    <xf numFmtId="0" fontId="23" fillId="0" borderId="47" xfId="93" applyFont="1" applyBorder="1" applyAlignment="1">
      <alignment horizontal="center"/>
      <protection/>
    </xf>
    <xf numFmtId="0" fontId="23" fillId="0" borderId="41" xfId="93" applyFont="1" applyFill="1" applyBorder="1" applyAlignment="1">
      <alignment horizontal="center"/>
      <protection/>
    </xf>
    <xf numFmtId="0" fontId="23" fillId="0" borderId="46" xfId="93" applyFont="1" applyBorder="1" applyAlignment="1">
      <alignment horizontal="center"/>
      <protection/>
    </xf>
    <xf numFmtId="0" fontId="23" fillId="0" borderId="49" xfId="93" applyFont="1" applyBorder="1" applyAlignment="1">
      <alignment horizontal="center"/>
      <protection/>
    </xf>
    <xf numFmtId="0" fontId="23" fillId="0" borderId="46" xfId="93" applyFont="1" applyFill="1" applyBorder="1" applyAlignment="1">
      <alignment horizontal="center"/>
      <protection/>
    </xf>
    <xf numFmtId="187" fontId="24" fillId="0" borderId="47" xfId="93" applyNumberFormat="1" applyFont="1" applyBorder="1">
      <alignment/>
      <protection/>
    </xf>
    <xf numFmtId="187" fontId="24" fillId="0" borderId="39" xfId="93" applyNumberFormat="1" applyFont="1" applyFill="1" applyBorder="1">
      <alignment/>
      <protection/>
    </xf>
    <xf numFmtId="0" fontId="24" fillId="0" borderId="41" xfId="93" applyFont="1" applyFill="1" applyBorder="1">
      <alignment/>
      <protection/>
    </xf>
    <xf numFmtId="187" fontId="24" fillId="0" borderId="48" xfId="93" applyNumberFormat="1" applyFont="1" applyFill="1" applyBorder="1">
      <alignment/>
      <protection/>
    </xf>
    <xf numFmtId="187" fontId="24" fillId="0" borderId="41" xfId="93" applyNumberFormat="1" applyFont="1" applyFill="1" applyBorder="1">
      <alignment/>
      <protection/>
    </xf>
    <xf numFmtId="0" fontId="24" fillId="0" borderId="41" xfId="93" applyFont="1" applyBorder="1">
      <alignment/>
      <protection/>
    </xf>
    <xf numFmtId="187" fontId="24" fillId="0" borderId="48" xfId="93" applyNumberFormat="1" applyFont="1" applyBorder="1">
      <alignment/>
      <protection/>
    </xf>
    <xf numFmtId="187" fontId="24" fillId="0" borderId="41" xfId="93" applyNumberFormat="1" applyFont="1" applyBorder="1">
      <alignment/>
      <protection/>
    </xf>
    <xf numFmtId="187" fontId="24" fillId="0" borderId="0" xfId="93" applyNumberFormat="1" applyFont="1">
      <alignment/>
      <protection/>
    </xf>
    <xf numFmtId="0" fontId="24" fillId="0" borderId="0" xfId="93" applyFont="1" applyFill="1">
      <alignment/>
      <protection/>
    </xf>
    <xf numFmtId="0" fontId="23" fillId="0" borderId="30" xfId="0" applyFont="1" applyFill="1" applyBorder="1" applyAlignment="1">
      <alignment horizontal="center"/>
    </xf>
    <xf numFmtId="0" fontId="24" fillId="0" borderId="0" xfId="92" applyFont="1" applyBorder="1">
      <alignment/>
      <protection/>
    </xf>
    <xf numFmtId="0" fontId="25" fillId="0" borderId="0" xfId="92" applyFont="1" applyBorder="1">
      <alignment/>
      <protection/>
    </xf>
    <xf numFmtId="4" fontId="25" fillId="0" borderId="0" xfId="92" applyNumberFormat="1" applyFont="1" applyBorder="1">
      <alignment/>
      <protection/>
    </xf>
    <xf numFmtId="10" fontId="24" fillId="0" borderId="41" xfId="92" applyNumberFormat="1" applyFont="1" applyBorder="1" applyAlignment="1">
      <alignment horizontal="center"/>
      <protection/>
    </xf>
    <xf numFmtId="187" fontId="24" fillId="0" borderId="48" xfId="89" applyNumberFormat="1" applyFont="1" applyBorder="1" applyAlignment="1">
      <alignment vertical="center"/>
      <protection/>
    </xf>
    <xf numFmtId="187" fontId="24" fillId="0" borderId="28" xfId="89" applyNumberFormat="1" applyFont="1" applyBorder="1" applyAlignment="1">
      <alignment vertical="center"/>
      <protection/>
    </xf>
    <xf numFmtId="187" fontId="24" fillId="0" borderId="40" xfId="89" applyNumberFormat="1" applyFont="1" applyBorder="1" applyAlignment="1">
      <alignment vertical="center"/>
      <protection/>
    </xf>
    <xf numFmtId="187" fontId="24" fillId="0" borderId="0" xfId="85" applyNumberFormat="1" applyFont="1">
      <alignment/>
      <protection/>
    </xf>
    <xf numFmtId="3" fontId="41" fillId="0" borderId="0" xfId="0" applyNumberFormat="1" applyFont="1" applyFill="1" applyAlignment="1">
      <alignment horizontal="center"/>
    </xf>
    <xf numFmtId="3" fontId="42" fillId="0" borderId="0" xfId="0" applyNumberFormat="1" applyFont="1" applyFill="1" applyAlignment="1">
      <alignment horizontal="center"/>
    </xf>
    <xf numFmtId="3" fontId="41" fillId="0" borderId="44" xfId="0" applyNumberFormat="1" applyFont="1" applyFill="1" applyBorder="1" applyAlignment="1">
      <alignment horizontal="center"/>
    </xf>
    <xf numFmtId="3" fontId="49" fillId="0" borderId="39" xfId="0" applyNumberFormat="1" applyFont="1" applyFill="1" applyBorder="1" applyAlignment="1">
      <alignment/>
    </xf>
    <xf numFmtId="3" fontId="41" fillId="0" borderId="0" xfId="0" applyNumberFormat="1" applyFont="1" applyFill="1" applyBorder="1" applyAlignment="1">
      <alignment horizontal="center"/>
    </xf>
    <xf numFmtId="187" fontId="24" fillId="0" borderId="61" xfId="93" applyNumberFormat="1" applyFont="1" applyBorder="1">
      <alignment/>
      <protection/>
    </xf>
    <xf numFmtId="187" fontId="24" fillId="0" borderId="61" xfId="93" applyNumberFormat="1" applyFont="1" applyFill="1" applyBorder="1">
      <alignment/>
      <protection/>
    </xf>
    <xf numFmtId="187" fontId="24" fillId="0" borderId="62" xfId="93" applyNumberFormat="1" applyFont="1" applyBorder="1">
      <alignment/>
      <protection/>
    </xf>
    <xf numFmtId="0" fontId="24" fillId="0" borderId="30" xfId="93" applyFont="1" applyBorder="1">
      <alignment/>
      <protection/>
    </xf>
    <xf numFmtId="187" fontId="24" fillId="0" borderId="30" xfId="93" applyNumberFormat="1" applyFont="1" applyBorder="1">
      <alignment/>
      <protection/>
    </xf>
    <xf numFmtId="3" fontId="24" fillId="0" borderId="30" xfId="93" applyNumberFormat="1" applyFont="1" applyFill="1" applyBorder="1">
      <alignment/>
      <protection/>
    </xf>
    <xf numFmtId="187" fontId="24" fillId="0" borderId="0" xfId="93" applyNumberFormat="1" applyFont="1" applyFill="1">
      <alignment/>
      <protection/>
    </xf>
    <xf numFmtId="187" fontId="23" fillId="0" borderId="30" xfId="93" applyNumberFormat="1" applyFont="1" applyBorder="1">
      <alignment/>
      <protection/>
    </xf>
    <xf numFmtId="187" fontId="24" fillId="0" borderId="63" xfId="0" applyNumberFormat="1" applyFont="1" applyFill="1" applyBorder="1" applyAlignment="1">
      <alignment horizontal="right"/>
    </xf>
    <xf numFmtId="0" fontId="2" fillId="35" borderId="13" xfId="0" applyNumberFormat="1" applyFont="1" applyFill="1" applyBorder="1" applyAlignment="1" applyProtection="1">
      <alignment vertical="top"/>
      <protection/>
    </xf>
    <xf numFmtId="3" fontId="46" fillId="0" borderId="40" xfId="88" applyNumberFormat="1" applyFont="1" applyBorder="1" applyAlignment="1">
      <alignment vertical="center"/>
      <protection/>
    </xf>
    <xf numFmtId="3" fontId="24" fillId="0" borderId="57" xfId="88" applyNumberFormat="1" applyFont="1" applyBorder="1" applyAlignment="1">
      <alignment horizontal="center"/>
      <protection/>
    </xf>
    <xf numFmtId="3" fontId="24" fillId="0" borderId="0" xfId="88" applyNumberFormat="1" applyFont="1" applyBorder="1">
      <alignment/>
      <protection/>
    </xf>
    <xf numFmtId="3" fontId="24" fillId="0" borderId="28" xfId="88" applyNumberFormat="1" applyFont="1" applyBorder="1" applyAlignment="1">
      <alignment horizontal="center"/>
      <protection/>
    </xf>
    <xf numFmtId="0" fontId="1" fillId="0" borderId="22" xfId="0" applyFont="1" applyBorder="1" applyAlignment="1">
      <alignment/>
    </xf>
    <xf numFmtId="3" fontId="1" fillId="0" borderId="64" xfId="0" applyNumberFormat="1" applyFont="1" applyBorder="1" applyAlignment="1">
      <alignment/>
    </xf>
    <xf numFmtId="0" fontId="0" fillId="0" borderId="24" xfId="0" applyBorder="1" applyAlignment="1">
      <alignment/>
    </xf>
    <xf numFmtId="0" fontId="0" fillId="0" borderId="25" xfId="0" applyBorder="1" applyAlignment="1">
      <alignment/>
    </xf>
    <xf numFmtId="0" fontId="8" fillId="0" borderId="25" xfId="0" applyFont="1" applyBorder="1" applyAlignment="1">
      <alignment horizontal="center"/>
    </xf>
    <xf numFmtId="0" fontId="0" fillId="0" borderId="26" xfId="0" applyBorder="1" applyAlignment="1">
      <alignment/>
    </xf>
    <xf numFmtId="0" fontId="14" fillId="0" borderId="14" xfId="0" applyFont="1" applyFill="1" applyBorder="1" applyAlignment="1">
      <alignment/>
    </xf>
    <xf numFmtId="14" fontId="16" fillId="0" borderId="14" xfId="0" applyNumberFormat="1" applyFont="1" applyBorder="1" applyAlignment="1">
      <alignment horizontal="center"/>
    </xf>
    <xf numFmtId="3" fontId="14" fillId="34" borderId="14" xfId="0" applyNumberFormat="1" applyFont="1" applyFill="1" applyBorder="1" applyAlignment="1">
      <alignment/>
    </xf>
    <xf numFmtId="183" fontId="14" fillId="34" borderId="14" xfId="48" applyNumberFormat="1" applyFont="1" applyFill="1" applyBorder="1" applyAlignment="1">
      <alignment/>
    </xf>
    <xf numFmtId="184" fontId="14" fillId="34" borderId="14" xfId="48" applyNumberFormat="1" applyFont="1" applyFill="1" applyBorder="1" applyAlignment="1">
      <alignment/>
    </xf>
    <xf numFmtId="183" fontId="2" fillId="34" borderId="19" xfId="0" applyNumberFormat="1" applyFont="1" applyFill="1" applyBorder="1" applyAlignment="1">
      <alignment/>
    </xf>
    <xf numFmtId="183" fontId="2" fillId="34" borderId="14" xfId="0" applyNumberFormat="1" applyFont="1" applyFill="1" applyBorder="1" applyAlignment="1">
      <alignment/>
    </xf>
    <xf numFmtId="183" fontId="14" fillId="34" borderId="14" xfId="0" applyNumberFormat="1" applyFont="1" applyFill="1" applyBorder="1" applyAlignment="1">
      <alignment/>
    </xf>
    <xf numFmtId="0" fontId="14" fillId="0" borderId="14" xfId="0" applyFont="1" applyFill="1" applyBorder="1" applyAlignment="1">
      <alignment/>
    </xf>
    <xf numFmtId="3" fontId="14" fillId="34" borderId="14" xfId="48" applyNumberFormat="1" applyFont="1" applyFill="1" applyBorder="1" applyAlignment="1">
      <alignment/>
    </xf>
    <xf numFmtId="183" fontId="2" fillId="0" borderId="19" xfId="0" applyNumberFormat="1" applyFont="1" applyBorder="1" applyAlignment="1">
      <alignment/>
    </xf>
    <xf numFmtId="3" fontId="2" fillId="0" borderId="19" xfId="0" applyNumberFormat="1" applyFont="1" applyBorder="1" applyAlignment="1">
      <alignment/>
    </xf>
    <xf numFmtId="14" fontId="16" fillId="0" borderId="14" xfId="0" applyNumberFormat="1" applyFont="1" applyFill="1" applyBorder="1" applyAlignment="1">
      <alignment horizontal="center"/>
    </xf>
    <xf numFmtId="3" fontId="14" fillId="0" borderId="14" xfId="0" applyNumberFormat="1" applyFont="1" applyFill="1" applyBorder="1" applyAlignment="1">
      <alignment/>
    </xf>
    <xf numFmtId="3" fontId="2" fillId="0" borderId="19" xfId="0" applyNumberFormat="1" applyFont="1" applyFill="1" applyBorder="1" applyAlignment="1">
      <alignment/>
    </xf>
    <xf numFmtId="3" fontId="24" fillId="0" borderId="48" xfId="93" applyNumberFormat="1" applyFont="1" applyFill="1" applyBorder="1">
      <alignment/>
      <protection/>
    </xf>
    <xf numFmtId="0" fontId="101" fillId="0" borderId="0" xfId="0" applyFont="1" applyAlignment="1">
      <alignment/>
    </xf>
    <xf numFmtId="188" fontId="24" fillId="35" borderId="41" xfId="86" applyNumberFormat="1" applyFont="1" applyFill="1" applyBorder="1">
      <alignment/>
      <protection/>
    </xf>
    <xf numFmtId="0" fontId="41" fillId="35" borderId="0" xfId="91" applyFont="1" applyFill="1">
      <alignment/>
      <protection/>
    </xf>
    <xf numFmtId="0" fontId="24" fillId="0" borderId="0" xfId="87" applyFont="1" applyFill="1" applyAlignment="1">
      <alignment horizontal="center"/>
      <protection/>
    </xf>
    <xf numFmtId="3" fontId="2" fillId="35" borderId="18" xfId="0" applyNumberFormat="1" applyFont="1" applyFill="1" applyBorder="1" applyAlignment="1">
      <alignment/>
    </xf>
    <xf numFmtId="0" fontId="102" fillId="0" borderId="0" xfId="0" applyFont="1" applyAlignment="1">
      <alignment/>
    </xf>
    <xf numFmtId="3" fontId="45" fillId="0" borderId="39" xfId="0" applyNumberFormat="1" applyFont="1" applyFill="1" applyBorder="1" applyAlignment="1">
      <alignment/>
    </xf>
    <xf numFmtId="3" fontId="0" fillId="0" borderId="0" xfId="0" applyNumberFormat="1" applyAlignment="1">
      <alignment/>
    </xf>
    <xf numFmtId="0" fontId="24" fillId="0" borderId="39" xfId="0" applyFont="1" applyFill="1" applyBorder="1" applyAlignment="1">
      <alignment horizontal="center"/>
    </xf>
    <xf numFmtId="3" fontId="24" fillId="0" borderId="39" xfId="0" applyNumberFormat="1" applyFont="1" applyFill="1" applyBorder="1" applyAlignment="1">
      <alignment horizontal="center"/>
    </xf>
    <xf numFmtId="3" fontId="24" fillId="0" borderId="47" xfId="0" applyNumberFormat="1" applyFont="1" applyFill="1" applyBorder="1" applyAlignment="1">
      <alignment horizontal="center"/>
    </xf>
    <xf numFmtId="3" fontId="24" fillId="0" borderId="0" xfId="0" applyNumberFormat="1" applyFont="1" applyFill="1" applyAlignment="1">
      <alignment/>
    </xf>
    <xf numFmtId="3" fontId="24" fillId="0" borderId="41" xfId="0" applyNumberFormat="1" applyFont="1" applyFill="1" applyBorder="1" applyAlignment="1">
      <alignment/>
    </xf>
    <xf numFmtId="0" fontId="24" fillId="0" borderId="50" xfId="0" applyFont="1" applyFill="1" applyBorder="1" applyAlignment="1">
      <alignment/>
    </xf>
    <xf numFmtId="0" fontId="24" fillId="0" borderId="0" xfId="0" applyFont="1" applyFill="1" applyAlignment="1">
      <alignment horizontal="center"/>
    </xf>
    <xf numFmtId="3" fontId="24" fillId="0" borderId="0" xfId="0" applyNumberFormat="1" applyFont="1" applyFill="1" applyBorder="1" applyAlignment="1">
      <alignment horizontal="center"/>
    </xf>
    <xf numFmtId="3" fontId="23" fillId="0" borderId="41" xfId="0" applyNumberFormat="1" applyFont="1" applyFill="1" applyBorder="1" applyAlignment="1">
      <alignment/>
    </xf>
    <xf numFmtId="0" fontId="0" fillId="0" borderId="0" xfId="0" applyFont="1" applyAlignment="1">
      <alignment/>
    </xf>
    <xf numFmtId="183" fontId="2" fillId="0" borderId="14" xfId="0" applyNumberFormat="1" applyFont="1" applyBorder="1" applyAlignment="1">
      <alignment/>
    </xf>
    <xf numFmtId="3" fontId="24" fillId="35" borderId="50" xfId="0" applyNumberFormat="1" applyFont="1" applyFill="1" applyBorder="1" applyAlignment="1">
      <alignment/>
    </xf>
    <xf numFmtId="3" fontId="14" fillId="35" borderId="33" xfId="0" applyNumberFormat="1" applyFont="1" applyFill="1" applyBorder="1" applyAlignment="1" applyProtection="1">
      <alignment vertical="top"/>
      <protection/>
    </xf>
    <xf numFmtId="3" fontId="2" fillId="35" borderId="33" xfId="0" applyNumberFormat="1" applyFont="1" applyFill="1" applyBorder="1" applyAlignment="1" applyProtection="1">
      <alignment vertical="top"/>
      <protection/>
    </xf>
    <xf numFmtId="0" fontId="2" fillId="0" borderId="0" xfId="0" applyFont="1" applyBorder="1" applyAlignment="1">
      <alignment/>
    </xf>
    <xf numFmtId="0" fontId="1" fillId="0" borderId="0" xfId="0" applyFont="1" applyBorder="1" applyAlignment="1">
      <alignment/>
    </xf>
    <xf numFmtId="49" fontId="1" fillId="36" borderId="35" xfId="0" applyNumberFormat="1" applyFont="1" applyFill="1" applyBorder="1" applyAlignment="1">
      <alignment horizontal="left" vertical="top" wrapText="1"/>
    </xf>
    <xf numFmtId="49" fontId="1" fillId="36" borderId="35" xfId="0" applyNumberFormat="1" applyFont="1" applyFill="1" applyBorder="1" applyAlignment="1">
      <alignment horizontal="center" vertical="top" wrapText="1"/>
    </xf>
    <xf numFmtId="49" fontId="1" fillId="36" borderId="17" xfId="0" applyNumberFormat="1" applyFont="1" applyFill="1" applyBorder="1" applyAlignment="1">
      <alignment horizontal="center" vertical="top" wrapText="1"/>
    </xf>
    <xf numFmtId="3" fontId="1" fillId="36" borderId="35" xfId="0" applyNumberFormat="1" applyFont="1" applyFill="1" applyBorder="1" applyAlignment="1">
      <alignment horizontal="right" vertical="top" wrapText="1"/>
    </xf>
    <xf numFmtId="3" fontId="1" fillId="36" borderId="17" xfId="0" applyNumberFormat="1" applyFont="1" applyFill="1" applyBorder="1" applyAlignment="1">
      <alignment horizontal="right" vertical="top" wrapText="1"/>
    </xf>
    <xf numFmtId="10" fontId="1" fillId="36" borderId="17" xfId="0" applyNumberFormat="1" applyFont="1" applyFill="1" applyBorder="1" applyAlignment="1">
      <alignment horizontal="center" vertical="top" wrapText="1"/>
    </xf>
    <xf numFmtId="49" fontId="1" fillId="36" borderId="34" xfId="0" applyNumberFormat="1" applyFont="1" applyFill="1" applyBorder="1" applyAlignment="1">
      <alignment horizontal="left" vertical="top" wrapText="1"/>
    </xf>
    <xf numFmtId="49" fontId="1" fillId="36" borderId="34" xfId="0" applyNumberFormat="1" applyFont="1" applyFill="1" applyBorder="1" applyAlignment="1">
      <alignment horizontal="center" vertical="top" wrapText="1"/>
    </xf>
    <xf numFmtId="3" fontId="1" fillId="36" borderId="34" xfId="0" applyNumberFormat="1" applyFont="1" applyFill="1" applyBorder="1" applyAlignment="1">
      <alignment horizontal="right" vertical="top" wrapText="1"/>
    </xf>
    <xf numFmtId="14" fontId="53" fillId="0" borderId="41" xfId="92" applyNumberFormat="1" applyFont="1" applyFill="1" applyBorder="1" applyAlignment="1">
      <alignment horizontal="center"/>
      <protection/>
    </xf>
    <xf numFmtId="14" fontId="24" fillId="0" borderId="41" xfId="92" applyNumberFormat="1" applyFont="1" applyFill="1" applyBorder="1" applyAlignment="1">
      <alignment horizontal="center"/>
      <protection/>
    </xf>
    <xf numFmtId="185" fontId="53" fillId="0" borderId="0" xfId="92" applyNumberFormat="1" applyFont="1" applyBorder="1">
      <alignment/>
      <protection/>
    </xf>
    <xf numFmtId="3" fontId="38" fillId="0" borderId="0" xfId="88" applyNumberFormat="1" applyFont="1">
      <alignment/>
      <protection/>
    </xf>
    <xf numFmtId="49" fontId="43" fillId="0" borderId="0" xfId="91" applyNumberFormat="1" applyFont="1">
      <alignment/>
      <protection/>
    </xf>
    <xf numFmtId="0" fontId="1" fillId="0" borderId="0" xfId="0" applyFont="1" applyAlignment="1">
      <alignment vertical="top" wrapText="1"/>
    </xf>
    <xf numFmtId="0" fontId="1" fillId="37" borderId="35" xfId="0" applyFont="1" applyFill="1" applyBorder="1" applyAlignment="1">
      <alignment horizontal="center" vertical="top" wrapText="1"/>
    </xf>
    <xf numFmtId="0" fontId="1" fillId="37" borderId="65" xfId="0" applyFont="1" applyFill="1" applyBorder="1" applyAlignment="1">
      <alignment horizontal="center" vertical="top" wrapText="1"/>
    </xf>
    <xf numFmtId="0" fontId="1" fillId="36" borderId="34" xfId="0" applyFont="1" applyFill="1" applyBorder="1" applyAlignment="1">
      <alignment horizontal="center" vertical="top" wrapText="1"/>
    </xf>
    <xf numFmtId="49" fontId="1" fillId="0" borderId="34" xfId="0" applyNumberFormat="1" applyFont="1" applyFill="1" applyBorder="1" applyAlignment="1">
      <alignment horizontal="left" vertical="top" wrapText="1"/>
    </xf>
    <xf numFmtId="49" fontId="1" fillId="0" borderId="34" xfId="0" applyNumberFormat="1" applyFont="1" applyFill="1" applyBorder="1" applyAlignment="1">
      <alignment horizontal="center" vertical="top" wrapText="1"/>
    </xf>
    <xf numFmtId="49" fontId="1" fillId="0" borderId="17" xfId="0" applyNumberFormat="1" applyFont="1" applyFill="1" applyBorder="1" applyAlignment="1">
      <alignment horizontal="center" vertical="top" wrapText="1"/>
    </xf>
    <xf numFmtId="3" fontId="1" fillId="0" borderId="34" xfId="0" applyNumberFormat="1" applyFont="1" applyFill="1" applyBorder="1" applyAlignment="1">
      <alignment horizontal="right" vertical="top" wrapText="1"/>
    </xf>
    <xf numFmtId="3" fontId="1" fillId="0" borderId="17" xfId="0" applyNumberFormat="1" applyFont="1" applyFill="1" applyBorder="1" applyAlignment="1">
      <alignment horizontal="right" vertical="top" wrapText="1"/>
    </xf>
    <xf numFmtId="10" fontId="1" fillId="0" borderId="17" xfId="0" applyNumberFormat="1" applyFont="1" applyFill="1" applyBorder="1" applyAlignment="1">
      <alignment horizontal="center" vertical="top" wrapText="1"/>
    </xf>
    <xf numFmtId="49" fontId="1" fillId="0" borderId="35" xfId="0" applyNumberFormat="1" applyFont="1" applyFill="1" applyBorder="1" applyAlignment="1">
      <alignment horizontal="left" vertical="top" wrapText="1"/>
    </xf>
    <xf numFmtId="49" fontId="1" fillId="0" borderId="35" xfId="0" applyNumberFormat="1" applyFont="1" applyFill="1" applyBorder="1" applyAlignment="1">
      <alignment horizontal="center" vertical="top" wrapText="1"/>
    </xf>
    <xf numFmtId="0" fontId="1" fillId="36" borderId="35" xfId="0" applyFont="1" applyFill="1" applyBorder="1" applyAlignment="1">
      <alignment horizontal="center" vertical="top" wrapText="1"/>
    </xf>
    <xf numFmtId="49" fontId="1" fillId="0" borderId="65" xfId="0" applyNumberFormat="1" applyFont="1" applyFill="1" applyBorder="1" applyAlignment="1">
      <alignment horizontal="center" vertical="top" wrapText="1"/>
    </xf>
    <xf numFmtId="3" fontId="1" fillId="0" borderId="35" xfId="0" applyNumberFormat="1" applyFont="1" applyFill="1" applyBorder="1" applyAlignment="1">
      <alignment horizontal="right" vertical="top" wrapText="1"/>
    </xf>
    <xf numFmtId="3" fontId="1" fillId="0" borderId="65" xfId="0" applyNumberFormat="1" applyFont="1" applyFill="1" applyBorder="1" applyAlignment="1">
      <alignment horizontal="right" vertical="top" wrapText="1"/>
    </xf>
    <xf numFmtId="10" fontId="1" fillId="0" borderId="65" xfId="0" applyNumberFormat="1" applyFont="1" applyFill="1" applyBorder="1" applyAlignment="1">
      <alignment horizontal="center" vertical="top" wrapText="1"/>
    </xf>
    <xf numFmtId="0" fontId="1" fillId="36" borderId="66" xfId="0" applyFont="1" applyFill="1" applyBorder="1" applyAlignment="1">
      <alignment horizontal="justify" vertical="top" wrapText="1"/>
    </xf>
    <xf numFmtId="49" fontId="1" fillId="36" borderId="65" xfId="0" applyNumberFormat="1" applyFont="1" applyFill="1" applyBorder="1" applyAlignment="1">
      <alignment horizontal="justify" vertical="top" wrapText="1"/>
    </xf>
    <xf numFmtId="10" fontId="1" fillId="36" borderId="65" xfId="0" applyNumberFormat="1" applyFont="1" applyFill="1" applyBorder="1" applyAlignment="1">
      <alignment horizontal="center" vertical="top" wrapText="1"/>
    </xf>
    <xf numFmtId="183" fontId="14" fillId="0" borderId="0" xfId="0" applyNumberFormat="1" applyFont="1" applyFill="1" applyBorder="1" applyAlignment="1">
      <alignment/>
    </xf>
    <xf numFmtId="188" fontId="24" fillId="0" borderId="27" xfId="86" applyNumberFormat="1" applyFont="1" applyBorder="1">
      <alignment/>
      <protection/>
    </xf>
    <xf numFmtId="188" fontId="24" fillId="0" borderId="28" xfId="86" applyNumberFormat="1" applyFont="1" applyBorder="1">
      <alignment/>
      <protection/>
    </xf>
    <xf numFmtId="2" fontId="24" fillId="0" borderId="67" xfId="86" applyNumberFormat="1" applyFont="1" applyBorder="1">
      <alignment/>
      <protection/>
    </xf>
    <xf numFmtId="3" fontId="49" fillId="0" borderId="47" xfId="0" applyNumberFormat="1" applyFont="1" applyFill="1" applyBorder="1" applyAlignment="1">
      <alignment/>
    </xf>
    <xf numFmtId="3" fontId="41" fillId="0" borderId="44" xfId="0" applyNumberFormat="1" applyFont="1" applyFill="1" applyBorder="1" applyAlignment="1">
      <alignment/>
    </xf>
    <xf numFmtId="3" fontId="24" fillId="0" borderId="43" xfId="0" applyNumberFormat="1" applyFont="1" applyFill="1" applyBorder="1" applyAlignment="1">
      <alignment/>
    </xf>
    <xf numFmtId="3" fontId="0" fillId="0" borderId="0" xfId="0" applyNumberFormat="1" applyFont="1" applyAlignment="1">
      <alignment/>
    </xf>
    <xf numFmtId="0" fontId="23" fillId="0" borderId="20" xfId="0" applyFont="1" applyFill="1" applyBorder="1" applyAlignment="1">
      <alignment horizontal="center"/>
    </xf>
    <xf numFmtId="0" fontId="23" fillId="0" borderId="21" xfId="0" applyFont="1" applyFill="1" applyBorder="1" applyAlignment="1">
      <alignment horizontal="center"/>
    </xf>
    <xf numFmtId="0" fontId="23" fillId="0" borderId="37" xfId="0" applyFont="1" applyFill="1" applyBorder="1" applyAlignment="1">
      <alignment horizontal="center"/>
    </xf>
    <xf numFmtId="14" fontId="23" fillId="0" borderId="24" xfId="0" applyNumberFormat="1" applyFont="1" applyFill="1" applyBorder="1" applyAlignment="1">
      <alignment horizontal="center"/>
    </xf>
    <xf numFmtId="0" fontId="23" fillId="0" borderId="25" xfId="0" applyFont="1" applyFill="1" applyBorder="1" applyAlignment="1">
      <alignment horizontal="center"/>
    </xf>
    <xf numFmtId="14" fontId="23" fillId="0" borderId="26" xfId="0" applyNumberFormat="1" applyFont="1" applyFill="1" applyBorder="1" applyAlignment="1">
      <alignment horizontal="center"/>
    </xf>
    <xf numFmtId="4" fontId="0" fillId="0" borderId="0" xfId="0" applyNumberFormat="1" applyFont="1" applyAlignment="1">
      <alignment/>
    </xf>
    <xf numFmtId="2" fontId="24" fillId="0" borderId="41" xfId="86" applyNumberFormat="1" applyFont="1" applyFill="1" applyBorder="1">
      <alignment/>
      <protection/>
    </xf>
    <xf numFmtId="0" fontId="24" fillId="0" borderId="48" xfId="86" applyFont="1" applyBorder="1">
      <alignment/>
      <protection/>
    </xf>
    <xf numFmtId="2" fontId="24" fillId="0" borderId="50" xfId="86" applyNumberFormat="1" applyFont="1" applyBorder="1">
      <alignment/>
      <protection/>
    </xf>
    <xf numFmtId="0" fontId="24" fillId="0" borderId="27" xfId="91" applyFont="1" applyBorder="1">
      <alignment/>
      <protection/>
    </xf>
    <xf numFmtId="0" fontId="14" fillId="0" borderId="22" xfId="0" applyFont="1" applyFill="1" applyBorder="1" applyAlignment="1">
      <alignment/>
    </xf>
    <xf numFmtId="0" fontId="21" fillId="0" borderId="0" xfId="0" applyFont="1" applyFill="1" applyBorder="1" applyAlignment="1">
      <alignment/>
    </xf>
    <xf numFmtId="3" fontId="14" fillId="0" borderId="23" xfId="0" applyNumberFormat="1" applyFont="1" applyFill="1" applyBorder="1" applyAlignment="1">
      <alignment/>
    </xf>
    <xf numFmtId="0" fontId="0" fillId="0" borderId="0" xfId="0" applyBorder="1" applyAlignment="1" quotePrefix="1">
      <alignment horizontal="center"/>
    </xf>
    <xf numFmtId="0" fontId="0" fillId="0" borderId="22" xfId="0" applyBorder="1" applyAlignment="1">
      <alignment horizontal="center"/>
    </xf>
    <xf numFmtId="0" fontId="0" fillId="35" borderId="0" xfId="0" applyFill="1" applyBorder="1" applyAlignment="1">
      <alignment/>
    </xf>
    <xf numFmtId="14" fontId="14" fillId="0" borderId="35" xfId="0" applyNumberFormat="1" applyFont="1" applyFill="1" applyBorder="1" applyAlignment="1" applyProtection="1">
      <alignment horizontal="center" vertical="top"/>
      <protection/>
    </xf>
    <xf numFmtId="3" fontId="24" fillId="0" borderId="0" xfId="0" applyNumberFormat="1" applyFont="1" applyAlignment="1">
      <alignment/>
    </xf>
    <xf numFmtId="187" fontId="0" fillId="0" borderId="0" xfId="0" applyNumberFormat="1" applyAlignment="1">
      <alignment/>
    </xf>
    <xf numFmtId="14" fontId="16" fillId="0" borderId="0" xfId="0" applyNumberFormat="1" applyFont="1" applyFill="1" applyBorder="1" applyAlignment="1">
      <alignment horizontal="center"/>
    </xf>
    <xf numFmtId="3" fontId="14" fillId="0" borderId="0" xfId="0" applyNumberFormat="1" applyFont="1" applyFill="1" applyBorder="1" applyAlignment="1">
      <alignment horizontal="right"/>
    </xf>
    <xf numFmtId="183" fontId="2" fillId="0" borderId="18" xfId="0" applyNumberFormat="1" applyFont="1" applyFill="1" applyBorder="1" applyAlignment="1">
      <alignment/>
    </xf>
    <xf numFmtId="183" fontId="14" fillId="0" borderId="14" xfId="48" applyNumberFormat="1" applyFont="1" applyFill="1" applyBorder="1" applyAlignment="1">
      <alignment/>
    </xf>
    <xf numFmtId="3" fontId="18" fillId="0" borderId="14" xfId="0" applyNumberFormat="1" applyFont="1" applyFill="1" applyBorder="1" applyAlignment="1">
      <alignment horizontal="right"/>
    </xf>
    <xf numFmtId="183" fontId="2" fillId="0" borderId="19" xfId="0" applyNumberFormat="1" applyFont="1" applyFill="1" applyBorder="1" applyAlignment="1">
      <alignment/>
    </xf>
    <xf numFmtId="183" fontId="2" fillId="0" borderId="14" xfId="0" applyNumberFormat="1" applyFont="1" applyFill="1" applyBorder="1" applyAlignment="1">
      <alignment/>
    </xf>
    <xf numFmtId="183" fontId="14" fillId="0" borderId="14" xfId="0" applyNumberFormat="1" applyFont="1" applyFill="1" applyBorder="1" applyAlignment="1">
      <alignment/>
    </xf>
    <xf numFmtId="3" fontId="1" fillId="0" borderId="0" xfId="0" applyNumberFormat="1" applyFont="1" applyFill="1" applyBorder="1" applyAlignment="1">
      <alignment horizontal="right" vertical="top" wrapText="1"/>
    </xf>
    <xf numFmtId="0" fontId="2" fillId="0" borderId="13" xfId="0" applyFont="1" applyFill="1" applyBorder="1" applyAlignment="1">
      <alignment/>
    </xf>
    <xf numFmtId="3" fontId="14" fillId="0" borderId="0" xfId="0" applyNumberFormat="1" applyFont="1" applyFill="1" applyBorder="1" applyAlignment="1">
      <alignment/>
    </xf>
    <xf numFmtId="3" fontId="18" fillId="0" borderId="0" xfId="0" applyNumberFormat="1" applyFont="1" applyFill="1" applyBorder="1" applyAlignment="1">
      <alignment horizontal="right"/>
    </xf>
    <xf numFmtId="3" fontId="14" fillId="0" borderId="13" xfId="0" applyNumberFormat="1" applyFont="1" applyFill="1" applyBorder="1" applyAlignment="1">
      <alignment/>
    </xf>
    <xf numFmtId="3" fontId="18" fillId="0" borderId="0" xfId="0" applyNumberFormat="1" applyFont="1" applyFill="1" applyBorder="1" applyAlignment="1">
      <alignment/>
    </xf>
    <xf numFmtId="3" fontId="2" fillId="0" borderId="0" xfId="0" applyNumberFormat="1" applyFont="1" applyFill="1" applyBorder="1" applyAlignment="1">
      <alignment/>
    </xf>
    <xf numFmtId="3" fontId="14" fillId="0" borderId="0" xfId="48" applyNumberFormat="1" applyFont="1" applyFill="1" applyBorder="1" applyAlignment="1">
      <alignment/>
    </xf>
    <xf numFmtId="183" fontId="14" fillId="0" borderId="0" xfId="0" applyNumberFormat="1" applyFont="1" applyFill="1" applyAlignment="1">
      <alignment/>
    </xf>
    <xf numFmtId="3" fontId="14" fillId="0" borderId="28" xfId="0" applyNumberFormat="1" applyFont="1" applyFill="1" applyBorder="1" applyAlignment="1">
      <alignment/>
    </xf>
    <xf numFmtId="3" fontId="24" fillId="0" borderId="48" xfId="85" applyNumberFormat="1" applyFont="1" applyBorder="1">
      <alignment/>
      <protection/>
    </xf>
    <xf numFmtId="3" fontId="24" fillId="0" borderId="49" xfId="85" applyNumberFormat="1" applyFont="1" applyBorder="1">
      <alignment/>
      <protection/>
    </xf>
    <xf numFmtId="3" fontId="24" fillId="0" borderId="43" xfId="85" applyNumberFormat="1" applyFont="1" applyBorder="1">
      <alignment/>
      <protection/>
    </xf>
    <xf numFmtId="3" fontId="24" fillId="0" borderId="27" xfId="85" applyNumberFormat="1" applyFont="1" applyBorder="1">
      <alignment/>
      <protection/>
    </xf>
    <xf numFmtId="3" fontId="24" fillId="0" borderId="29" xfId="85" applyNumberFormat="1" applyFont="1" applyBorder="1">
      <alignment/>
      <protection/>
    </xf>
    <xf numFmtId="182" fontId="0" fillId="0" borderId="0" xfId="48" applyNumberFormat="1" applyFont="1" applyAlignment="1">
      <alignment/>
    </xf>
    <xf numFmtId="0" fontId="23" fillId="0" borderId="41" xfId="0" applyFont="1" applyFill="1" applyBorder="1" applyAlignment="1">
      <alignment/>
    </xf>
    <xf numFmtId="187" fontId="23" fillId="0" borderId="42" xfId="0" applyNumberFormat="1" applyFont="1" applyFill="1" applyBorder="1" applyAlignment="1">
      <alignment/>
    </xf>
    <xf numFmtId="187" fontId="23" fillId="0" borderId="68" xfId="0" applyNumberFormat="1" applyFont="1" applyFill="1" applyBorder="1" applyAlignment="1">
      <alignment/>
    </xf>
    <xf numFmtId="187" fontId="23" fillId="0" borderId="43" xfId="0" applyNumberFormat="1" applyFont="1" applyFill="1" applyBorder="1" applyAlignment="1">
      <alignment/>
    </xf>
    <xf numFmtId="0" fontId="28" fillId="0" borderId="41" xfId="0" applyFont="1" applyFill="1" applyBorder="1" applyAlignment="1">
      <alignment/>
    </xf>
    <xf numFmtId="187" fontId="23" fillId="0" borderId="45" xfId="0" applyNumberFormat="1" applyFont="1" applyFill="1" applyBorder="1" applyAlignment="1">
      <alignment/>
    </xf>
    <xf numFmtId="187" fontId="23" fillId="0" borderId="69" xfId="0" applyNumberFormat="1" applyFont="1" applyFill="1" applyBorder="1" applyAlignment="1">
      <alignment/>
    </xf>
    <xf numFmtId="187" fontId="23" fillId="0" borderId="63" xfId="0" applyNumberFormat="1" applyFont="1" applyFill="1" applyBorder="1" applyAlignment="1">
      <alignment/>
    </xf>
    <xf numFmtId="0" fontId="23" fillId="0" borderId="48" xfId="85" applyFont="1" applyBorder="1">
      <alignment/>
      <protection/>
    </xf>
    <xf numFmtId="3" fontId="23" fillId="0" borderId="41" xfId="85" applyNumberFormat="1" applyFont="1" applyBorder="1">
      <alignment/>
      <protection/>
    </xf>
    <xf numFmtId="0" fontId="23" fillId="0" borderId="49" xfId="85" applyFont="1" applyBorder="1">
      <alignment/>
      <protection/>
    </xf>
    <xf numFmtId="3" fontId="23" fillId="0" borderId="46" xfId="85" applyNumberFormat="1" applyFont="1" applyBorder="1" applyAlignment="1">
      <alignment horizontal="right"/>
      <protection/>
    </xf>
    <xf numFmtId="0" fontId="23" fillId="0" borderId="49" xfId="85" applyFont="1" applyBorder="1" applyAlignment="1">
      <alignment horizontal="center"/>
      <protection/>
    </xf>
    <xf numFmtId="0" fontId="23" fillId="0" borderId="41" xfId="0" applyFont="1" applyFill="1" applyBorder="1" applyAlignment="1">
      <alignment horizontal="center"/>
    </xf>
    <xf numFmtId="3" fontId="23" fillId="0" borderId="41" xfId="0" applyNumberFormat="1" applyFont="1" applyFill="1" applyBorder="1" applyAlignment="1">
      <alignment horizontal="center"/>
    </xf>
    <xf numFmtId="3" fontId="23" fillId="0" borderId="0" xfId="0" applyNumberFormat="1" applyFont="1" applyFill="1" applyAlignment="1">
      <alignment/>
    </xf>
    <xf numFmtId="3" fontId="23" fillId="0" borderId="70" xfId="0" applyNumberFormat="1" applyFont="1" applyFill="1" applyBorder="1" applyAlignment="1">
      <alignment horizontal="center"/>
    </xf>
    <xf numFmtId="3" fontId="23" fillId="0" borderId="57" xfId="0" applyNumberFormat="1" applyFont="1" applyFill="1" applyBorder="1" applyAlignment="1">
      <alignment horizontal="center"/>
    </xf>
    <xf numFmtId="0" fontId="23" fillId="0" borderId="46" xfId="0" applyFont="1" applyFill="1" applyBorder="1" applyAlignment="1">
      <alignment horizontal="center"/>
    </xf>
    <xf numFmtId="3" fontId="23" fillId="0" borderId="46" xfId="0" applyNumberFormat="1" applyFont="1" applyFill="1" applyBorder="1" applyAlignment="1">
      <alignment horizontal="center"/>
    </xf>
    <xf numFmtId="3" fontId="23" fillId="0" borderId="71" xfId="0" applyNumberFormat="1" applyFont="1" applyFill="1" applyBorder="1" applyAlignment="1">
      <alignment horizontal="center"/>
    </xf>
    <xf numFmtId="0" fontId="23" fillId="0" borderId="50" xfId="0" applyFont="1" applyFill="1" applyBorder="1" applyAlignment="1">
      <alignment/>
    </xf>
    <xf numFmtId="3" fontId="23" fillId="35" borderId="50" xfId="0" applyNumberFormat="1" applyFont="1" applyFill="1" applyBorder="1" applyAlignment="1">
      <alignment/>
    </xf>
    <xf numFmtId="0" fontId="23" fillId="0" borderId="47" xfId="92" applyFont="1" applyBorder="1">
      <alignment/>
      <protection/>
    </xf>
    <xf numFmtId="0" fontId="23" fillId="0" borderId="48" xfId="92" applyFont="1" applyBorder="1">
      <alignment/>
      <protection/>
    </xf>
    <xf numFmtId="0" fontId="23" fillId="0" borderId="49" xfId="92" applyFont="1" applyBorder="1" applyAlignment="1">
      <alignment horizontal="center"/>
      <protection/>
    </xf>
    <xf numFmtId="0" fontId="23" fillId="0" borderId="43" xfId="92" applyFont="1" applyBorder="1" applyAlignment="1">
      <alignment horizontal="center"/>
      <protection/>
    </xf>
    <xf numFmtId="0" fontId="23" fillId="0" borderId="48" xfId="92" applyFont="1" applyBorder="1" applyAlignment="1">
      <alignment horizontal="center"/>
      <protection/>
    </xf>
    <xf numFmtId="190" fontId="23" fillId="0" borderId="41" xfId="92" applyNumberFormat="1" applyFont="1" applyBorder="1" applyAlignment="1">
      <alignment horizontal="center"/>
      <protection/>
    </xf>
    <xf numFmtId="190" fontId="23" fillId="0" borderId="41" xfId="92" applyNumberFormat="1" applyFont="1" applyFill="1" applyBorder="1" applyAlignment="1">
      <alignment horizontal="center"/>
      <protection/>
    </xf>
    <xf numFmtId="0" fontId="23" fillId="0" borderId="49" xfId="92" applyFont="1" applyBorder="1">
      <alignment/>
      <protection/>
    </xf>
    <xf numFmtId="14" fontId="23" fillId="0" borderId="46" xfId="92" applyNumberFormat="1" applyFont="1" applyFill="1" applyBorder="1" applyAlignment="1">
      <alignment horizontal="center"/>
      <protection/>
    </xf>
    <xf numFmtId="189" fontId="24" fillId="0" borderId="72" xfId="88" applyNumberFormat="1" applyFont="1" applyBorder="1" applyAlignment="1">
      <alignment horizontal="right"/>
      <protection/>
    </xf>
    <xf numFmtId="3" fontId="24" fillId="0" borderId="73" xfId="88" applyNumberFormat="1" applyFont="1" applyBorder="1">
      <alignment/>
      <protection/>
    </xf>
    <xf numFmtId="3" fontId="24" fillId="0" borderId="57" xfId="88" applyNumberFormat="1" applyFont="1" applyBorder="1">
      <alignment/>
      <protection/>
    </xf>
    <xf numFmtId="3" fontId="18" fillId="0" borderId="14" xfId="0" applyNumberFormat="1" applyFont="1" applyFill="1" applyBorder="1" applyAlignment="1">
      <alignment/>
    </xf>
    <xf numFmtId="3" fontId="14" fillId="0" borderId="14" xfId="48" applyNumberFormat="1" applyFont="1" applyFill="1" applyBorder="1" applyAlignment="1">
      <alignment/>
    </xf>
    <xf numFmtId="3" fontId="14" fillId="0" borderId="16" xfId="0" applyNumberFormat="1" applyFont="1" applyFill="1" applyBorder="1" applyAlignment="1">
      <alignment/>
    </xf>
    <xf numFmtId="3" fontId="41" fillId="0" borderId="40" xfId="0" applyNumberFormat="1" applyFont="1" applyFill="1" applyBorder="1" applyAlignment="1">
      <alignment horizontal="center"/>
    </xf>
    <xf numFmtId="3" fontId="41" fillId="0" borderId="43" xfId="0" applyNumberFormat="1" applyFont="1" applyFill="1" applyBorder="1" applyAlignment="1">
      <alignment horizontal="center"/>
    </xf>
    <xf numFmtId="3" fontId="24" fillId="0" borderId="52" xfId="0" applyNumberFormat="1" applyFont="1" applyFill="1" applyBorder="1" applyAlignment="1">
      <alignment/>
    </xf>
    <xf numFmtId="3" fontId="41" fillId="0" borderId="71" xfId="0" applyNumberFormat="1" applyFont="1" applyFill="1" applyBorder="1" applyAlignment="1">
      <alignment/>
    </xf>
    <xf numFmtId="187" fontId="24" fillId="0" borderId="30" xfId="93" applyNumberFormat="1" applyFont="1" applyFill="1" applyBorder="1">
      <alignment/>
      <protection/>
    </xf>
    <xf numFmtId="187" fontId="24" fillId="0" borderId="74" xfId="93" applyNumberFormat="1" applyFont="1" applyFill="1" applyBorder="1">
      <alignment/>
      <protection/>
    </xf>
    <xf numFmtId="187" fontId="24" fillId="0" borderId="57" xfId="93" applyNumberFormat="1" applyFont="1" applyFill="1" applyBorder="1">
      <alignment/>
      <protection/>
    </xf>
    <xf numFmtId="3" fontId="24" fillId="0" borderId="57" xfId="93" applyNumberFormat="1" applyFont="1" applyFill="1" applyBorder="1">
      <alignment/>
      <protection/>
    </xf>
    <xf numFmtId="187" fontId="24" fillId="0" borderId="57" xfId="89" applyNumberFormat="1" applyFont="1" applyBorder="1" applyAlignment="1">
      <alignment vertical="center"/>
      <protection/>
    </xf>
    <xf numFmtId="0" fontId="100" fillId="0" borderId="0" xfId="86" applyFont="1">
      <alignment/>
      <protection/>
    </xf>
    <xf numFmtId="2" fontId="24" fillId="0" borderId="0" xfId="86" applyNumberFormat="1" applyFont="1">
      <alignment/>
      <protection/>
    </xf>
    <xf numFmtId="3" fontId="24" fillId="0" borderId="0" xfId="86" applyNumberFormat="1" applyFont="1">
      <alignment/>
      <protection/>
    </xf>
    <xf numFmtId="3" fontId="24" fillId="0" borderId="46" xfId="85" applyNumberFormat="1" applyFont="1" applyBorder="1" applyAlignment="1">
      <alignment horizontal="right"/>
      <protection/>
    </xf>
    <xf numFmtId="3" fontId="24" fillId="0" borderId="46" xfId="85" applyNumberFormat="1" applyFont="1" applyFill="1" applyBorder="1" applyAlignment="1">
      <alignment horizontal="right"/>
      <protection/>
    </xf>
    <xf numFmtId="0" fontId="0" fillId="0" borderId="0" xfId="82">
      <alignment/>
      <protection/>
    </xf>
    <xf numFmtId="0" fontId="50" fillId="0" borderId="21" xfId="82" applyFont="1" applyBorder="1">
      <alignment/>
      <protection/>
    </xf>
    <xf numFmtId="0" fontId="0" fillId="0" borderId="21" xfId="82" applyBorder="1">
      <alignment/>
      <protection/>
    </xf>
    <xf numFmtId="0" fontId="0" fillId="0" borderId="37" xfId="82" applyBorder="1">
      <alignment/>
      <protection/>
    </xf>
    <xf numFmtId="0" fontId="0" fillId="0" borderId="22" xfId="82" applyBorder="1">
      <alignment/>
      <protection/>
    </xf>
    <xf numFmtId="0" fontId="50" fillId="0" borderId="0" xfId="82" applyFont="1" applyBorder="1">
      <alignment/>
      <protection/>
    </xf>
    <xf numFmtId="0" fontId="0" fillId="0" borderId="0" xfId="82" applyBorder="1">
      <alignment/>
      <protection/>
    </xf>
    <xf numFmtId="0" fontId="0" fillId="0" borderId="23" xfId="82" applyBorder="1">
      <alignment/>
      <protection/>
    </xf>
    <xf numFmtId="0" fontId="51" fillId="0" borderId="0" xfId="82" applyFont="1" applyBorder="1">
      <alignment/>
      <protection/>
    </xf>
    <xf numFmtId="0" fontId="0" fillId="0" borderId="0" xfId="82" applyFont="1" applyBorder="1">
      <alignment/>
      <protection/>
    </xf>
    <xf numFmtId="0" fontId="0" fillId="0" borderId="0" xfId="82" applyFont="1" applyFill="1" applyBorder="1">
      <alignment/>
      <protection/>
    </xf>
    <xf numFmtId="0" fontId="0" fillId="0" borderId="0" xfId="82" applyFill="1" applyBorder="1">
      <alignment/>
      <protection/>
    </xf>
    <xf numFmtId="0" fontId="52" fillId="0" borderId="75" xfId="82" applyFont="1" applyBorder="1" applyAlignment="1">
      <alignment/>
      <protection/>
    </xf>
    <xf numFmtId="0" fontId="52" fillId="0" borderId="76" xfId="82" applyFont="1" applyBorder="1" applyAlignment="1">
      <alignment/>
      <protection/>
    </xf>
    <xf numFmtId="0" fontId="52" fillId="0" borderId="77" xfId="82" applyFont="1" applyBorder="1" applyAlignment="1">
      <alignment/>
      <protection/>
    </xf>
    <xf numFmtId="0" fontId="1" fillId="0" borderId="0" xfId="82" applyFont="1" applyBorder="1">
      <alignment/>
      <protection/>
    </xf>
    <xf numFmtId="0" fontId="52" fillId="0" borderId="24" xfId="82" applyFont="1" applyBorder="1" applyAlignment="1">
      <alignment/>
      <protection/>
    </xf>
    <xf numFmtId="0" fontId="52" fillId="0" borderId="25" xfId="82" applyFont="1" applyBorder="1" applyAlignment="1">
      <alignment/>
      <protection/>
    </xf>
    <xf numFmtId="0" fontId="52" fillId="0" borderId="26" xfId="82" applyFont="1" applyBorder="1" applyAlignment="1">
      <alignment/>
      <protection/>
    </xf>
    <xf numFmtId="0" fontId="0" fillId="0" borderId="0" xfId="82" applyBorder="1" applyAlignment="1">
      <alignment horizontal="center"/>
      <protection/>
    </xf>
    <xf numFmtId="3" fontId="0" fillId="0" borderId="0" xfId="82" applyNumberFormat="1" applyBorder="1">
      <alignment/>
      <protection/>
    </xf>
    <xf numFmtId="3" fontId="0" fillId="0" borderId="23" xfId="82" applyNumberFormat="1" applyBorder="1">
      <alignment/>
      <protection/>
    </xf>
    <xf numFmtId="0" fontId="0" fillId="0" borderId="24" xfId="82" applyBorder="1">
      <alignment/>
      <protection/>
    </xf>
    <xf numFmtId="0" fontId="0" fillId="0" borderId="25" xfId="82" applyBorder="1">
      <alignment/>
      <protection/>
    </xf>
    <xf numFmtId="0" fontId="0" fillId="0" borderId="26" xfId="82" applyBorder="1">
      <alignment/>
      <protection/>
    </xf>
    <xf numFmtId="0" fontId="82" fillId="0" borderId="0" xfId="84">
      <alignment/>
      <protection/>
    </xf>
    <xf numFmtId="0" fontId="99" fillId="0" borderId="30" xfId="84" applyFont="1" applyBorder="1" applyAlignment="1">
      <alignment horizontal="center"/>
      <protection/>
    </xf>
    <xf numFmtId="0" fontId="82" fillId="0" borderId="30" xfId="84" applyFont="1" applyBorder="1" applyAlignment="1">
      <alignment horizontal="center"/>
      <protection/>
    </xf>
    <xf numFmtId="0" fontId="82" fillId="0" borderId="30" xfId="84" applyFont="1" applyBorder="1">
      <alignment/>
      <protection/>
    </xf>
    <xf numFmtId="0" fontId="99" fillId="0" borderId="0" xfId="84" applyFont="1">
      <alignment/>
      <protection/>
    </xf>
    <xf numFmtId="0" fontId="99" fillId="38" borderId="30" xfId="84" applyFont="1" applyFill="1" applyBorder="1" applyAlignment="1">
      <alignment/>
      <protection/>
    </xf>
    <xf numFmtId="0" fontId="82" fillId="0" borderId="30" xfId="84" applyFill="1" applyBorder="1">
      <alignment/>
      <protection/>
    </xf>
    <xf numFmtId="10" fontId="99" fillId="0" borderId="30" xfId="84" applyNumberFormat="1" applyFont="1" applyFill="1" applyBorder="1">
      <alignment/>
      <protection/>
    </xf>
    <xf numFmtId="0" fontId="82" fillId="0" borderId="0" xfId="84" applyFill="1" applyBorder="1">
      <alignment/>
      <protection/>
    </xf>
    <xf numFmtId="10" fontId="99" fillId="0" borderId="0" xfId="84" applyNumberFormat="1" applyFont="1" applyFill="1" applyBorder="1">
      <alignment/>
      <protection/>
    </xf>
    <xf numFmtId="0" fontId="82" fillId="0" borderId="0" xfId="84" applyFont="1" applyFill="1">
      <alignment/>
      <protection/>
    </xf>
    <xf numFmtId="3" fontId="82" fillId="0" borderId="0" xfId="84" applyNumberFormat="1" applyFill="1">
      <alignment/>
      <protection/>
    </xf>
    <xf numFmtId="0" fontId="82" fillId="0" borderId="0" xfId="84" applyFont="1" applyFill="1" applyBorder="1">
      <alignment/>
      <protection/>
    </xf>
    <xf numFmtId="0" fontId="82" fillId="0" borderId="0" xfId="84" applyFill="1">
      <alignment/>
      <protection/>
    </xf>
    <xf numFmtId="0" fontId="99" fillId="0" borderId="0" xfId="84" applyFont="1" applyAlignment="1">
      <alignment/>
      <protection/>
    </xf>
    <xf numFmtId="0" fontId="82" fillId="0" borderId="30" xfId="84" applyBorder="1">
      <alignment/>
      <protection/>
    </xf>
    <xf numFmtId="0" fontId="103" fillId="0" borderId="0" xfId="84" applyFont="1">
      <alignment/>
      <protection/>
    </xf>
    <xf numFmtId="0" fontId="93" fillId="0" borderId="0" xfId="84" applyFont="1">
      <alignment/>
      <protection/>
    </xf>
    <xf numFmtId="0" fontId="1" fillId="0" borderId="0" xfId="0" applyFont="1" applyFill="1" applyAlignment="1">
      <alignment vertical="top" wrapText="1"/>
    </xf>
    <xf numFmtId="0" fontId="0" fillId="0" borderId="0" xfId="0" applyFill="1" applyAlignment="1">
      <alignment/>
    </xf>
    <xf numFmtId="182" fontId="0" fillId="0" borderId="0" xfId="51" applyNumberFormat="1" applyFont="1" applyFill="1" applyAlignment="1">
      <alignment/>
    </xf>
    <xf numFmtId="0" fontId="1" fillId="37" borderId="32" xfId="0" applyFont="1" applyFill="1" applyBorder="1" applyAlignment="1">
      <alignment horizontal="center" vertical="top" wrapText="1"/>
    </xf>
    <xf numFmtId="0" fontId="1" fillId="37" borderId="12" xfId="0" applyFont="1" applyFill="1" applyBorder="1" applyAlignment="1">
      <alignment horizontal="center" vertical="top" wrapText="1"/>
    </xf>
    <xf numFmtId="0" fontId="1" fillId="0" borderId="10" xfId="0" applyFont="1" applyFill="1" applyBorder="1" applyAlignment="1">
      <alignment horizontal="center" vertical="top" wrapText="1"/>
    </xf>
    <xf numFmtId="49"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center" vertical="top" wrapText="1"/>
    </xf>
    <xf numFmtId="3" fontId="1" fillId="0" borderId="11" xfId="0" applyNumberFormat="1" applyFont="1" applyFill="1" applyBorder="1" applyAlignment="1">
      <alignment horizontal="right" vertical="top" wrapText="1"/>
    </xf>
    <xf numFmtId="10" fontId="1" fillId="0" borderId="11" xfId="0" applyNumberFormat="1" applyFont="1" applyFill="1" applyBorder="1" applyAlignment="1">
      <alignment horizontal="center" vertical="top" wrapText="1"/>
    </xf>
    <xf numFmtId="10" fontId="1" fillId="0" borderId="12"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49" fontId="1" fillId="0" borderId="0" xfId="0" applyNumberFormat="1" applyFont="1" applyFill="1" applyBorder="1" applyAlignment="1">
      <alignment horizontal="left" vertical="top" wrapText="1"/>
    </xf>
    <xf numFmtId="49" fontId="1" fillId="0" borderId="0" xfId="0" applyNumberFormat="1" applyFont="1" applyFill="1" applyBorder="1" applyAlignment="1">
      <alignment horizontal="center" vertical="top" wrapText="1"/>
    </xf>
    <xf numFmtId="10" fontId="1" fillId="0" borderId="0" xfId="0" applyNumberFormat="1" applyFont="1" applyFill="1" applyBorder="1" applyAlignment="1">
      <alignment horizontal="center" vertical="top" wrapText="1"/>
    </xf>
    <xf numFmtId="10" fontId="1" fillId="0" borderId="14" xfId="0" applyNumberFormat="1" applyFont="1" applyFill="1" applyBorder="1" applyAlignment="1">
      <alignment horizontal="center" vertical="top" wrapText="1"/>
    </xf>
    <xf numFmtId="0" fontId="1" fillId="0" borderId="15" xfId="0" applyFont="1" applyFill="1" applyBorder="1" applyAlignment="1">
      <alignment horizontal="center" vertical="top" wrapText="1"/>
    </xf>
    <xf numFmtId="49" fontId="1" fillId="0" borderId="16" xfId="0" applyNumberFormat="1" applyFont="1" applyFill="1" applyBorder="1" applyAlignment="1">
      <alignment horizontal="left" vertical="top" wrapText="1"/>
    </xf>
    <xf numFmtId="49" fontId="1" fillId="0" borderId="16" xfId="0" applyNumberFormat="1" applyFont="1" applyFill="1" applyBorder="1" applyAlignment="1">
      <alignment horizontal="center" vertical="top" wrapText="1"/>
    </xf>
    <xf numFmtId="3" fontId="1" fillId="0" borderId="16" xfId="0" applyNumberFormat="1" applyFont="1" applyFill="1" applyBorder="1" applyAlignment="1">
      <alignment horizontal="right" vertical="top" wrapText="1"/>
    </xf>
    <xf numFmtId="10" fontId="1" fillId="0" borderId="16" xfId="0" applyNumberFormat="1" applyFont="1" applyFill="1" applyBorder="1" applyAlignment="1">
      <alignment horizontal="center" vertical="top" wrapText="1"/>
    </xf>
    <xf numFmtId="196" fontId="14" fillId="0" borderId="0" xfId="0" applyNumberFormat="1" applyFont="1" applyFill="1" applyBorder="1" applyAlignment="1" applyProtection="1">
      <alignment vertical="top"/>
      <protection/>
    </xf>
    <xf numFmtId="3" fontId="14" fillId="0" borderId="14" xfId="0" applyNumberFormat="1" applyFont="1" applyFill="1" applyBorder="1" applyAlignment="1" applyProtection="1">
      <alignment vertical="top"/>
      <protection/>
    </xf>
    <xf numFmtId="0" fontId="14" fillId="0" borderId="35" xfId="0" applyNumberFormat="1" applyFont="1" applyFill="1" applyBorder="1" applyAlignment="1" applyProtection="1">
      <alignment vertical="top"/>
      <protection/>
    </xf>
    <xf numFmtId="10" fontId="1" fillId="0" borderId="0" xfId="99" applyNumberFormat="1" applyFont="1" applyFill="1" applyBorder="1" applyAlignment="1">
      <alignment/>
    </xf>
    <xf numFmtId="188" fontId="104" fillId="0" borderId="41" xfId="86" applyNumberFormat="1" applyFont="1" applyBorder="1">
      <alignment/>
      <protection/>
    </xf>
    <xf numFmtId="188" fontId="104" fillId="0" borderId="41" xfId="86" applyNumberFormat="1" applyFont="1" applyFill="1" applyBorder="1">
      <alignment/>
      <protection/>
    </xf>
    <xf numFmtId="3" fontId="14" fillId="0" borderId="0" xfId="0" applyNumberFormat="1" applyFont="1" applyAlignment="1">
      <alignment/>
    </xf>
    <xf numFmtId="0" fontId="24" fillId="0" borderId="0" xfId="86" applyFont="1" applyFill="1" applyBorder="1" applyAlignment="1">
      <alignment/>
      <protection/>
    </xf>
    <xf numFmtId="0" fontId="24" fillId="0" borderId="0" xfId="86" applyFont="1" applyBorder="1" applyAlignment="1">
      <alignment/>
      <protection/>
    </xf>
    <xf numFmtId="0" fontId="24" fillId="0" borderId="0" xfId="0" applyFont="1" applyBorder="1" applyAlignment="1">
      <alignment horizontal="center"/>
    </xf>
    <xf numFmtId="0" fontId="24" fillId="0" borderId="0" xfId="0" applyFont="1" applyBorder="1" applyAlignment="1">
      <alignment/>
    </xf>
    <xf numFmtId="0" fontId="24" fillId="0" borderId="0" xfId="92" applyFont="1" applyAlignment="1">
      <alignment horizontal="left"/>
      <protection/>
    </xf>
    <xf numFmtId="0" fontId="38" fillId="0" borderId="0" xfId="92" applyFont="1">
      <alignment/>
      <protection/>
    </xf>
    <xf numFmtId="3" fontId="99" fillId="0" borderId="30" xfId="84" applyNumberFormat="1" applyFont="1" applyBorder="1" applyAlignment="1">
      <alignment horizontal="center"/>
      <protection/>
    </xf>
    <xf numFmtId="3" fontId="14" fillId="0" borderId="0" xfId="0" applyNumberFormat="1" applyFont="1" applyBorder="1" applyAlignment="1">
      <alignment/>
    </xf>
    <xf numFmtId="3" fontId="1" fillId="0" borderId="0" xfId="0" applyNumberFormat="1" applyFont="1" applyAlignment="1">
      <alignment horizontal="right" vertical="top" wrapText="1"/>
    </xf>
    <xf numFmtId="183" fontId="14" fillId="0" borderId="0" xfId="0" applyNumberFormat="1" applyFont="1" applyAlignment="1">
      <alignment/>
    </xf>
    <xf numFmtId="183" fontId="0" fillId="0" borderId="0" xfId="0" applyNumberFormat="1" applyAlignment="1">
      <alignment/>
    </xf>
    <xf numFmtId="183" fontId="14" fillId="0" borderId="16" xfId="0" applyNumberFormat="1" applyFont="1" applyFill="1" applyBorder="1" applyAlignment="1">
      <alignment/>
    </xf>
    <xf numFmtId="0" fontId="1" fillId="0" borderId="22" xfId="82" applyFont="1" applyBorder="1" applyAlignment="1">
      <alignment horizontal="center"/>
      <protection/>
    </xf>
    <xf numFmtId="0" fontId="1" fillId="0" borderId="0" xfId="82" applyFont="1" applyBorder="1" applyAlignment="1">
      <alignment horizontal="center"/>
      <protection/>
    </xf>
    <xf numFmtId="0" fontId="1" fillId="0" borderId="23" xfId="82" applyFont="1" applyBorder="1" applyAlignment="1">
      <alignment horizontal="center"/>
      <protection/>
    </xf>
    <xf numFmtId="0" fontId="50" fillId="0" borderId="20" xfId="82" applyFont="1" applyBorder="1">
      <alignment/>
      <protection/>
    </xf>
    <xf numFmtId="0" fontId="50" fillId="0" borderId="22" xfId="82" applyFont="1" applyBorder="1">
      <alignment/>
      <protection/>
    </xf>
    <xf numFmtId="0" fontId="0" fillId="0" borderId="22" xfId="82" applyFont="1" applyBorder="1">
      <alignment/>
      <protection/>
    </xf>
    <xf numFmtId="0" fontId="0" fillId="0" borderId="22" xfId="82" applyFont="1" applyFill="1" applyBorder="1">
      <alignment/>
      <protection/>
    </xf>
    <xf numFmtId="0" fontId="0" fillId="0" borderId="22" xfId="82" applyFill="1" applyBorder="1">
      <alignment/>
      <protection/>
    </xf>
    <xf numFmtId="0" fontId="1" fillId="0" borderId="22" xfId="82" applyFont="1" applyBorder="1">
      <alignment/>
      <protection/>
    </xf>
    <xf numFmtId="0" fontId="0" fillId="0" borderId="22" xfId="82" applyBorder="1" applyAlignment="1">
      <alignment horizontal="center"/>
      <protection/>
    </xf>
    <xf numFmtId="0" fontId="0" fillId="0" borderId="22" xfId="82" applyFill="1" applyBorder="1" applyAlignment="1">
      <alignment horizontal="left"/>
      <protection/>
    </xf>
    <xf numFmtId="14" fontId="16" fillId="0" borderId="0" xfId="82" applyNumberFormat="1" applyFont="1" applyBorder="1" applyAlignment="1">
      <alignment horizontal="center"/>
      <protection/>
    </xf>
    <xf numFmtId="14" fontId="16" fillId="0" borderId="14" xfId="82" applyNumberFormat="1" applyFont="1" applyBorder="1" applyAlignment="1">
      <alignment horizontal="center"/>
      <protection/>
    </xf>
    <xf numFmtId="3" fontId="14" fillId="0" borderId="0" xfId="82" applyNumberFormat="1" applyFont="1" applyBorder="1">
      <alignment/>
      <protection/>
    </xf>
    <xf numFmtId="4" fontId="19" fillId="0" borderId="0" xfId="0" applyNumberFormat="1" applyFont="1" applyAlignment="1">
      <alignment/>
    </xf>
    <xf numFmtId="3" fontId="19" fillId="0" borderId="0" xfId="0" applyNumberFormat="1" applyFont="1" applyAlignment="1">
      <alignment/>
    </xf>
    <xf numFmtId="14" fontId="23" fillId="0" borderId="57" xfId="0" applyNumberFormat="1" applyFont="1" applyFill="1" applyBorder="1" applyAlignment="1">
      <alignment horizontal="center"/>
    </xf>
    <xf numFmtId="3" fontId="41" fillId="0" borderId="0" xfId="0" applyNumberFormat="1" applyFont="1" applyFill="1" applyBorder="1" applyAlignment="1">
      <alignment/>
    </xf>
    <xf numFmtId="0" fontId="41" fillId="0" borderId="0" xfId="0" applyFont="1" applyFill="1" applyBorder="1" applyAlignment="1">
      <alignment/>
    </xf>
    <xf numFmtId="3" fontId="23" fillId="0" borderId="0" xfId="0" applyNumberFormat="1" applyFont="1" applyFill="1" applyBorder="1" applyAlignment="1">
      <alignment/>
    </xf>
    <xf numFmtId="14" fontId="16" fillId="0" borderId="0" xfId="0" applyNumberFormat="1" applyFont="1" applyBorder="1" applyAlignment="1">
      <alignment horizontal="center"/>
    </xf>
    <xf numFmtId="3" fontId="0" fillId="0" borderId="0" xfId="0" applyNumberFormat="1" applyBorder="1" applyAlignment="1">
      <alignment/>
    </xf>
    <xf numFmtId="4" fontId="19" fillId="0" borderId="0" xfId="0" applyNumberFormat="1" applyFont="1" applyBorder="1" applyAlignment="1">
      <alignment/>
    </xf>
    <xf numFmtId="4" fontId="0" fillId="0" borderId="0" xfId="0" applyNumberFormat="1" applyBorder="1" applyAlignment="1">
      <alignment/>
    </xf>
    <xf numFmtId="3" fontId="14" fillId="34" borderId="0" xfId="0" applyNumberFormat="1" applyFont="1" applyFill="1" applyBorder="1" applyAlignment="1">
      <alignment/>
    </xf>
    <xf numFmtId="3" fontId="19" fillId="0" borderId="0" xfId="0" applyNumberFormat="1" applyFont="1" applyBorder="1" applyAlignment="1">
      <alignment/>
    </xf>
    <xf numFmtId="0" fontId="23" fillId="0" borderId="78" xfId="93" applyFont="1" applyBorder="1">
      <alignment/>
      <protection/>
    </xf>
    <xf numFmtId="187" fontId="23" fillId="0" borderId="79" xfId="93" applyNumberFormat="1" applyFont="1" applyBorder="1">
      <alignment/>
      <protection/>
    </xf>
    <xf numFmtId="187" fontId="23" fillId="0" borderId="80" xfId="93" applyNumberFormat="1" applyFont="1" applyBorder="1">
      <alignment/>
      <protection/>
    </xf>
    <xf numFmtId="187" fontId="24" fillId="0" borderId="79" xfId="93" applyNumberFormat="1" applyFont="1" applyFill="1" applyBorder="1">
      <alignment/>
      <protection/>
    </xf>
    <xf numFmtId="0" fontId="24" fillId="0" borderId="0" xfId="93" applyFont="1" applyBorder="1">
      <alignment/>
      <protection/>
    </xf>
    <xf numFmtId="4" fontId="21" fillId="0" borderId="0" xfId="0" applyNumberFormat="1" applyFont="1" applyBorder="1" applyAlignment="1">
      <alignment/>
    </xf>
    <xf numFmtId="187" fontId="24" fillId="0" borderId="0" xfId="93" applyNumberFormat="1" applyFont="1" applyFill="1" applyBorder="1">
      <alignment/>
      <protection/>
    </xf>
    <xf numFmtId="38" fontId="24" fillId="0" borderId="0" xfId="86" applyNumberFormat="1" applyFont="1">
      <alignment/>
      <protection/>
    </xf>
    <xf numFmtId="10" fontId="24" fillId="0" borderId="41" xfId="92" applyNumberFormat="1" applyFont="1" applyFill="1" applyBorder="1" applyAlignment="1">
      <alignment horizontal="center"/>
      <protection/>
    </xf>
    <xf numFmtId="0" fontId="43" fillId="0" borderId="0" xfId="91" applyFont="1" applyBorder="1">
      <alignment/>
      <protection/>
    </xf>
    <xf numFmtId="189" fontId="24" fillId="0" borderId="81" xfId="88" applyNumberFormat="1" applyFont="1" applyBorder="1" applyAlignment="1">
      <alignment horizontal="right"/>
      <protection/>
    </xf>
    <xf numFmtId="0" fontId="24" fillId="0" borderId="0" xfId="88" applyFont="1" applyBorder="1">
      <alignment/>
      <protection/>
    </xf>
    <xf numFmtId="188" fontId="24" fillId="0" borderId="0" xfId="88" applyNumberFormat="1" applyFont="1" applyBorder="1">
      <alignment/>
      <protection/>
    </xf>
    <xf numFmtId="3" fontId="24" fillId="0" borderId="53" xfId="88" applyNumberFormat="1" applyFont="1" applyFill="1" applyBorder="1">
      <alignment/>
      <protection/>
    </xf>
    <xf numFmtId="189" fontId="24" fillId="0" borderId="82" xfId="88" applyNumberFormat="1" applyFont="1" applyBorder="1" applyAlignment="1">
      <alignment horizontal="right"/>
      <protection/>
    </xf>
    <xf numFmtId="3" fontId="24" fillId="0" borderId="83" xfId="88" applyNumberFormat="1" applyFont="1" applyFill="1" applyBorder="1">
      <alignment/>
      <protection/>
    </xf>
    <xf numFmtId="3" fontId="24" fillId="0" borderId="18" xfId="88" applyNumberFormat="1" applyFont="1" applyBorder="1">
      <alignment/>
      <protection/>
    </xf>
    <xf numFmtId="0" fontId="24" fillId="0" borderId="30" xfId="88" applyFont="1" applyBorder="1">
      <alignment/>
      <protection/>
    </xf>
    <xf numFmtId="3" fontId="24" fillId="0" borderId="18" xfId="88" applyNumberFormat="1" applyFont="1" applyFill="1" applyBorder="1">
      <alignment/>
      <protection/>
    </xf>
    <xf numFmtId="0" fontId="24" fillId="0" borderId="30" xfId="88" applyFont="1" applyFill="1" applyBorder="1">
      <alignment/>
      <protection/>
    </xf>
    <xf numFmtId="3" fontId="24" fillId="0" borderId="28" xfId="91" applyNumberFormat="1" applyFont="1" applyFill="1" applyBorder="1" applyAlignment="1">
      <alignment horizontal="center"/>
      <protection/>
    </xf>
    <xf numFmtId="10" fontId="24" fillId="0" borderId="28" xfId="100" applyNumberFormat="1" applyFont="1" applyFill="1" applyBorder="1" applyAlignment="1">
      <alignment horizontal="center"/>
    </xf>
    <xf numFmtId="10" fontId="27" fillId="0" borderId="0" xfId="97" applyNumberFormat="1" applyFont="1" applyAlignment="1">
      <alignment/>
    </xf>
    <xf numFmtId="0" fontId="82" fillId="0" borderId="0" xfId="84" applyFill="1" applyBorder="1">
      <alignment/>
      <protection/>
    </xf>
    <xf numFmtId="3" fontId="14" fillId="0" borderId="14" xfId="0" applyNumberFormat="1" applyFont="1" applyFill="1" applyBorder="1" applyAlignment="1">
      <alignment horizontal="right"/>
    </xf>
    <xf numFmtId="3" fontId="23" fillId="0" borderId="27" xfId="0" applyNumberFormat="1" applyFont="1" applyFill="1" applyBorder="1" applyAlignment="1">
      <alignment horizontal="center"/>
    </xf>
    <xf numFmtId="3" fontId="23" fillId="0" borderId="28" xfId="0" applyNumberFormat="1" applyFont="1" applyFill="1" applyBorder="1" applyAlignment="1">
      <alignment horizontal="center"/>
    </xf>
    <xf numFmtId="14" fontId="23" fillId="0" borderId="28" xfId="0" applyNumberFormat="1" applyFont="1" applyFill="1" applyBorder="1" applyAlignment="1">
      <alignment horizontal="center"/>
    </xf>
    <xf numFmtId="3" fontId="23" fillId="0" borderId="29" xfId="0" applyNumberFormat="1" applyFont="1" applyFill="1" applyBorder="1" applyAlignment="1">
      <alignment horizontal="center"/>
    </xf>
    <xf numFmtId="3" fontId="24" fillId="0" borderId="48" xfId="0" applyNumberFormat="1" applyFont="1" applyFill="1" applyBorder="1" applyAlignment="1">
      <alignment/>
    </xf>
    <xf numFmtId="3" fontId="23" fillId="35" borderId="51" xfId="0" applyNumberFormat="1" applyFont="1" applyFill="1" applyBorder="1" applyAlignment="1">
      <alignment/>
    </xf>
    <xf numFmtId="3" fontId="24" fillId="0" borderId="27" xfId="0" applyNumberFormat="1" applyFont="1" applyFill="1" applyBorder="1" applyAlignment="1">
      <alignment/>
    </xf>
    <xf numFmtId="3" fontId="41" fillId="0" borderId="28" xfId="0" applyNumberFormat="1" applyFont="1" applyFill="1" applyBorder="1" applyAlignment="1">
      <alignment/>
    </xf>
    <xf numFmtId="3" fontId="24" fillId="0" borderId="28" xfId="0" applyNumberFormat="1" applyFont="1" applyFill="1" applyBorder="1" applyAlignment="1">
      <alignment/>
    </xf>
    <xf numFmtId="3" fontId="41" fillId="0" borderId="29" xfId="0" applyNumberFormat="1" applyFont="1" applyFill="1" applyBorder="1" applyAlignment="1">
      <alignment/>
    </xf>
    <xf numFmtId="3" fontId="49" fillId="0" borderId="56" xfId="0" applyNumberFormat="1" applyFont="1" applyFill="1" applyBorder="1" applyAlignment="1">
      <alignment/>
    </xf>
    <xf numFmtId="3" fontId="49" fillId="0" borderId="28" xfId="0" applyNumberFormat="1" applyFont="1" applyFill="1" applyBorder="1" applyAlignment="1">
      <alignment/>
    </xf>
    <xf numFmtId="3" fontId="23" fillId="0" borderId="84" xfId="0" applyNumberFormat="1" applyFont="1" applyFill="1" applyBorder="1" applyAlignment="1">
      <alignment horizontal="center"/>
    </xf>
    <xf numFmtId="187" fontId="24" fillId="0" borderId="56" xfId="93" applyNumberFormat="1" applyFont="1" applyBorder="1">
      <alignment/>
      <protection/>
    </xf>
    <xf numFmtId="187" fontId="24" fillId="0" borderId="0" xfId="93" applyNumberFormat="1" applyFont="1" applyBorder="1">
      <alignment/>
      <protection/>
    </xf>
    <xf numFmtId="187" fontId="24" fillId="0" borderId="27" xfId="93" applyNumberFormat="1" applyFont="1" applyBorder="1">
      <alignment/>
      <protection/>
    </xf>
    <xf numFmtId="187" fontId="24" fillId="0" borderId="28" xfId="93" applyNumberFormat="1" applyFont="1" applyFill="1" applyBorder="1">
      <alignment/>
      <protection/>
    </xf>
    <xf numFmtId="187" fontId="24" fillId="0" borderId="29" xfId="93" applyNumberFormat="1" applyFont="1" applyFill="1" applyBorder="1">
      <alignment/>
      <protection/>
    </xf>
    <xf numFmtId="3" fontId="24" fillId="0" borderId="0" xfId="93" applyNumberFormat="1" applyFont="1">
      <alignment/>
      <protection/>
    </xf>
    <xf numFmtId="3" fontId="24" fillId="0" borderId="0" xfId="93" applyNumberFormat="1" applyFont="1" applyFill="1">
      <alignment/>
      <protection/>
    </xf>
    <xf numFmtId="3" fontId="24" fillId="0" borderId="0" xfId="93" applyNumberFormat="1" applyFont="1" applyBorder="1">
      <alignment/>
      <protection/>
    </xf>
    <xf numFmtId="185" fontId="24" fillId="0" borderId="0" xfId="0" applyNumberFormat="1" applyFont="1" applyFill="1" applyBorder="1" applyAlignment="1">
      <alignment/>
    </xf>
    <xf numFmtId="187" fontId="23" fillId="0" borderId="28" xfId="0" applyNumberFormat="1" applyFont="1" applyFill="1" applyBorder="1" applyAlignment="1">
      <alignment/>
    </xf>
    <xf numFmtId="187" fontId="23" fillId="0" borderId="27" xfId="0" applyNumberFormat="1" applyFont="1" applyFill="1" applyBorder="1" applyAlignment="1">
      <alignment/>
    </xf>
    <xf numFmtId="187" fontId="23" fillId="0" borderId="29" xfId="0" applyNumberFormat="1" applyFont="1" applyFill="1" applyBorder="1" applyAlignment="1">
      <alignment/>
    </xf>
    <xf numFmtId="185" fontId="24" fillId="0" borderId="0" xfId="85" applyNumberFormat="1" applyFont="1">
      <alignment/>
      <protection/>
    </xf>
    <xf numFmtId="3" fontId="24" fillId="0" borderId="49" xfId="85" applyNumberFormat="1" applyFont="1" applyBorder="1" applyAlignment="1">
      <alignment horizontal="right"/>
      <protection/>
    </xf>
    <xf numFmtId="3" fontId="23" fillId="0" borderId="41" xfId="85" applyNumberFormat="1" applyFont="1" applyBorder="1" applyAlignment="1">
      <alignment horizontal="right"/>
      <protection/>
    </xf>
    <xf numFmtId="3" fontId="23" fillId="0" borderId="27" xfId="85" applyNumberFormat="1" applyFont="1" applyBorder="1" applyAlignment="1">
      <alignment horizontal="right"/>
      <protection/>
    </xf>
    <xf numFmtId="3" fontId="24" fillId="0" borderId="29" xfId="85" applyNumberFormat="1" applyFont="1" applyBorder="1" applyAlignment="1">
      <alignment horizontal="right"/>
      <protection/>
    </xf>
    <xf numFmtId="3" fontId="24" fillId="0" borderId="0" xfId="88" applyNumberFormat="1" applyFont="1" applyBorder="1" applyAlignment="1">
      <alignment horizontal="right"/>
      <protection/>
    </xf>
    <xf numFmtId="188" fontId="24" fillId="0" borderId="57" xfId="88" applyNumberFormat="1" applyFont="1" applyBorder="1">
      <alignment/>
      <protection/>
    </xf>
    <xf numFmtId="3" fontId="24" fillId="0" borderId="57" xfId="88" applyNumberFormat="1" applyFont="1" applyFill="1" applyBorder="1">
      <alignment/>
      <protection/>
    </xf>
    <xf numFmtId="0" fontId="24" fillId="0" borderId="49" xfId="86" applyFont="1" applyBorder="1">
      <alignment/>
      <protection/>
    </xf>
    <xf numFmtId="0" fontId="23" fillId="0" borderId="48" xfId="86" applyFont="1" applyBorder="1">
      <alignment/>
      <protection/>
    </xf>
    <xf numFmtId="0" fontId="24" fillId="0" borderId="20" xfId="86" applyFont="1" applyBorder="1">
      <alignment/>
      <protection/>
    </xf>
    <xf numFmtId="0" fontId="24" fillId="0" borderId="70" xfId="86" applyFont="1" applyBorder="1">
      <alignment/>
      <protection/>
    </xf>
    <xf numFmtId="0" fontId="24" fillId="0" borderId="22" xfId="86" applyFont="1" applyBorder="1" applyAlignment="1">
      <alignment horizontal="center"/>
      <protection/>
    </xf>
    <xf numFmtId="0" fontId="24" fillId="0" borderId="57" xfId="86" applyFont="1" applyBorder="1" applyAlignment="1">
      <alignment horizontal="center"/>
      <protection/>
    </xf>
    <xf numFmtId="0" fontId="24" fillId="0" borderId="85" xfId="86" applyFont="1" applyBorder="1" applyAlignment="1">
      <alignment horizontal="center"/>
      <protection/>
    </xf>
    <xf numFmtId="0" fontId="24" fillId="0" borderId="71" xfId="86" applyFont="1" applyBorder="1" applyAlignment="1">
      <alignment horizontal="center"/>
      <protection/>
    </xf>
    <xf numFmtId="188" fontId="24" fillId="0" borderId="86" xfId="86" applyNumberFormat="1" applyFont="1" applyBorder="1">
      <alignment/>
      <protection/>
    </xf>
    <xf numFmtId="188" fontId="24" fillId="0" borderId="57" xfId="86" applyNumberFormat="1" applyFont="1" applyBorder="1">
      <alignment/>
      <protection/>
    </xf>
    <xf numFmtId="188" fontId="24" fillId="0" borderId="87" xfId="86" applyNumberFormat="1" applyFont="1" applyBorder="1">
      <alignment/>
      <protection/>
    </xf>
    <xf numFmtId="188" fontId="24" fillId="0" borderId="88" xfId="86" applyNumberFormat="1" applyFont="1" applyBorder="1">
      <alignment/>
      <protection/>
    </xf>
    <xf numFmtId="3" fontId="24" fillId="0" borderId="40" xfId="86" applyNumberFormat="1" applyFont="1" applyBorder="1">
      <alignment/>
      <protection/>
    </xf>
    <xf numFmtId="188" fontId="24" fillId="0" borderId="40" xfId="86" applyNumberFormat="1" applyFont="1" applyBorder="1" applyAlignment="1">
      <alignment horizontal="center"/>
      <protection/>
    </xf>
    <xf numFmtId="0" fontId="24" fillId="0" borderId="28" xfId="86" applyFont="1" applyBorder="1">
      <alignment/>
      <protection/>
    </xf>
    <xf numFmtId="188" fontId="24" fillId="0" borderId="29" xfId="86" applyNumberFormat="1" applyFont="1" applyBorder="1">
      <alignment/>
      <protection/>
    </xf>
    <xf numFmtId="3" fontId="24" fillId="0" borderId="28" xfId="91" applyNumberFormat="1" applyFont="1" applyFill="1" applyBorder="1" applyAlignment="1">
      <alignment horizontal="left"/>
      <protection/>
    </xf>
    <xf numFmtId="0" fontId="23" fillId="0" borderId="27" xfId="91" applyFont="1" applyBorder="1" applyAlignment="1">
      <alignment horizontal="center"/>
      <protection/>
    </xf>
    <xf numFmtId="0" fontId="23" fillId="0" borderId="28" xfId="91" applyFont="1" applyBorder="1" applyAlignment="1">
      <alignment horizontal="center"/>
      <protection/>
    </xf>
    <xf numFmtId="14" fontId="23" fillId="0" borderId="29" xfId="91" applyNumberFormat="1" applyFont="1" applyFill="1" applyBorder="1" applyAlignment="1">
      <alignment horizontal="center"/>
      <protection/>
    </xf>
    <xf numFmtId="0" fontId="24" fillId="0" borderId="89" xfId="91" applyFont="1" applyBorder="1">
      <alignment/>
      <protection/>
    </xf>
    <xf numFmtId="3" fontId="24" fillId="0" borderId="29" xfId="91" applyNumberFormat="1" applyFont="1" applyFill="1" applyBorder="1" applyAlignment="1">
      <alignment horizontal="center"/>
      <protection/>
    </xf>
    <xf numFmtId="3" fontId="24" fillId="0" borderId="0" xfId="91" applyNumberFormat="1" applyFont="1" applyFill="1" applyBorder="1" applyAlignment="1">
      <alignment horizontal="center"/>
      <protection/>
    </xf>
    <xf numFmtId="9" fontId="14" fillId="0" borderId="0" xfId="97" applyFont="1" applyBorder="1" applyAlignment="1">
      <alignment/>
    </xf>
    <xf numFmtId="4" fontId="0" fillId="0" borderId="0" xfId="0" applyNumberFormat="1" applyAlignment="1">
      <alignment/>
    </xf>
    <xf numFmtId="0" fontId="1" fillId="0" borderId="90" xfId="0" applyFont="1" applyFill="1" applyBorder="1" applyAlignment="1">
      <alignment horizontal="center" vertical="top" wrapText="1"/>
    </xf>
    <xf numFmtId="49" fontId="1" fillId="0" borderId="91" xfId="0" applyNumberFormat="1" applyFont="1" applyFill="1" applyBorder="1" applyAlignment="1">
      <alignment horizontal="center" vertical="top" wrapText="1"/>
    </xf>
    <xf numFmtId="49" fontId="1" fillId="0" borderId="91" xfId="0" applyNumberFormat="1" applyFont="1" applyFill="1" applyBorder="1" applyAlignment="1">
      <alignment horizontal="left" vertical="top" wrapText="1"/>
    </xf>
    <xf numFmtId="3" fontId="1" fillId="0" borderId="91" xfId="0" applyNumberFormat="1" applyFont="1" applyFill="1" applyBorder="1" applyAlignment="1">
      <alignment horizontal="right" vertical="top" wrapText="1"/>
    </xf>
    <xf numFmtId="10" fontId="1" fillId="0" borderId="91" xfId="0" applyNumberFormat="1" applyFont="1" applyFill="1" applyBorder="1" applyAlignment="1">
      <alignment horizontal="center" vertical="top" wrapText="1"/>
    </xf>
    <xf numFmtId="10" fontId="1" fillId="0" borderId="92" xfId="0" applyNumberFormat="1" applyFont="1" applyFill="1" applyBorder="1" applyAlignment="1">
      <alignment horizontal="center" vertical="top" wrapText="1"/>
    </xf>
    <xf numFmtId="0" fontId="24" fillId="0" borderId="0" xfId="0" applyFont="1" applyAlignment="1">
      <alignment/>
    </xf>
    <xf numFmtId="0" fontId="24" fillId="0" borderId="0" xfId="86" applyFont="1" applyAlignment="1">
      <alignment/>
      <protection/>
    </xf>
    <xf numFmtId="0" fontId="23" fillId="0" borderId="0" xfId="86" applyFont="1" applyAlignment="1">
      <alignment/>
      <protection/>
    </xf>
    <xf numFmtId="0" fontId="24" fillId="0" borderId="56" xfId="86" applyFont="1" applyBorder="1" applyAlignment="1">
      <alignment/>
      <protection/>
    </xf>
    <xf numFmtId="188" fontId="24" fillId="0" borderId="40" xfId="86" applyNumberFormat="1" applyFont="1" applyBorder="1" applyAlignment="1">
      <alignment/>
      <protection/>
    </xf>
    <xf numFmtId="188" fontId="24" fillId="0" borderId="43" xfId="86" applyNumberFormat="1" applyFont="1" applyBorder="1" applyAlignment="1">
      <alignment/>
      <protection/>
    </xf>
    <xf numFmtId="188" fontId="24" fillId="0" borderId="41" xfId="86" applyNumberFormat="1" applyFont="1" applyBorder="1" applyAlignment="1">
      <alignment/>
      <protection/>
    </xf>
    <xf numFmtId="188" fontId="24" fillId="0" borderId="50" xfId="86" applyNumberFormat="1" applyFont="1" applyBorder="1" applyAlignment="1">
      <alignment/>
      <protection/>
    </xf>
    <xf numFmtId="188" fontId="24" fillId="0" borderId="49" xfId="86" applyNumberFormat="1" applyFont="1" applyBorder="1" applyAlignment="1">
      <alignment/>
      <protection/>
    </xf>
    <xf numFmtId="188" fontId="24" fillId="0" borderId="0" xfId="86" applyNumberFormat="1" applyFont="1" applyBorder="1" applyAlignment="1">
      <alignment/>
      <protection/>
    </xf>
    <xf numFmtId="0" fontId="24" fillId="0" borderId="0" xfId="86" applyFont="1" applyFill="1" applyAlignment="1">
      <alignment/>
      <protection/>
    </xf>
    <xf numFmtId="188" fontId="24" fillId="0" borderId="41" xfId="86" applyNumberFormat="1" applyFont="1" applyBorder="1" applyAlignment="1">
      <alignment vertical="center"/>
      <protection/>
    </xf>
    <xf numFmtId="0" fontId="24" fillId="0" borderId="93" xfId="86" applyFont="1" applyBorder="1">
      <alignment/>
      <protection/>
    </xf>
    <xf numFmtId="0" fontId="24" fillId="0" borderId="57" xfId="86" applyFont="1" applyBorder="1">
      <alignment/>
      <protection/>
    </xf>
    <xf numFmtId="0" fontId="24" fillId="0" borderId="71" xfId="86" applyFont="1" applyBorder="1">
      <alignment/>
      <protection/>
    </xf>
    <xf numFmtId="0" fontId="24" fillId="0" borderId="57" xfId="86" applyFont="1" applyFill="1" applyBorder="1">
      <alignment/>
      <protection/>
    </xf>
    <xf numFmtId="0" fontId="24" fillId="0" borderId="71" xfId="86" applyFont="1" applyFill="1" applyBorder="1">
      <alignment/>
      <protection/>
    </xf>
    <xf numFmtId="0" fontId="23" fillId="0" borderId="0" xfId="92" applyFont="1" applyBorder="1" applyAlignment="1">
      <alignment/>
      <protection/>
    </xf>
    <xf numFmtId="0" fontId="14" fillId="35" borderId="0" xfId="0" applyNumberFormat="1" applyFont="1" applyFill="1" applyBorder="1" applyAlignment="1" applyProtection="1">
      <alignment vertical="top"/>
      <protection/>
    </xf>
    <xf numFmtId="3" fontId="2" fillId="35" borderId="0" xfId="0" applyNumberFormat="1" applyFont="1" applyFill="1" applyBorder="1" applyAlignment="1" applyProtection="1">
      <alignment vertical="top"/>
      <protection/>
    </xf>
    <xf numFmtId="3" fontId="14" fillId="35" borderId="0" xfId="0" applyNumberFormat="1" applyFont="1" applyFill="1" applyBorder="1" applyAlignment="1" applyProtection="1">
      <alignment vertical="top"/>
      <protection/>
    </xf>
    <xf numFmtId="3" fontId="2" fillId="0" borderId="0" xfId="77" applyNumberFormat="1" applyFont="1" applyFill="1" applyBorder="1">
      <alignment/>
      <protection/>
    </xf>
    <xf numFmtId="0" fontId="14" fillId="0" borderId="0" xfId="77" applyNumberFormat="1" applyFont="1" applyFill="1" applyBorder="1" applyAlignment="1" applyProtection="1">
      <alignment vertical="top"/>
      <protection/>
    </xf>
    <xf numFmtId="0" fontId="2" fillId="0" borderId="0" xfId="77" applyNumberFormat="1" applyFont="1" applyFill="1" applyBorder="1" applyAlignment="1" applyProtection="1">
      <alignment vertical="top"/>
      <protection/>
    </xf>
    <xf numFmtId="3" fontId="14" fillId="0" borderId="0" xfId="77" applyNumberFormat="1" applyFont="1" applyFill="1" applyBorder="1" applyAlignment="1" applyProtection="1">
      <alignment vertical="top"/>
      <protection/>
    </xf>
    <xf numFmtId="3" fontId="2" fillId="0" borderId="0" xfId="77" applyNumberFormat="1" applyFont="1" applyFill="1" applyBorder="1" applyAlignment="1" applyProtection="1">
      <alignment vertical="top"/>
      <protection/>
    </xf>
    <xf numFmtId="182" fontId="14" fillId="0" borderId="0" xfId="54" applyNumberFormat="1" applyFont="1" applyFill="1" applyBorder="1" applyAlignment="1" applyProtection="1">
      <alignment vertical="top"/>
      <protection/>
    </xf>
    <xf numFmtId="3" fontId="14" fillId="0" borderId="0" xfId="77" applyNumberFormat="1" applyFont="1" applyFill="1" applyBorder="1">
      <alignment/>
      <protection/>
    </xf>
    <xf numFmtId="0" fontId="82" fillId="0" borderId="0" xfId="84" applyFill="1" applyBorder="1">
      <alignment/>
      <protection/>
    </xf>
    <xf numFmtId="10" fontId="99" fillId="0" borderId="0" xfId="84" applyNumberFormat="1" applyFont="1" applyFill="1" applyBorder="1">
      <alignment/>
      <protection/>
    </xf>
    <xf numFmtId="3" fontId="82" fillId="0" borderId="0" xfId="84" applyNumberFormat="1" applyFont="1" applyFill="1" applyBorder="1">
      <alignment/>
      <protection/>
    </xf>
    <xf numFmtId="3" fontId="99" fillId="0" borderId="0" xfId="84" applyNumberFormat="1" applyFont="1" applyFill="1" applyBorder="1">
      <alignment/>
      <protection/>
    </xf>
    <xf numFmtId="3" fontId="82" fillId="0" borderId="0" xfId="84" applyNumberFormat="1" applyFill="1" applyBorder="1">
      <alignment/>
      <protection/>
    </xf>
    <xf numFmtId="10" fontId="82" fillId="0" borderId="0" xfId="84" applyNumberFormat="1" applyFont="1" applyFill="1" applyBorder="1">
      <alignment/>
      <protection/>
    </xf>
    <xf numFmtId="10" fontId="82" fillId="0" borderId="0" xfId="84" applyNumberFormat="1" applyFont="1" applyFill="1" applyBorder="1" applyAlignment="1">
      <alignment horizontal="right"/>
      <protection/>
    </xf>
    <xf numFmtId="3" fontId="0" fillId="0" borderId="0" xfId="0" applyNumberFormat="1" applyFill="1" applyAlignment="1">
      <alignment/>
    </xf>
    <xf numFmtId="0" fontId="99" fillId="38" borderId="30" xfId="84" applyFont="1" applyFill="1" applyBorder="1" applyAlignment="1">
      <alignment horizontal="center"/>
      <protection/>
    </xf>
    <xf numFmtId="3" fontId="82" fillId="0" borderId="0" xfId="84" applyNumberFormat="1" applyAlignment="1">
      <alignment horizontal="center"/>
      <protection/>
    </xf>
    <xf numFmtId="3" fontId="93" fillId="0" borderId="0" xfId="84" applyNumberFormat="1" applyFont="1" applyAlignment="1">
      <alignment horizontal="center"/>
      <protection/>
    </xf>
    <xf numFmtId="3" fontId="82" fillId="0" borderId="30" xfId="84" applyNumberFormat="1" applyBorder="1" applyAlignment="1">
      <alignment horizontal="center"/>
      <protection/>
    </xf>
    <xf numFmtId="4" fontId="99" fillId="0" borderId="21" xfId="84" applyNumberFormat="1" applyFont="1" applyFill="1" applyBorder="1" applyAlignment="1">
      <alignment horizontal="center"/>
      <protection/>
    </xf>
    <xf numFmtId="3" fontId="99" fillId="0" borderId="21" xfId="84" applyNumberFormat="1" applyFont="1" applyFill="1" applyBorder="1" applyAlignment="1">
      <alignment horizontal="center"/>
      <protection/>
    </xf>
    <xf numFmtId="3" fontId="82" fillId="0" borderId="0" xfId="84" applyNumberFormat="1" applyFont="1" applyFill="1" applyBorder="1" applyAlignment="1">
      <alignment horizontal="center"/>
      <protection/>
    </xf>
    <xf numFmtId="4" fontId="99" fillId="0" borderId="0" xfId="84" applyNumberFormat="1" applyFont="1" applyFill="1" applyBorder="1" applyAlignment="1">
      <alignment horizontal="center"/>
      <protection/>
    </xf>
    <xf numFmtId="3" fontId="82" fillId="0" borderId="0" xfId="84" applyNumberFormat="1" applyFill="1" applyBorder="1" applyAlignment="1">
      <alignment horizontal="center"/>
      <protection/>
    </xf>
    <xf numFmtId="3" fontId="82" fillId="0" borderId="18" xfId="84" applyNumberFormat="1" applyFont="1" applyFill="1" applyBorder="1" applyAlignment="1">
      <alignment horizontal="center"/>
      <protection/>
    </xf>
    <xf numFmtId="0" fontId="82" fillId="0" borderId="0" xfId="84" applyAlignment="1">
      <alignment horizontal="center"/>
      <protection/>
    </xf>
    <xf numFmtId="0" fontId="0" fillId="0" borderId="0" xfId="0" applyAlignment="1">
      <alignment horizontal="center"/>
    </xf>
    <xf numFmtId="10" fontId="82" fillId="0" borderId="20" xfId="84" applyNumberFormat="1" applyBorder="1">
      <alignment/>
      <protection/>
    </xf>
    <xf numFmtId="10" fontId="82" fillId="0" borderId="22" xfId="84" applyNumberFormat="1" applyBorder="1" applyAlignment="1">
      <alignment horizontal="right"/>
      <protection/>
    </xf>
    <xf numFmtId="10" fontId="82" fillId="0" borderId="24" xfId="84" applyNumberFormat="1" applyBorder="1">
      <alignment/>
      <protection/>
    </xf>
    <xf numFmtId="2" fontId="0" fillId="0" borderId="0" xfId="0" applyNumberFormat="1" applyAlignment="1">
      <alignment/>
    </xf>
    <xf numFmtId="10" fontId="0" fillId="0" borderId="0" xfId="97" applyNumberFormat="1" applyFont="1" applyAlignment="1">
      <alignment/>
    </xf>
    <xf numFmtId="3" fontId="0" fillId="0" borderId="28" xfId="0" applyNumberFormat="1" applyBorder="1" applyAlignment="1">
      <alignment/>
    </xf>
    <xf numFmtId="3" fontId="0" fillId="0" borderId="0" xfId="77" applyNumberFormat="1">
      <alignment/>
      <protection/>
    </xf>
    <xf numFmtId="3" fontId="14" fillId="0" borderId="29" xfId="0" applyNumberFormat="1" applyFont="1" applyBorder="1" applyAlignment="1">
      <alignment/>
    </xf>
    <xf numFmtId="3" fontId="0" fillId="0" borderId="30" xfId="0" applyNumberFormat="1" applyBorder="1" applyAlignment="1">
      <alignment/>
    </xf>
    <xf numFmtId="0" fontId="27" fillId="0" borderId="0" xfId="92" applyBorder="1">
      <alignment/>
      <protection/>
    </xf>
    <xf numFmtId="0" fontId="2" fillId="0" borderId="0" xfId="0" applyFont="1" applyFill="1" applyBorder="1" applyAlignment="1">
      <alignment/>
    </xf>
    <xf numFmtId="183" fontId="27" fillId="0" borderId="0" xfId="92" applyNumberFormat="1" applyBorder="1">
      <alignment/>
      <protection/>
    </xf>
    <xf numFmtId="10" fontId="24" fillId="0" borderId="0" xfId="92" applyNumberFormat="1" applyFont="1" applyFill="1" applyBorder="1" applyAlignment="1">
      <alignment horizontal="center"/>
      <protection/>
    </xf>
    <xf numFmtId="0" fontId="14" fillId="0" borderId="10" xfId="0" applyFont="1" applyFill="1" applyBorder="1" applyAlignment="1">
      <alignment/>
    </xf>
    <xf numFmtId="3" fontId="27" fillId="0" borderId="0" xfId="92" applyNumberFormat="1" applyBorder="1">
      <alignment/>
      <protection/>
    </xf>
    <xf numFmtId="10" fontId="27" fillId="0" borderId="0" xfId="92" applyNumberFormat="1" applyBorder="1">
      <alignment/>
      <protection/>
    </xf>
    <xf numFmtId="3" fontId="99" fillId="0" borderId="0" xfId="83" applyNumberFormat="1" applyFont="1" applyFill="1" applyBorder="1">
      <alignment/>
      <protection/>
    </xf>
    <xf numFmtId="3" fontId="0" fillId="0" borderId="0" xfId="77" applyNumberFormat="1" applyBorder="1">
      <alignment/>
      <protection/>
    </xf>
    <xf numFmtId="3" fontId="1" fillId="0" borderId="0" xfId="77" applyNumberFormat="1" applyFont="1" applyBorder="1">
      <alignment/>
      <protection/>
    </xf>
    <xf numFmtId="0" fontId="105" fillId="0" borderId="0" xfId="0" applyFont="1" applyAlignment="1">
      <alignment/>
    </xf>
    <xf numFmtId="183" fontId="105" fillId="0" borderId="0" xfId="0" applyNumberFormat="1" applyFont="1" applyAlignment="1">
      <alignment/>
    </xf>
    <xf numFmtId="3" fontId="82" fillId="0" borderId="0" xfId="84" applyNumberFormat="1">
      <alignment/>
      <protection/>
    </xf>
    <xf numFmtId="3" fontId="0" fillId="0" borderId="0" xfId="0" applyNumberFormat="1" applyFill="1" applyBorder="1" applyAlignment="1">
      <alignment/>
    </xf>
    <xf numFmtId="3" fontId="99" fillId="0" borderId="0" xfId="84" applyNumberFormat="1" applyFont="1" applyFill="1" applyBorder="1" applyAlignment="1">
      <alignment horizontal="center"/>
      <protection/>
    </xf>
    <xf numFmtId="3" fontId="82" fillId="0" borderId="0" xfId="84" applyNumberFormat="1" applyFill="1" applyBorder="1" applyAlignment="1">
      <alignment/>
      <protection/>
    </xf>
    <xf numFmtId="9" fontId="82" fillId="37" borderId="30" xfId="84" applyNumberFormat="1" applyFill="1" applyBorder="1">
      <alignment/>
      <protection/>
    </xf>
    <xf numFmtId="3" fontId="99" fillId="0" borderId="30" xfId="84" applyNumberFormat="1" applyFont="1" applyFill="1" applyBorder="1" applyAlignment="1">
      <alignment horizontal="right"/>
      <protection/>
    </xf>
    <xf numFmtId="3" fontId="82" fillId="35" borderId="30" xfId="84" applyNumberFormat="1" applyFill="1" applyBorder="1" applyAlignment="1">
      <alignment horizontal="center"/>
      <protection/>
    </xf>
    <xf numFmtId="10" fontId="0" fillId="0" borderId="0" xfId="0" applyNumberFormat="1" applyAlignment="1">
      <alignment/>
    </xf>
    <xf numFmtId="3" fontId="43" fillId="0" borderId="0" xfId="91" applyNumberFormat="1" applyFont="1" applyFill="1" applyBorder="1">
      <alignment/>
      <protection/>
    </xf>
    <xf numFmtId="3" fontId="43" fillId="0" borderId="0" xfId="91" applyNumberFormat="1" applyFont="1" applyBorder="1">
      <alignment/>
      <protection/>
    </xf>
    <xf numFmtId="0" fontId="19" fillId="0" borderId="0" xfId="0" applyFont="1" applyFill="1" applyBorder="1" applyAlignment="1">
      <alignment/>
    </xf>
    <xf numFmtId="3" fontId="2" fillId="0" borderId="18" xfId="0" applyNumberFormat="1" applyFont="1" applyFill="1" applyBorder="1" applyAlignment="1">
      <alignment/>
    </xf>
    <xf numFmtId="3" fontId="82" fillId="0" borderId="0" xfId="81" applyNumberFormat="1" applyFill="1">
      <alignment/>
      <protection/>
    </xf>
    <xf numFmtId="0" fontId="1" fillId="0" borderId="34" xfId="0" applyFont="1" applyFill="1" applyBorder="1" applyAlignment="1">
      <alignment horizontal="center" vertical="top" wrapText="1"/>
    </xf>
    <xf numFmtId="0" fontId="50" fillId="0" borderId="0" xfId="82" applyFont="1" applyBorder="1" applyAlignment="1">
      <alignment horizontal="center"/>
      <protection/>
    </xf>
    <xf numFmtId="3" fontId="1" fillId="0" borderId="0" xfId="82" applyNumberFormat="1" applyFont="1" applyBorder="1" applyAlignment="1">
      <alignment horizontal="center"/>
      <protection/>
    </xf>
    <xf numFmtId="3" fontId="0" fillId="0" borderId="0" xfId="82" applyNumberFormat="1" applyBorder="1" applyAlignment="1">
      <alignment horizontal="center"/>
      <protection/>
    </xf>
    <xf numFmtId="49" fontId="43" fillId="0" borderId="0" xfId="91" applyNumberFormat="1" applyFont="1" applyBorder="1">
      <alignment/>
      <protection/>
    </xf>
    <xf numFmtId="0" fontId="0" fillId="35" borderId="0" xfId="0" applyFont="1" applyFill="1" applyBorder="1" applyAlignment="1">
      <alignment horizontal="center"/>
    </xf>
    <xf numFmtId="0" fontId="0" fillId="35" borderId="23" xfId="0" applyFont="1" applyFill="1" applyBorder="1" applyAlignment="1">
      <alignment horizontal="center"/>
    </xf>
    <xf numFmtId="0" fontId="13" fillId="0" borderId="0" xfId="0" applyFont="1" applyAlignment="1">
      <alignment horizontal="center"/>
    </xf>
    <xf numFmtId="0" fontId="2" fillId="0" borderId="0" xfId="0" applyFont="1" applyBorder="1" applyAlignment="1">
      <alignment horizontal="center"/>
    </xf>
    <xf numFmtId="0" fontId="15" fillId="0" borderId="0" xfId="0" applyFont="1" applyFill="1" applyAlignment="1">
      <alignment horizontal="center"/>
    </xf>
    <xf numFmtId="0" fontId="2" fillId="0" borderId="31" xfId="0" applyFont="1" applyFill="1" applyBorder="1" applyAlignment="1">
      <alignment horizontal="center"/>
    </xf>
    <xf numFmtId="0" fontId="2" fillId="0" borderId="66" xfId="0" applyFont="1" applyFill="1" applyBorder="1" applyAlignment="1">
      <alignment horizontal="center"/>
    </xf>
    <xf numFmtId="0" fontId="2" fillId="0" borderId="65" xfId="0" applyFont="1" applyFill="1" applyBorder="1" applyAlignment="1">
      <alignment horizontal="center"/>
    </xf>
    <xf numFmtId="0" fontId="24" fillId="0" borderId="0" xfId="0" applyFont="1" applyFill="1" applyAlignment="1">
      <alignment horizontal="center"/>
    </xf>
    <xf numFmtId="0" fontId="2" fillId="0" borderId="0" xfId="0" applyFont="1" applyAlignment="1">
      <alignment horizontal="center"/>
    </xf>
    <xf numFmtId="0" fontId="21" fillId="0" borderId="0" xfId="0" applyFont="1" applyFill="1" applyAlignment="1">
      <alignment horizontal="center"/>
    </xf>
    <xf numFmtId="0" fontId="31" fillId="0" borderId="0" xfId="0" applyFont="1" applyFill="1" applyAlignment="1">
      <alignment horizontal="center"/>
    </xf>
    <xf numFmtId="0" fontId="14" fillId="0" borderId="75" xfId="0" applyFont="1" applyBorder="1" applyAlignment="1">
      <alignment horizontal="center"/>
    </xf>
    <xf numFmtId="0" fontId="14" fillId="0" borderId="77" xfId="0" applyFont="1" applyBorder="1" applyAlignment="1">
      <alignment horizontal="center"/>
    </xf>
    <xf numFmtId="0" fontId="24" fillId="0" borderId="0" xfId="0" applyFont="1" applyAlignment="1">
      <alignment horizontal="center"/>
    </xf>
    <xf numFmtId="0" fontId="23" fillId="0" borderId="0" xfId="93" applyFont="1" applyBorder="1" applyAlignment="1">
      <alignment horizontal="center"/>
      <protection/>
    </xf>
    <xf numFmtId="0" fontId="24" fillId="0" borderId="0" xfId="93" applyFont="1" applyBorder="1" applyAlignment="1">
      <alignment horizontal="center"/>
      <protection/>
    </xf>
    <xf numFmtId="0" fontId="57" fillId="0" borderId="0" xfId="93" applyFont="1" applyAlignment="1">
      <alignment horizontal="center"/>
      <protection/>
    </xf>
    <xf numFmtId="0" fontId="23" fillId="0" borderId="50" xfId="93" applyFont="1" applyBorder="1" applyAlignment="1">
      <alignment horizontal="center"/>
      <protection/>
    </xf>
    <xf numFmtId="0" fontId="2" fillId="0" borderId="0" xfId="0" applyNumberFormat="1" applyFont="1" applyFill="1" applyBorder="1" applyAlignment="1" applyProtection="1">
      <alignment horizontal="center" vertical="top"/>
      <protection/>
    </xf>
    <xf numFmtId="0" fontId="33" fillId="0" borderId="16"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horizontal="center" vertical="top"/>
      <protection/>
    </xf>
    <xf numFmtId="0" fontId="14" fillId="0" borderId="31" xfId="0" applyNumberFormat="1" applyFont="1" applyFill="1" applyBorder="1" applyAlignment="1" applyProtection="1">
      <alignment horizontal="center" vertical="top"/>
      <protection/>
    </xf>
    <xf numFmtId="0" fontId="14" fillId="0" borderId="66" xfId="0" applyNumberFormat="1" applyFont="1" applyFill="1" applyBorder="1" applyAlignment="1" applyProtection="1">
      <alignment horizontal="center" vertical="top"/>
      <protection/>
    </xf>
    <xf numFmtId="0" fontId="14" fillId="0" borderId="65" xfId="0" applyNumberFormat="1" applyFont="1" applyFill="1" applyBorder="1" applyAlignment="1" applyProtection="1">
      <alignment horizontal="center" vertical="top"/>
      <protection/>
    </xf>
    <xf numFmtId="0" fontId="14" fillId="0" borderId="0" xfId="0" applyFont="1" applyBorder="1" applyAlignment="1">
      <alignment horizontal="center"/>
    </xf>
    <xf numFmtId="0" fontId="14" fillId="0" borderId="14" xfId="0" applyFont="1" applyBorder="1" applyAlignment="1">
      <alignment horizontal="center"/>
    </xf>
    <xf numFmtId="0" fontId="23" fillId="0" borderId="13" xfId="0" applyNumberFormat="1" applyFont="1" applyFill="1" applyBorder="1" applyAlignment="1" applyProtection="1" quotePrefix="1">
      <alignment horizontal="center" vertical="top"/>
      <protection/>
    </xf>
    <xf numFmtId="0" fontId="23" fillId="0" borderId="0" xfId="0" applyNumberFormat="1" applyFont="1" applyFill="1" applyBorder="1" applyAlignment="1" applyProtection="1" quotePrefix="1">
      <alignment horizontal="center" vertical="top"/>
      <protection/>
    </xf>
    <xf numFmtId="0" fontId="23" fillId="0" borderId="14" xfId="0" applyNumberFormat="1" applyFont="1" applyFill="1" applyBorder="1" applyAlignment="1" applyProtection="1" quotePrefix="1">
      <alignment horizontal="center" vertical="top"/>
      <protection/>
    </xf>
    <xf numFmtId="0" fontId="23" fillId="0" borderId="0" xfId="0" applyFont="1" applyFill="1" applyBorder="1" applyAlignment="1">
      <alignment horizontal="center"/>
    </xf>
    <xf numFmtId="0" fontId="24" fillId="0" borderId="0" xfId="0" applyFont="1" applyFill="1" applyBorder="1" applyAlignment="1">
      <alignment horizontal="center"/>
    </xf>
    <xf numFmtId="0" fontId="23" fillId="0" borderId="52" xfId="0" applyFont="1" applyFill="1" applyBorder="1" applyAlignment="1">
      <alignment horizontal="center"/>
    </xf>
    <xf numFmtId="0" fontId="23" fillId="0" borderId="39" xfId="0" applyFont="1" applyFill="1" applyBorder="1" applyAlignment="1">
      <alignment horizontal="center"/>
    </xf>
    <xf numFmtId="0" fontId="23" fillId="0" borderId="47" xfId="0" applyFont="1" applyFill="1" applyBorder="1" applyAlignment="1">
      <alignment horizontal="center"/>
    </xf>
    <xf numFmtId="0" fontId="57" fillId="0" borderId="0" xfId="0" applyFont="1" applyFill="1" applyBorder="1" applyAlignment="1">
      <alignment horizontal="center"/>
    </xf>
    <xf numFmtId="0" fontId="57" fillId="0" borderId="0" xfId="0" applyFont="1" applyBorder="1" applyAlignment="1">
      <alignment horizontal="center"/>
    </xf>
    <xf numFmtId="0" fontId="23" fillId="0" borderId="0" xfId="85" applyFont="1" applyBorder="1" applyAlignment="1">
      <alignment horizontal="center"/>
      <protection/>
    </xf>
    <xf numFmtId="0" fontId="28" fillId="0" borderId="0" xfId="85" applyFont="1" applyBorder="1" applyAlignment="1">
      <alignment horizontal="center"/>
      <protection/>
    </xf>
    <xf numFmtId="3" fontId="23" fillId="0" borderId="50" xfId="85" applyNumberFormat="1" applyFont="1" applyBorder="1" applyAlignment="1">
      <alignment horizontal="center"/>
      <protection/>
    </xf>
    <xf numFmtId="3" fontId="23" fillId="0" borderId="52" xfId="85" applyNumberFormat="1" applyFont="1" applyBorder="1" applyAlignment="1">
      <alignment horizontal="center"/>
      <protection/>
    </xf>
    <xf numFmtId="3" fontId="24" fillId="0" borderId="0" xfId="85" applyNumberFormat="1" applyFont="1" applyFill="1" applyBorder="1" applyAlignment="1">
      <alignment horizontal="center"/>
      <protection/>
    </xf>
    <xf numFmtId="3" fontId="24" fillId="0" borderId="0" xfId="85" applyNumberFormat="1" applyFont="1" applyBorder="1" applyAlignment="1">
      <alignment horizontal="center"/>
      <protection/>
    </xf>
    <xf numFmtId="0" fontId="30" fillId="0" borderId="0" xfId="85" applyFont="1" applyAlignment="1">
      <alignment horizontal="center"/>
      <protection/>
    </xf>
    <xf numFmtId="3" fontId="24" fillId="0" borderId="0" xfId="85" applyNumberFormat="1" applyFont="1" applyAlignment="1">
      <alignment horizontal="center"/>
      <protection/>
    </xf>
    <xf numFmtId="0" fontId="24" fillId="0" borderId="0" xfId="0" applyFont="1" applyBorder="1" applyAlignment="1">
      <alignment horizontal="center"/>
    </xf>
    <xf numFmtId="0" fontId="24" fillId="0" borderId="0" xfId="86" applyFont="1" applyBorder="1" applyAlignment="1">
      <alignment horizontal="center"/>
      <protection/>
    </xf>
    <xf numFmtId="0" fontId="23" fillId="0" borderId="0" xfId="86" applyFont="1" applyBorder="1" applyAlignment="1">
      <alignment horizontal="center"/>
      <protection/>
    </xf>
    <xf numFmtId="0" fontId="24" fillId="0" borderId="50" xfId="86" applyFont="1" applyBorder="1" applyAlignment="1">
      <alignment horizontal="center"/>
      <protection/>
    </xf>
    <xf numFmtId="0" fontId="24" fillId="0" borderId="43" xfId="86" applyFont="1" applyBorder="1" applyAlignment="1">
      <alignment horizontal="center"/>
      <protection/>
    </xf>
    <xf numFmtId="0" fontId="30" fillId="0" borderId="0" xfId="86" applyFont="1" applyAlignment="1">
      <alignment horizontal="center"/>
      <protection/>
    </xf>
    <xf numFmtId="0" fontId="23" fillId="0" borderId="0" xfId="86" applyFont="1" applyAlignment="1">
      <alignment horizontal="center"/>
      <protection/>
    </xf>
    <xf numFmtId="0" fontId="24" fillId="0" borderId="0" xfId="86" applyFont="1" applyFill="1" applyBorder="1" applyAlignment="1">
      <alignment horizontal="center"/>
      <protection/>
    </xf>
    <xf numFmtId="188" fontId="47" fillId="0" borderId="48" xfId="86" applyNumberFormat="1" applyFont="1" applyBorder="1" applyAlignment="1">
      <alignment horizontal="center"/>
      <protection/>
    </xf>
    <xf numFmtId="188" fontId="24" fillId="0" borderId="0" xfId="86" applyNumberFormat="1" applyFont="1" applyBorder="1" applyAlignment="1">
      <alignment horizontal="center"/>
      <protection/>
    </xf>
    <xf numFmtId="188" fontId="24" fillId="0" borderId="56" xfId="86" applyNumberFormat="1" applyFont="1" applyBorder="1" applyAlignment="1">
      <alignment horizontal="center"/>
      <protection/>
    </xf>
    <xf numFmtId="188" fontId="24" fillId="0" borderId="48" xfId="86" applyNumberFormat="1" applyFont="1" applyBorder="1" applyAlignment="1">
      <alignment horizontal="center"/>
      <protection/>
    </xf>
    <xf numFmtId="188" fontId="24" fillId="0" borderId="0" xfId="86" applyNumberFormat="1" applyFont="1" applyAlignment="1">
      <alignment horizontal="center"/>
      <protection/>
    </xf>
    <xf numFmtId="188" fontId="24" fillId="0" borderId="42" xfId="86" applyNumberFormat="1" applyFont="1" applyBorder="1" applyAlignment="1">
      <alignment horizontal="center"/>
      <protection/>
    </xf>
    <xf numFmtId="0" fontId="33" fillId="0" borderId="39" xfId="87" applyFont="1" applyFill="1" applyBorder="1" applyAlignment="1">
      <alignment horizontal="center" vertical="center"/>
      <protection/>
    </xf>
    <xf numFmtId="0" fontId="33" fillId="0" borderId="41" xfId="87" applyFont="1" applyFill="1" applyBorder="1" applyAlignment="1">
      <alignment horizontal="center" vertical="center"/>
      <protection/>
    </xf>
    <xf numFmtId="0" fontId="33" fillId="0" borderId="46" xfId="87" applyFont="1" applyFill="1" applyBorder="1" applyAlignment="1">
      <alignment horizontal="center" vertical="center"/>
      <protection/>
    </xf>
    <xf numFmtId="0" fontId="37" fillId="0" borderId="0" xfId="87" applyFont="1" applyFill="1" applyAlignment="1">
      <alignment horizontal="center"/>
      <protection/>
    </xf>
    <xf numFmtId="0" fontId="33" fillId="0" borderId="0" xfId="87" applyFont="1" applyFill="1" applyBorder="1" applyAlignment="1">
      <alignment horizontal="center"/>
      <protection/>
    </xf>
    <xf numFmtId="0" fontId="34" fillId="0" borderId="0" xfId="87" applyFont="1" applyFill="1" applyBorder="1" applyAlignment="1">
      <alignment horizontal="center"/>
      <protection/>
    </xf>
    <xf numFmtId="0" fontId="33" fillId="0" borderId="42" xfId="87" applyFont="1" applyFill="1" applyBorder="1" applyAlignment="1">
      <alignment/>
      <protection/>
    </xf>
    <xf numFmtId="37" fontId="47" fillId="0" borderId="48" xfId="87" applyNumberFormat="1" applyFont="1" applyFill="1" applyBorder="1" applyAlignment="1">
      <alignment horizontal="center" vertical="center" wrapText="1"/>
      <protection/>
    </xf>
    <xf numFmtId="37" fontId="47" fillId="0" borderId="40" xfId="87" applyNumberFormat="1" applyFont="1" applyFill="1" applyBorder="1" applyAlignment="1">
      <alignment horizontal="center" vertical="center" wrapText="1"/>
      <protection/>
    </xf>
    <xf numFmtId="0" fontId="23" fillId="0" borderId="0" xfId="88" applyFont="1" applyBorder="1" applyAlignment="1">
      <alignment horizontal="center"/>
      <protection/>
    </xf>
    <xf numFmtId="0" fontId="24" fillId="0" borderId="0" xfId="88" applyFont="1" applyBorder="1" applyAlignment="1">
      <alignment horizontal="center"/>
      <protection/>
    </xf>
    <xf numFmtId="0" fontId="30" fillId="0" borderId="0" xfId="88" applyFont="1" applyAlignment="1">
      <alignment horizontal="center"/>
      <protection/>
    </xf>
    <xf numFmtId="0" fontId="24" fillId="0" borderId="0" xfId="88" applyFont="1" applyFill="1" applyAlignment="1">
      <alignment horizontal="center"/>
      <protection/>
    </xf>
    <xf numFmtId="0" fontId="24" fillId="0" borderId="0" xfId="88" applyFont="1" applyAlignment="1">
      <alignment horizontal="center"/>
      <protection/>
    </xf>
    <xf numFmtId="0" fontId="23" fillId="0" borderId="0" xfId="89" applyFont="1" applyBorder="1" applyAlignment="1">
      <alignment horizontal="center"/>
      <protection/>
    </xf>
    <xf numFmtId="190" fontId="24" fillId="0" borderId="48" xfId="89" applyNumberFormat="1" applyFont="1" applyBorder="1" applyAlignment="1">
      <alignment horizontal="center"/>
      <protection/>
    </xf>
    <xf numFmtId="190" fontId="24" fillId="0" borderId="41" xfId="89" applyNumberFormat="1" applyFont="1" applyBorder="1" applyAlignment="1">
      <alignment horizontal="center"/>
      <protection/>
    </xf>
    <xf numFmtId="0" fontId="24" fillId="0" borderId="0" xfId="89" applyFont="1" applyBorder="1" applyAlignment="1">
      <alignment horizontal="center"/>
      <protection/>
    </xf>
    <xf numFmtId="0" fontId="30" fillId="0" borderId="0" xfId="89" applyFont="1" applyAlignment="1">
      <alignment horizontal="center"/>
      <protection/>
    </xf>
    <xf numFmtId="187" fontId="29" fillId="0" borderId="41" xfId="89" applyNumberFormat="1" applyFont="1" applyBorder="1" applyAlignment="1">
      <alignment horizontal="center" vertical="center"/>
      <protection/>
    </xf>
    <xf numFmtId="0" fontId="42" fillId="0" borderId="0" xfId="0" applyFont="1" applyFill="1" applyBorder="1" applyAlignment="1">
      <alignment horizontal="center"/>
    </xf>
    <xf numFmtId="3" fontId="42" fillId="0" borderId="0" xfId="0" applyNumberFormat="1" applyFont="1" applyFill="1" applyBorder="1" applyAlignment="1">
      <alignment horizontal="center"/>
    </xf>
    <xf numFmtId="0" fontId="41" fillId="0" borderId="0" xfId="0" applyFont="1" applyFill="1" applyBorder="1" applyAlignment="1">
      <alignment horizontal="center"/>
    </xf>
    <xf numFmtId="3" fontId="24" fillId="0" borderId="75" xfId="0" applyNumberFormat="1" applyFont="1" applyFill="1" applyBorder="1" applyAlignment="1">
      <alignment horizontal="center"/>
    </xf>
    <xf numFmtId="3" fontId="24" fillId="0" borderId="77" xfId="0" applyNumberFormat="1" applyFont="1" applyFill="1" applyBorder="1" applyAlignment="1">
      <alignment horizontal="center"/>
    </xf>
    <xf numFmtId="3" fontId="41" fillId="0" borderId="0" xfId="0" applyNumberFormat="1" applyFont="1" applyFill="1" applyBorder="1" applyAlignment="1">
      <alignment horizontal="center"/>
    </xf>
    <xf numFmtId="0" fontId="41" fillId="0" borderId="0" xfId="0" applyFont="1" applyFill="1" applyAlignment="1">
      <alignment horizontal="center"/>
    </xf>
    <xf numFmtId="3" fontId="24" fillId="0" borderId="0" xfId="0" applyNumberFormat="1" applyFont="1" applyFill="1" applyBorder="1" applyAlignment="1">
      <alignment horizontal="center"/>
    </xf>
    <xf numFmtId="3" fontId="57" fillId="0" borderId="0" xfId="0" applyNumberFormat="1" applyFont="1" applyFill="1" applyBorder="1" applyAlignment="1">
      <alignment horizontal="center"/>
    </xf>
    <xf numFmtId="0" fontId="30" fillId="0" borderId="0" xfId="90" applyFont="1" applyAlignment="1">
      <alignment horizontal="center"/>
      <protection/>
    </xf>
    <xf numFmtId="0" fontId="23" fillId="0" borderId="0" xfId="90" applyFont="1" applyBorder="1" applyAlignment="1">
      <alignment horizontal="center"/>
      <protection/>
    </xf>
    <xf numFmtId="0" fontId="24" fillId="0" borderId="0" xfId="90" applyFont="1" applyBorder="1" applyAlignment="1">
      <alignment horizontal="center"/>
      <protection/>
    </xf>
    <xf numFmtId="4" fontId="48" fillId="0" borderId="48" xfId="90" applyNumberFormat="1" applyFont="1" applyBorder="1" applyAlignment="1">
      <alignment horizontal="center" vertical="center"/>
      <protection/>
    </xf>
    <xf numFmtId="4" fontId="48" fillId="0" borderId="0" xfId="90" applyNumberFormat="1" applyFont="1" applyBorder="1" applyAlignment="1">
      <alignment horizontal="center" vertical="center"/>
      <protection/>
    </xf>
    <xf numFmtId="4" fontId="48" fillId="0" borderId="40" xfId="90" applyNumberFormat="1" applyFont="1" applyBorder="1" applyAlignment="1">
      <alignment horizontal="center" vertical="center"/>
      <protection/>
    </xf>
    <xf numFmtId="0" fontId="23" fillId="0" borderId="51" xfId="90" applyFont="1" applyBorder="1" applyAlignment="1">
      <alignment horizontal="center"/>
      <protection/>
    </xf>
    <xf numFmtId="3" fontId="24" fillId="0" borderId="0" xfId="90" applyNumberFormat="1" applyFont="1" applyBorder="1" applyAlignment="1">
      <alignment horizontal="center"/>
      <protection/>
    </xf>
    <xf numFmtId="3" fontId="24" fillId="0" borderId="0" xfId="90" applyNumberFormat="1" applyFont="1" applyFill="1" applyBorder="1" applyAlignment="1">
      <alignment horizontal="center"/>
      <protection/>
    </xf>
    <xf numFmtId="0" fontId="30" fillId="0" borderId="0" xfId="91" applyFont="1" applyAlignment="1">
      <alignment horizontal="center"/>
      <protection/>
    </xf>
    <xf numFmtId="0" fontId="23" fillId="0" borderId="0" xfId="91" applyFont="1" applyBorder="1" applyAlignment="1">
      <alignment horizontal="center"/>
      <protection/>
    </xf>
    <xf numFmtId="0" fontId="24" fillId="0" borderId="0" xfId="91" applyFont="1" applyBorder="1" applyAlignment="1">
      <alignment horizontal="center"/>
      <protection/>
    </xf>
    <xf numFmtId="0" fontId="23" fillId="0" borderId="39" xfId="91" applyFont="1" applyBorder="1" applyAlignment="1">
      <alignment horizontal="center" vertical="center"/>
      <protection/>
    </xf>
    <xf numFmtId="0" fontId="23" fillId="0" borderId="41" xfId="91" applyFont="1" applyBorder="1" applyAlignment="1">
      <alignment horizontal="center" vertical="center"/>
      <protection/>
    </xf>
    <xf numFmtId="0" fontId="23" fillId="0" borderId="48" xfId="91" applyFont="1" applyBorder="1" applyAlignment="1">
      <alignment horizontal="center" vertical="center"/>
      <protection/>
    </xf>
    <xf numFmtId="0" fontId="23" fillId="0" borderId="49" xfId="91" applyFont="1" applyBorder="1" applyAlignment="1">
      <alignment horizontal="center" vertical="center"/>
      <protection/>
    </xf>
    <xf numFmtId="0" fontId="23" fillId="0" borderId="47" xfId="91" applyFont="1" applyBorder="1" applyAlignment="1">
      <alignment horizontal="center" vertical="center"/>
      <protection/>
    </xf>
    <xf numFmtId="0" fontId="23" fillId="0" borderId="44" xfId="91" applyFont="1" applyBorder="1" applyAlignment="1">
      <alignment horizontal="center" vertical="center"/>
      <protection/>
    </xf>
    <xf numFmtId="0" fontId="23" fillId="0" borderId="43" xfId="91" applyFont="1" applyBorder="1" applyAlignment="1">
      <alignment horizontal="center" vertical="center"/>
      <protection/>
    </xf>
    <xf numFmtId="0" fontId="26" fillId="0" borderId="0" xfId="92" applyFont="1" applyAlignment="1">
      <alignment horizontal="center"/>
      <protection/>
    </xf>
    <xf numFmtId="0" fontId="23" fillId="0" borderId="0" xfId="92" applyFont="1" applyBorder="1" applyAlignment="1">
      <alignment horizontal="center"/>
      <protection/>
    </xf>
    <xf numFmtId="0" fontId="24" fillId="0" borderId="0" xfId="92" applyFont="1" applyBorder="1" applyAlignment="1">
      <alignment horizontal="center"/>
      <protection/>
    </xf>
    <xf numFmtId="0" fontId="44" fillId="0" borderId="0" xfId="92" applyFont="1" applyBorder="1" applyAlignment="1">
      <alignment horizontal="center"/>
      <protection/>
    </xf>
    <xf numFmtId="0" fontId="23" fillId="0" borderId="39" xfId="92" applyFont="1" applyBorder="1" applyAlignment="1">
      <alignment horizontal="center"/>
      <protection/>
    </xf>
    <xf numFmtId="3" fontId="82" fillId="0" borderId="75" xfId="84" applyNumberFormat="1" applyBorder="1" applyAlignment="1">
      <alignment horizontal="center"/>
      <protection/>
    </xf>
    <xf numFmtId="3" fontId="82" fillId="0" borderId="77" xfId="84" applyNumberFormat="1" applyBorder="1" applyAlignment="1">
      <alignment horizontal="center"/>
      <protection/>
    </xf>
    <xf numFmtId="0" fontId="99" fillId="0" borderId="0" xfId="84" applyFont="1" applyFill="1" applyBorder="1" applyAlignment="1">
      <alignment horizontal="center"/>
      <protection/>
    </xf>
    <xf numFmtId="0" fontId="55" fillId="37" borderId="31" xfId="82" applyFont="1" applyFill="1" applyBorder="1" applyAlignment="1">
      <alignment horizontal="center"/>
      <protection/>
    </xf>
    <xf numFmtId="0" fontId="55" fillId="37" borderId="66" xfId="82" applyFont="1" applyFill="1" applyBorder="1" applyAlignment="1">
      <alignment horizontal="center"/>
      <protection/>
    </xf>
    <xf numFmtId="0" fontId="81" fillId="0" borderId="0" xfId="84" applyFont="1" applyAlignment="1">
      <alignment horizontal="center"/>
      <protection/>
    </xf>
    <xf numFmtId="0" fontId="99" fillId="38" borderId="75" xfId="84" applyFont="1" applyFill="1" applyBorder="1" applyAlignment="1">
      <alignment horizontal="center"/>
      <protection/>
    </xf>
    <xf numFmtId="0" fontId="99" fillId="38" borderId="77" xfId="84" applyFont="1" applyFill="1" applyBorder="1" applyAlignment="1">
      <alignment horizontal="center"/>
      <protection/>
    </xf>
    <xf numFmtId="0" fontId="99" fillId="38" borderId="30" xfId="84" applyFont="1" applyFill="1" applyBorder="1" applyAlignment="1">
      <alignment horizontal="center"/>
      <protection/>
    </xf>
    <xf numFmtId="0" fontId="0" fillId="0" borderId="30" xfId="82" applyBorder="1" applyAlignment="1">
      <alignment horizontal="center"/>
      <protection/>
    </xf>
    <xf numFmtId="0" fontId="55" fillId="37" borderId="94" xfId="82" applyFont="1" applyFill="1" applyBorder="1" applyAlignment="1">
      <alignment horizontal="center"/>
      <protection/>
    </xf>
    <xf numFmtId="0" fontId="55" fillId="37" borderId="64" xfId="82" applyFont="1" applyFill="1" applyBorder="1" applyAlignment="1">
      <alignment horizontal="center"/>
      <protection/>
    </xf>
    <xf numFmtId="0" fontId="55" fillId="37" borderId="95" xfId="82" applyFont="1" applyFill="1" applyBorder="1" applyAlignment="1">
      <alignment horizontal="center"/>
      <protection/>
    </xf>
    <xf numFmtId="0" fontId="56" fillId="37" borderId="22" xfId="82" applyFont="1" applyFill="1" applyBorder="1" applyAlignment="1">
      <alignment horizontal="center"/>
      <protection/>
    </xf>
    <xf numFmtId="0" fontId="56" fillId="37" borderId="0" xfId="82" applyFont="1" applyFill="1" applyBorder="1" applyAlignment="1">
      <alignment horizontal="center"/>
      <protection/>
    </xf>
    <xf numFmtId="0" fontId="56" fillId="37" borderId="23" xfId="82" applyFont="1" applyFill="1" applyBorder="1" applyAlignment="1">
      <alignment horizontal="center"/>
      <protection/>
    </xf>
    <xf numFmtId="0" fontId="5" fillId="0" borderId="30" xfId="82" applyFont="1" applyBorder="1" applyAlignment="1">
      <alignment horizontal="center" vertical="center"/>
      <protection/>
    </xf>
    <xf numFmtId="0" fontId="5" fillId="0" borderId="30" xfId="82" applyFont="1" applyBorder="1" applyAlignment="1">
      <alignment horizontal="center" wrapText="1" shrinkToFit="1"/>
      <protection/>
    </xf>
    <xf numFmtId="0" fontId="1" fillId="0" borderId="96" xfId="82" applyFont="1" applyBorder="1" applyAlignment="1">
      <alignment horizontal="center"/>
      <protection/>
    </xf>
    <xf numFmtId="0" fontId="1" fillId="0" borderId="11" xfId="82" applyFont="1" applyBorder="1" applyAlignment="1">
      <alignment horizontal="center"/>
      <protection/>
    </xf>
    <xf numFmtId="0" fontId="1" fillId="0" borderId="97" xfId="82" applyFont="1" applyBorder="1" applyAlignment="1">
      <alignment horizontal="center"/>
      <protection/>
    </xf>
    <xf numFmtId="3" fontId="0" fillId="0" borderId="30" xfId="82" applyNumberFormat="1" applyBorder="1" applyAlignment="1">
      <alignment horizontal="center"/>
      <protection/>
    </xf>
    <xf numFmtId="9" fontId="0" fillId="0" borderId="30" xfId="82" applyNumberFormat="1" applyBorder="1" applyAlignment="1">
      <alignment horizontal="center"/>
      <protection/>
    </xf>
    <xf numFmtId="0" fontId="45" fillId="37" borderId="75" xfId="82" applyFont="1" applyFill="1" applyBorder="1" applyAlignment="1">
      <alignment horizontal="center" vertical="center"/>
      <protection/>
    </xf>
    <xf numFmtId="0" fontId="45" fillId="37" borderId="76" xfId="82" applyFont="1" applyFill="1" applyBorder="1" applyAlignment="1">
      <alignment horizontal="center" vertical="center"/>
      <protection/>
    </xf>
    <xf numFmtId="0" fontId="45" fillId="37" borderId="77" xfId="82" applyFont="1" applyFill="1" applyBorder="1" applyAlignment="1">
      <alignment horizontal="center" vertical="center"/>
      <protection/>
    </xf>
    <xf numFmtId="0" fontId="5" fillId="37" borderId="76" xfId="82" applyFont="1" applyFill="1" applyBorder="1" applyAlignment="1">
      <alignment horizontal="center" vertical="center" wrapText="1" shrinkToFit="1"/>
      <protection/>
    </xf>
    <xf numFmtId="0" fontId="5" fillId="37" borderId="77" xfId="82" applyFont="1" applyFill="1" applyBorder="1" applyAlignment="1">
      <alignment horizontal="center" vertical="center" wrapText="1" shrinkToFit="1"/>
      <protection/>
    </xf>
    <xf numFmtId="0" fontId="5" fillId="0" borderId="75" xfId="82" applyFont="1" applyBorder="1" applyAlignment="1">
      <alignment horizontal="center" vertical="center" wrapText="1" shrinkToFit="1"/>
      <protection/>
    </xf>
    <xf numFmtId="0" fontId="5" fillId="0" borderId="77" xfId="82" applyFont="1" applyBorder="1" applyAlignment="1">
      <alignment horizontal="center" vertical="center" wrapText="1" shrinkToFit="1"/>
      <protection/>
    </xf>
    <xf numFmtId="0" fontId="0" fillId="0" borderId="0" xfId="82" applyFont="1" applyBorder="1" applyAlignment="1">
      <alignment horizontal="center"/>
      <protection/>
    </xf>
    <xf numFmtId="0" fontId="0" fillId="0" borderId="0" xfId="82" applyBorder="1" applyAlignment="1">
      <alignment horizontal="center"/>
      <protection/>
    </xf>
    <xf numFmtId="0" fontId="52" fillId="0" borderId="22" xfId="82" applyFont="1" applyFill="1" applyBorder="1" applyAlignment="1">
      <alignment horizontal="left"/>
      <protection/>
    </xf>
    <xf numFmtId="0" fontId="52" fillId="0" borderId="0" xfId="82" applyFont="1" applyFill="1" applyBorder="1" applyAlignment="1">
      <alignment horizontal="left"/>
      <protection/>
    </xf>
    <xf numFmtId="0" fontId="52" fillId="0" borderId="23" xfId="82" applyFont="1" applyFill="1" applyBorder="1" applyAlignment="1">
      <alignment horizontal="left"/>
      <protection/>
    </xf>
    <xf numFmtId="0" fontId="1" fillId="0" borderId="0" xfId="0" applyFont="1" applyAlignment="1">
      <alignment horizontal="center" vertical="top" wrapText="1"/>
    </xf>
    <xf numFmtId="0" fontId="50" fillId="0" borderId="0" xfId="0" applyFont="1" applyAlignment="1">
      <alignment horizontal="center" vertical="top" wrapText="1"/>
    </xf>
    <xf numFmtId="0" fontId="1" fillId="0" borderId="0" xfId="0" applyFont="1" applyAlignment="1">
      <alignment horizontal="justify" vertical="top" wrapText="1"/>
    </xf>
    <xf numFmtId="0" fontId="1" fillId="0" borderId="31" xfId="0" applyFont="1" applyBorder="1" applyAlignment="1">
      <alignment horizontal="center" vertical="top" wrapText="1"/>
    </xf>
    <xf numFmtId="0" fontId="1" fillId="0" borderId="66" xfId="0" applyFont="1" applyBorder="1" applyAlignment="1">
      <alignment horizontal="center" vertical="top" wrapText="1"/>
    </xf>
    <xf numFmtId="0" fontId="1" fillId="0" borderId="65" xfId="0" applyFont="1" applyBorder="1" applyAlignment="1">
      <alignment horizontal="center" vertical="top" wrapText="1"/>
    </xf>
    <xf numFmtId="0" fontId="1" fillId="0" borderId="0" xfId="0" applyFont="1" applyAlignment="1">
      <alignment horizontal="left" vertical="top" wrapText="1"/>
    </xf>
    <xf numFmtId="0" fontId="1" fillId="0" borderId="66" xfId="0" applyFont="1" applyBorder="1" applyAlignment="1">
      <alignment horizontal="justify" vertical="top" wrapText="1"/>
    </xf>
    <xf numFmtId="0" fontId="1" fillId="0" borderId="0" xfId="0" applyFont="1" applyBorder="1" applyAlignment="1">
      <alignment horizontal="justify" vertical="top" wrapText="1"/>
    </xf>
    <xf numFmtId="0" fontId="1" fillId="35" borderId="31" xfId="0" applyFont="1" applyFill="1" applyBorder="1" applyAlignment="1">
      <alignment horizontal="center" vertical="top" wrapText="1"/>
    </xf>
    <xf numFmtId="0" fontId="1" fillId="35" borderId="66" xfId="0" applyFont="1" applyFill="1" applyBorder="1" applyAlignment="1">
      <alignment horizontal="center" vertical="top" wrapText="1"/>
    </xf>
    <xf numFmtId="0" fontId="1" fillId="35" borderId="65" xfId="0" applyFont="1" applyFill="1" applyBorder="1" applyAlignment="1">
      <alignment horizontal="center" vertical="top" wrapText="1"/>
    </xf>
  </cellXfs>
  <cellStyles count="9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0] 2" xfId="50"/>
    <cellStyle name="Millares 2" xfId="51"/>
    <cellStyle name="Millares 2 2" xfId="52"/>
    <cellStyle name="Millares 2 2 2" xfId="53"/>
    <cellStyle name="Millares 2 2 3" xfId="54"/>
    <cellStyle name="Millares 2 3" xfId="55"/>
    <cellStyle name="Millares 2 4" xfId="56"/>
    <cellStyle name="Millares 2 5" xfId="57"/>
    <cellStyle name="Millares 2 6" xfId="58"/>
    <cellStyle name="Millares 3" xfId="59"/>
    <cellStyle name="Millares 3 2" xfId="60"/>
    <cellStyle name="Millares 3 3" xfId="61"/>
    <cellStyle name="Millares 3 4" xfId="62"/>
    <cellStyle name="Millares 3 5" xfId="63"/>
    <cellStyle name="Millares 4" xfId="64"/>
    <cellStyle name="Millares 4 2" xfId="65"/>
    <cellStyle name="Millares 4 3" xfId="66"/>
    <cellStyle name="Millares 5" xfId="67"/>
    <cellStyle name="Millares 5 2" xfId="68"/>
    <cellStyle name="Millares 6" xfId="69"/>
    <cellStyle name="Millares_ANEXOC" xfId="70"/>
    <cellStyle name="Currency" xfId="71"/>
    <cellStyle name="Currency [0]" xfId="72"/>
    <cellStyle name="Moneda 2" xfId="73"/>
    <cellStyle name="Moneda 2 2" xfId="74"/>
    <cellStyle name="Neutral" xfId="75"/>
    <cellStyle name="Normal 2" xfId="76"/>
    <cellStyle name="Normal 2 2" xfId="77"/>
    <cellStyle name="Normal 2 2 90" xfId="78"/>
    <cellStyle name="Normal 2 3" xfId="79"/>
    <cellStyle name="Normal 3" xfId="80"/>
    <cellStyle name="Normal 3 2" xfId="81"/>
    <cellStyle name="Normal 4" xfId="82"/>
    <cellStyle name="Normal 5" xfId="83"/>
    <cellStyle name="Normal 6" xfId="84"/>
    <cellStyle name="Normal_ANEXOB" xfId="85"/>
    <cellStyle name="Normal_ANEXOC" xfId="86"/>
    <cellStyle name="Normal_ANEXOD" xfId="87"/>
    <cellStyle name="Normal_ANEXOE" xfId="88"/>
    <cellStyle name="Normal_ANEXOF" xfId="89"/>
    <cellStyle name="Normal_ANEXOG" xfId="90"/>
    <cellStyle name="Normal_ANEXOI" xfId="91"/>
    <cellStyle name="Normal_ANEXOJ" xfId="92"/>
    <cellStyle name="Normal_Evolucion del Patrimonio" xfId="93"/>
    <cellStyle name="Normal_NOT2" xfId="94"/>
    <cellStyle name="Notas" xfId="95"/>
    <cellStyle name="Notas 2" xfId="96"/>
    <cellStyle name="Percent" xfId="97"/>
    <cellStyle name="Porcentaje 2" xfId="98"/>
    <cellStyle name="Porcentaje 2 2" xfId="99"/>
    <cellStyle name="Porcentaje 3" xfId="100"/>
    <cellStyle name="Porcentaje 4" xfId="101"/>
    <cellStyle name="Salida" xfId="102"/>
    <cellStyle name="Texto de advertencia" xfId="103"/>
    <cellStyle name="Texto explicativo" xfId="104"/>
    <cellStyle name="Título" xfId="105"/>
    <cellStyle name="Título 1" xfId="106"/>
    <cellStyle name="Título 2" xfId="107"/>
    <cellStyle name="Título 3" xfId="108"/>
    <cellStyle name="Título 4" xfId="109"/>
    <cellStyle name="Total"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xdr:row>
      <xdr:rowOff>38100</xdr:rowOff>
    </xdr:from>
    <xdr:to>
      <xdr:col>9</xdr:col>
      <xdr:colOff>9525</xdr:colOff>
      <xdr:row>4</xdr:row>
      <xdr:rowOff>114300</xdr:rowOff>
    </xdr:to>
    <xdr:pic>
      <xdr:nvPicPr>
        <xdr:cNvPr id="1" name="Imagen 2"/>
        <xdr:cNvPicPr preferRelativeResize="1">
          <a:picLocks noChangeAspect="1"/>
        </xdr:cNvPicPr>
      </xdr:nvPicPr>
      <xdr:blipFill>
        <a:blip r:embed="rId1"/>
        <a:stretch>
          <a:fillRect/>
        </a:stretch>
      </xdr:blipFill>
      <xdr:spPr>
        <a:xfrm>
          <a:off x="200025" y="209550"/>
          <a:ext cx="6400800" cy="561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xdr:col>
      <xdr:colOff>1457325</xdr:colOff>
      <xdr:row>8</xdr:row>
      <xdr:rowOff>57150</xdr:rowOff>
    </xdr:to>
    <xdr:pic>
      <xdr:nvPicPr>
        <xdr:cNvPr id="1" name="Picture 1" descr="image001"/>
        <xdr:cNvPicPr preferRelativeResize="1">
          <a:picLocks noChangeAspect="1"/>
        </xdr:cNvPicPr>
      </xdr:nvPicPr>
      <xdr:blipFill>
        <a:blip r:embed="rId1"/>
        <a:stretch>
          <a:fillRect/>
        </a:stretch>
      </xdr:blipFill>
      <xdr:spPr>
        <a:xfrm>
          <a:off x="771525" y="819150"/>
          <a:ext cx="14478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xdr:col>
      <xdr:colOff>1400175</xdr:colOff>
      <xdr:row>4</xdr:row>
      <xdr:rowOff>28575</xdr:rowOff>
    </xdr:to>
    <xdr:pic>
      <xdr:nvPicPr>
        <xdr:cNvPr id="1" name="Picture 1" descr="image001"/>
        <xdr:cNvPicPr preferRelativeResize="1">
          <a:picLocks noChangeAspect="1"/>
        </xdr:cNvPicPr>
      </xdr:nvPicPr>
      <xdr:blipFill>
        <a:blip r:embed="rId1"/>
        <a:stretch>
          <a:fillRect/>
        </a:stretch>
      </xdr:blipFill>
      <xdr:spPr>
        <a:xfrm>
          <a:off x="771525" y="571500"/>
          <a:ext cx="1390650" cy="600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xdr:row>
      <xdr:rowOff>57150</xdr:rowOff>
    </xdr:from>
    <xdr:to>
      <xdr:col>1</xdr:col>
      <xdr:colOff>1590675</xdr:colOff>
      <xdr:row>5</xdr:row>
      <xdr:rowOff>28575</xdr:rowOff>
    </xdr:to>
    <xdr:pic>
      <xdr:nvPicPr>
        <xdr:cNvPr id="1" name="Picture 1" descr="image001"/>
        <xdr:cNvPicPr preferRelativeResize="1">
          <a:picLocks noChangeAspect="1"/>
        </xdr:cNvPicPr>
      </xdr:nvPicPr>
      <xdr:blipFill>
        <a:blip r:embed="rId1"/>
        <a:stretch>
          <a:fillRect/>
        </a:stretch>
      </xdr:blipFill>
      <xdr:spPr>
        <a:xfrm>
          <a:off x="790575" y="857250"/>
          <a:ext cx="1562100" cy="571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295275</xdr:rowOff>
    </xdr:from>
    <xdr:to>
      <xdr:col>1</xdr:col>
      <xdr:colOff>1895475</xdr:colOff>
      <xdr:row>5</xdr:row>
      <xdr:rowOff>19050</xdr:rowOff>
    </xdr:to>
    <xdr:pic>
      <xdr:nvPicPr>
        <xdr:cNvPr id="1" name="Picture 1" descr="image001"/>
        <xdr:cNvPicPr preferRelativeResize="1">
          <a:picLocks noChangeAspect="1"/>
        </xdr:cNvPicPr>
      </xdr:nvPicPr>
      <xdr:blipFill>
        <a:blip r:embed="rId1"/>
        <a:stretch>
          <a:fillRect/>
        </a:stretch>
      </xdr:blipFill>
      <xdr:spPr>
        <a:xfrm>
          <a:off x="762000" y="485775"/>
          <a:ext cx="1895475" cy="695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xdr:row>
      <xdr:rowOff>47625</xdr:rowOff>
    </xdr:from>
    <xdr:to>
      <xdr:col>1</xdr:col>
      <xdr:colOff>1381125</xdr:colOff>
      <xdr:row>5</xdr:row>
      <xdr:rowOff>19050</xdr:rowOff>
    </xdr:to>
    <xdr:pic>
      <xdr:nvPicPr>
        <xdr:cNvPr id="1" name="Picture 1" descr="image001"/>
        <xdr:cNvPicPr preferRelativeResize="1">
          <a:picLocks noChangeAspect="1"/>
        </xdr:cNvPicPr>
      </xdr:nvPicPr>
      <xdr:blipFill>
        <a:blip r:embed="rId1"/>
        <a:stretch>
          <a:fillRect/>
        </a:stretch>
      </xdr:blipFill>
      <xdr:spPr>
        <a:xfrm>
          <a:off x="857250" y="514350"/>
          <a:ext cx="1285875" cy="5715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200025</xdr:rowOff>
    </xdr:from>
    <xdr:to>
      <xdr:col>1</xdr:col>
      <xdr:colOff>1381125</xdr:colOff>
      <xdr:row>4</xdr:row>
      <xdr:rowOff>0</xdr:rowOff>
    </xdr:to>
    <xdr:pic>
      <xdr:nvPicPr>
        <xdr:cNvPr id="1" name="Picture 1" descr="image001"/>
        <xdr:cNvPicPr preferRelativeResize="1">
          <a:picLocks noChangeAspect="1"/>
        </xdr:cNvPicPr>
      </xdr:nvPicPr>
      <xdr:blipFill>
        <a:blip r:embed="rId1"/>
        <a:stretch>
          <a:fillRect/>
        </a:stretch>
      </xdr:blipFill>
      <xdr:spPr>
        <a:xfrm>
          <a:off x="790575" y="390525"/>
          <a:ext cx="1352550" cy="495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xdr:row>
      <xdr:rowOff>66675</xdr:rowOff>
    </xdr:from>
    <xdr:to>
      <xdr:col>1</xdr:col>
      <xdr:colOff>1352550</xdr:colOff>
      <xdr:row>4</xdr:row>
      <xdr:rowOff>123825</xdr:rowOff>
    </xdr:to>
    <xdr:pic>
      <xdr:nvPicPr>
        <xdr:cNvPr id="1" name="Picture 1" descr="image001"/>
        <xdr:cNvPicPr preferRelativeResize="1">
          <a:picLocks noChangeAspect="1"/>
        </xdr:cNvPicPr>
      </xdr:nvPicPr>
      <xdr:blipFill>
        <a:blip r:embed="rId1"/>
        <a:stretch>
          <a:fillRect/>
        </a:stretch>
      </xdr:blipFill>
      <xdr:spPr>
        <a:xfrm>
          <a:off x="866775" y="990600"/>
          <a:ext cx="1247775" cy="4572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33</xdr:row>
      <xdr:rowOff>19050</xdr:rowOff>
    </xdr:from>
    <xdr:to>
      <xdr:col>2</xdr:col>
      <xdr:colOff>647700</xdr:colOff>
      <xdr:row>42</xdr:row>
      <xdr:rowOff>9525</xdr:rowOff>
    </xdr:to>
    <xdr:pic>
      <xdr:nvPicPr>
        <xdr:cNvPr id="1" name="Imagen 1"/>
        <xdr:cNvPicPr preferRelativeResize="1">
          <a:picLocks noChangeAspect="1"/>
        </xdr:cNvPicPr>
      </xdr:nvPicPr>
      <xdr:blipFill>
        <a:blip r:embed="rId1"/>
        <a:srcRect l="11004" r="10534" b="16900"/>
        <a:stretch>
          <a:fillRect/>
        </a:stretch>
      </xdr:blipFill>
      <xdr:spPr>
        <a:xfrm>
          <a:off x="781050" y="6353175"/>
          <a:ext cx="4391025" cy="1704975"/>
        </a:xfrm>
        <a:prstGeom prst="rect">
          <a:avLst/>
        </a:prstGeom>
        <a:noFill/>
        <a:ln w="9525" cmpd="sng">
          <a:noFill/>
        </a:ln>
      </xdr:spPr>
    </xdr:pic>
    <xdr:clientData/>
  </xdr:twoCellAnchor>
  <xdr:twoCellAnchor>
    <xdr:from>
      <xdr:col>1</xdr:col>
      <xdr:colOff>95250</xdr:colOff>
      <xdr:row>4</xdr:row>
      <xdr:rowOff>133350</xdr:rowOff>
    </xdr:from>
    <xdr:to>
      <xdr:col>1</xdr:col>
      <xdr:colOff>1352550</xdr:colOff>
      <xdr:row>8</xdr:row>
      <xdr:rowOff>19050</xdr:rowOff>
    </xdr:to>
    <xdr:pic>
      <xdr:nvPicPr>
        <xdr:cNvPr id="2" name="Picture 1" descr="image001"/>
        <xdr:cNvPicPr preferRelativeResize="1">
          <a:picLocks noChangeAspect="1"/>
        </xdr:cNvPicPr>
      </xdr:nvPicPr>
      <xdr:blipFill>
        <a:blip r:embed="rId2"/>
        <a:stretch>
          <a:fillRect/>
        </a:stretch>
      </xdr:blipFill>
      <xdr:spPr>
        <a:xfrm>
          <a:off x="857250" y="923925"/>
          <a:ext cx="125730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47625</xdr:rowOff>
    </xdr:from>
    <xdr:to>
      <xdr:col>3</xdr:col>
      <xdr:colOff>66675</xdr:colOff>
      <xdr:row>4</xdr:row>
      <xdr:rowOff>0</xdr:rowOff>
    </xdr:to>
    <xdr:pic>
      <xdr:nvPicPr>
        <xdr:cNvPr id="1" name="Picture 1" descr="image001"/>
        <xdr:cNvPicPr preferRelativeResize="1">
          <a:picLocks noChangeAspect="1"/>
        </xdr:cNvPicPr>
      </xdr:nvPicPr>
      <xdr:blipFill>
        <a:blip r:embed="rId1"/>
        <a:stretch>
          <a:fillRect/>
        </a:stretch>
      </xdr:blipFill>
      <xdr:spPr>
        <a:xfrm>
          <a:off x="781050" y="209550"/>
          <a:ext cx="1571625" cy="4762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28575</xdr:rowOff>
    </xdr:from>
    <xdr:to>
      <xdr:col>2</xdr:col>
      <xdr:colOff>495300</xdr:colOff>
      <xdr:row>4</xdr:row>
      <xdr:rowOff>0</xdr:rowOff>
    </xdr:to>
    <xdr:pic>
      <xdr:nvPicPr>
        <xdr:cNvPr id="1" name="Picture 1" descr="image001"/>
        <xdr:cNvPicPr preferRelativeResize="1">
          <a:picLocks noChangeAspect="1"/>
        </xdr:cNvPicPr>
      </xdr:nvPicPr>
      <xdr:blipFill>
        <a:blip r:embed="rId1"/>
        <a:stretch>
          <a:fillRect/>
        </a:stretch>
      </xdr:blipFill>
      <xdr:spPr>
        <a:xfrm>
          <a:off x="790575" y="190500"/>
          <a:ext cx="12477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22</xdr:row>
      <xdr:rowOff>19050</xdr:rowOff>
    </xdr:from>
    <xdr:to>
      <xdr:col>8</xdr:col>
      <xdr:colOff>1019175</xdr:colOff>
      <xdr:row>33</xdr:row>
      <xdr:rowOff>66675</xdr:rowOff>
    </xdr:to>
    <xdr:pic>
      <xdr:nvPicPr>
        <xdr:cNvPr id="1" name="Picture 437"/>
        <xdr:cNvPicPr preferRelativeResize="1">
          <a:picLocks noChangeAspect="1"/>
        </xdr:cNvPicPr>
      </xdr:nvPicPr>
      <xdr:blipFill>
        <a:blip r:embed="rId1"/>
        <a:stretch>
          <a:fillRect/>
        </a:stretch>
      </xdr:blipFill>
      <xdr:spPr>
        <a:xfrm>
          <a:off x="1171575" y="2971800"/>
          <a:ext cx="7162800" cy="1828800"/>
        </a:xfrm>
        <a:prstGeom prst="rect">
          <a:avLst/>
        </a:prstGeom>
        <a:noFill/>
        <a:ln w="9525" cmpd="sng">
          <a:noFill/>
        </a:ln>
      </xdr:spPr>
    </xdr:pic>
    <xdr:clientData/>
  </xdr:twoCellAnchor>
  <xdr:twoCellAnchor>
    <xdr:from>
      <xdr:col>1</xdr:col>
      <xdr:colOff>47625</xdr:colOff>
      <xdr:row>8</xdr:row>
      <xdr:rowOff>38100</xdr:rowOff>
    </xdr:from>
    <xdr:to>
      <xdr:col>1</xdr:col>
      <xdr:colOff>1504950</xdr:colOff>
      <xdr:row>11</xdr:row>
      <xdr:rowOff>171450</xdr:rowOff>
    </xdr:to>
    <xdr:pic>
      <xdr:nvPicPr>
        <xdr:cNvPr id="2" name="Picture 1" descr="image001"/>
        <xdr:cNvPicPr preferRelativeResize="1">
          <a:picLocks noChangeAspect="1"/>
        </xdr:cNvPicPr>
      </xdr:nvPicPr>
      <xdr:blipFill>
        <a:blip r:embed="rId2"/>
        <a:stretch>
          <a:fillRect/>
        </a:stretch>
      </xdr:blipFill>
      <xdr:spPr>
        <a:xfrm>
          <a:off x="1123950" y="847725"/>
          <a:ext cx="1457325" cy="457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47625</xdr:rowOff>
    </xdr:from>
    <xdr:to>
      <xdr:col>2</xdr:col>
      <xdr:colOff>638175</xdr:colOff>
      <xdr:row>7</xdr:row>
      <xdr:rowOff>0</xdr:rowOff>
    </xdr:to>
    <xdr:pic>
      <xdr:nvPicPr>
        <xdr:cNvPr id="1" name="Picture 1" descr="image001"/>
        <xdr:cNvPicPr preferRelativeResize="1">
          <a:picLocks noChangeAspect="1"/>
        </xdr:cNvPicPr>
      </xdr:nvPicPr>
      <xdr:blipFill>
        <a:blip r:embed="rId1"/>
        <a:stretch>
          <a:fillRect/>
        </a:stretch>
      </xdr:blipFill>
      <xdr:spPr>
        <a:xfrm>
          <a:off x="742950" y="695325"/>
          <a:ext cx="135255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3</xdr:row>
      <xdr:rowOff>47625</xdr:rowOff>
    </xdr:from>
    <xdr:to>
      <xdr:col>2</xdr:col>
      <xdr:colOff>1752600</xdr:colOff>
      <xdr:row>5</xdr:row>
      <xdr:rowOff>152400</xdr:rowOff>
    </xdr:to>
    <xdr:pic>
      <xdr:nvPicPr>
        <xdr:cNvPr id="1" name="Picture 1" descr="image001"/>
        <xdr:cNvPicPr preferRelativeResize="1">
          <a:picLocks noChangeAspect="1"/>
        </xdr:cNvPicPr>
      </xdr:nvPicPr>
      <xdr:blipFill>
        <a:blip r:embed="rId1"/>
        <a:stretch>
          <a:fillRect/>
        </a:stretch>
      </xdr:blipFill>
      <xdr:spPr>
        <a:xfrm>
          <a:off x="1466850" y="533400"/>
          <a:ext cx="1771650"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95250</xdr:rowOff>
    </xdr:from>
    <xdr:to>
      <xdr:col>1</xdr:col>
      <xdr:colOff>2400300</xdr:colOff>
      <xdr:row>7</xdr:row>
      <xdr:rowOff>19050</xdr:rowOff>
    </xdr:to>
    <xdr:pic>
      <xdr:nvPicPr>
        <xdr:cNvPr id="1" name="Picture 1" descr="image001"/>
        <xdr:cNvPicPr preferRelativeResize="1">
          <a:picLocks noChangeAspect="1"/>
        </xdr:cNvPicPr>
      </xdr:nvPicPr>
      <xdr:blipFill>
        <a:blip r:embed="rId1"/>
        <a:stretch>
          <a:fillRect/>
        </a:stretch>
      </xdr:blipFill>
      <xdr:spPr>
        <a:xfrm>
          <a:off x="342900" y="523875"/>
          <a:ext cx="2400300" cy="895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3</xdr:col>
      <xdr:colOff>304800</xdr:colOff>
      <xdr:row>5</xdr:row>
      <xdr:rowOff>19050</xdr:rowOff>
    </xdr:to>
    <xdr:pic>
      <xdr:nvPicPr>
        <xdr:cNvPr id="1" name="Picture 1" descr="image001"/>
        <xdr:cNvPicPr preferRelativeResize="1">
          <a:picLocks noChangeAspect="1"/>
        </xdr:cNvPicPr>
      </xdr:nvPicPr>
      <xdr:blipFill>
        <a:blip r:embed="rId1"/>
        <a:stretch>
          <a:fillRect/>
        </a:stretch>
      </xdr:blipFill>
      <xdr:spPr>
        <a:xfrm>
          <a:off x="571500" y="323850"/>
          <a:ext cx="1133475" cy="504825"/>
        </a:xfrm>
        <a:prstGeom prst="rect">
          <a:avLst/>
        </a:prstGeom>
        <a:noFill/>
        <a:ln w="9525" cmpd="sng">
          <a:noFill/>
        </a:ln>
      </xdr:spPr>
    </xdr:pic>
    <xdr:clientData/>
  </xdr:twoCellAnchor>
  <xdr:twoCellAnchor>
    <xdr:from>
      <xdr:col>2</xdr:col>
      <xdr:colOff>0</xdr:colOff>
      <xdr:row>2</xdr:row>
      <xdr:rowOff>0</xdr:rowOff>
    </xdr:from>
    <xdr:to>
      <xdr:col>3</xdr:col>
      <xdr:colOff>304800</xdr:colOff>
      <xdr:row>5</xdr:row>
      <xdr:rowOff>19050</xdr:rowOff>
    </xdr:to>
    <xdr:pic>
      <xdr:nvPicPr>
        <xdr:cNvPr id="2" name="Picture 1" descr="image001"/>
        <xdr:cNvPicPr preferRelativeResize="1">
          <a:picLocks noChangeAspect="1"/>
        </xdr:cNvPicPr>
      </xdr:nvPicPr>
      <xdr:blipFill>
        <a:blip r:embed="rId1"/>
        <a:stretch>
          <a:fillRect/>
        </a:stretch>
      </xdr:blipFill>
      <xdr:spPr>
        <a:xfrm>
          <a:off x="571500" y="323850"/>
          <a:ext cx="1133475"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2</xdr:row>
      <xdr:rowOff>28575</xdr:rowOff>
    </xdr:from>
    <xdr:to>
      <xdr:col>0</xdr:col>
      <xdr:colOff>2238375</xdr:colOff>
      <xdr:row>5</xdr:row>
      <xdr:rowOff>28575</xdr:rowOff>
    </xdr:to>
    <xdr:pic>
      <xdr:nvPicPr>
        <xdr:cNvPr id="1" name="Picture 1" descr="image001"/>
        <xdr:cNvPicPr preferRelativeResize="1">
          <a:picLocks noChangeAspect="1"/>
        </xdr:cNvPicPr>
      </xdr:nvPicPr>
      <xdr:blipFill>
        <a:blip r:embed="rId1"/>
        <a:stretch>
          <a:fillRect/>
        </a:stretch>
      </xdr:blipFill>
      <xdr:spPr>
        <a:xfrm>
          <a:off x="400050" y="504825"/>
          <a:ext cx="183832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xdr:row>
      <xdr:rowOff>57150</xdr:rowOff>
    </xdr:from>
    <xdr:to>
      <xdr:col>0</xdr:col>
      <xdr:colOff>1952625</xdr:colOff>
      <xdr:row>5</xdr:row>
      <xdr:rowOff>19050</xdr:rowOff>
    </xdr:to>
    <xdr:pic>
      <xdr:nvPicPr>
        <xdr:cNvPr id="1" name="Picture 1" descr="image001"/>
        <xdr:cNvPicPr preferRelativeResize="1">
          <a:picLocks noChangeAspect="1"/>
        </xdr:cNvPicPr>
      </xdr:nvPicPr>
      <xdr:blipFill>
        <a:blip r:embed="rId1"/>
        <a:stretch>
          <a:fillRect/>
        </a:stretch>
      </xdr:blipFill>
      <xdr:spPr>
        <a:xfrm>
          <a:off x="409575" y="800100"/>
          <a:ext cx="1543050"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0</xdr:rowOff>
    </xdr:from>
    <xdr:to>
      <xdr:col>1</xdr:col>
      <xdr:colOff>2286000</xdr:colOff>
      <xdr:row>7</xdr:row>
      <xdr:rowOff>133350</xdr:rowOff>
    </xdr:to>
    <xdr:pic>
      <xdr:nvPicPr>
        <xdr:cNvPr id="1" name="Picture 1" descr="image001"/>
        <xdr:cNvPicPr preferRelativeResize="1">
          <a:picLocks noChangeAspect="1"/>
        </xdr:cNvPicPr>
      </xdr:nvPicPr>
      <xdr:blipFill>
        <a:blip r:embed="rId1"/>
        <a:stretch>
          <a:fillRect/>
        </a:stretch>
      </xdr:blipFill>
      <xdr:spPr>
        <a:xfrm>
          <a:off x="514350" y="714375"/>
          <a:ext cx="223837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NF.%20TRIMEST.a_MAR08\Balance%20Detall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53.12\Contabilidad\Users\gvergara\AppData\Local\Microsoft\Windows\INetCache\Content.Outlook\4DXW1DKF\flujo%20cnv2020\a)Negofin%20SAECA%2031.12.2020%20BG%20y%20Anexos%20fluj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TIVO"/>
    </sheetNames>
    <sheetDataSet>
      <sheetData sheetId="0">
        <row r="17">
          <cell r="I17">
            <v>0</v>
          </cell>
        </row>
        <row r="19">
          <cell r="I19">
            <v>0</v>
          </cell>
        </row>
        <row r="20">
          <cell r="I20">
            <v>0</v>
          </cell>
        </row>
        <row r="27">
          <cell r="I27">
            <v>21921682</v>
          </cell>
        </row>
        <row r="28">
          <cell r="I28">
            <v>305600654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ncabezamiento"/>
      <sheetName val="Enc"/>
      <sheetName val="BG 30092020"/>
      <sheetName val="BG 31122020"/>
      <sheetName val="ER 30092020"/>
      <sheetName val="ER 31122020"/>
      <sheetName val="Variacion P.Neto"/>
      <sheetName val="Flujo de Efectivo Res 5 92"/>
      <sheetName val="Bienes de Uso "/>
      <sheetName val="Activo Intangible"/>
      <sheetName val="INVACCDEV"/>
      <sheetName val="Otras Inversiones"/>
      <sheetName val="Previsiones"/>
      <sheetName val="Costo Merca"/>
      <sheetName val="Costos y Gastos"/>
      <sheetName val="Costos y Gastos (2)"/>
      <sheetName val="M.E."/>
      <sheetName val="Estadisticas"/>
      <sheetName val="Indices"/>
      <sheetName val="Anexo C Compar de Cartera"/>
      <sheetName val="Anexo D Partes Relacionadas"/>
      <sheetName val="Anexo II Composicion Accionaria"/>
    </sheetNames>
    <sheetDataSet>
      <sheetData sheetId="3">
        <row r="16">
          <cell r="F16">
            <v>18873835.900000002</v>
          </cell>
          <cell r="H16">
            <v>21393583.299999997</v>
          </cell>
        </row>
        <row r="22">
          <cell r="U22">
            <v>-56890720.20000001</v>
          </cell>
        </row>
        <row r="29">
          <cell r="U29">
            <v>38632967</v>
          </cell>
        </row>
        <row r="42">
          <cell r="A42">
            <v>22238745.6</v>
          </cell>
        </row>
      </sheetData>
      <sheetData sheetId="5">
        <row r="15">
          <cell r="E15">
            <v>11646708.8</v>
          </cell>
        </row>
        <row r="17">
          <cell r="E17">
            <v>211488351.60000002</v>
          </cell>
        </row>
        <row r="29">
          <cell r="E29">
            <v>418338.3</v>
          </cell>
        </row>
      </sheetData>
      <sheetData sheetId="15">
        <row r="52">
          <cell r="D52">
            <v>76178408.7</v>
          </cell>
        </row>
        <row r="54">
          <cell r="G54">
            <v>75676992.79999997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59"/>
  <sheetViews>
    <sheetView zoomScalePageLayoutView="0" workbookViewId="0" topLeftCell="A1">
      <selection activeCell="A1" sqref="A1"/>
    </sheetView>
  </sheetViews>
  <sheetFormatPr defaultColWidth="11.421875" defaultRowHeight="12.75"/>
  <cols>
    <col min="1" max="1" width="2.421875" style="0" customWidth="1"/>
    <col min="3" max="3" width="8.57421875" style="0" customWidth="1"/>
    <col min="5" max="5" width="13.8515625" style="0" customWidth="1"/>
    <col min="7" max="7" width="12.140625" style="0" customWidth="1"/>
    <col min="8" max="8" width="12.7109375" style="0" customWidth="1"/>
    <col min="9" max="9" width="14.8515625" style="0" customWidth="1"/>
  </cols>
  <sheetData>
    <row r="1" ht="13.5" thickBot="1"/>
    <row r="2" spans="2:9" ht="12.75">
      <c r="B2" s="5"/>
      <c r="C2" s="6"/>
      <c r="D2" s="6"/>
      <c r="E2" s="6"/>
      <c r="F2" s="6"/>
      <c r="G2" s="6"/>
      <c r="H2" s="6"/>
      <c r="I2" s="7"/>
    </row>
    <row r="3" spans="2:9" ht="12.75">
      <c r="B3" s="8"/>
      <c r="C3" s="1"/>
      <c r="D3" s="1"/>
      <c r="E3" s="1"/>
      <c r="F3" s="1"/>
      <c r="G3" s="1"/>
      <c r="H3" s="1"/>
      <c r="I3" s="9"/>
    </row>
    <row r="4" spans="2:9" ht="12.75">
      <c r="B4" s="8"/>
      <c r="C4" s="1"/>
      <c r="D4" s="1"/>
      <c r="E4" s="1"/>
      <c r="F4" s="1"/>
      <c r="G4" s="1"/>
      <c r="H4" s="1"/>
      <c r="I4" s="9"/>
    </row>
    <row r="5" spans="2:9" ht="12.75">
      <c r="B5" s="8"/>
      <c r="C5" s="1"/>
      <c r="D5" s="1"/>
      <c r="E5" s="1"/>
      <c r="F5" s="1"/>
      <c r="G5" s="1"/>
      <c r="H5" s="1"/>
      <c r="I5" s="9"/>
    </row>
    <row r="6" spans="2:9" ht="12.75">
      <c r="B6" s="8"/>
      <c r="C6" s="1"/>
      <c r="D6" s="1"/>
      <c r="E6" s="1"/>
      <c r="F6" s="1"/>
      <c r="G6" s="1"/>
      <c r="H6" s="1"/>
      <c r="I6" s="9"/>
    </row>
    <row r="7" spans="2:9" ht="12.75">
      <c r="B7" s="27" t="s">
        <v>49</v>
      </c>
      <c r="C7" s="26"/>
      <c r="D7" s="26"/>
      <c r="E7" s="26"/>
      <c r="F7" s="26"/>
      <c r="G7" s="26"/>
      <c r="H7" s="26"/>
      <c r="I7" s="28"/>
    </row>
    <row r="8" spans="2:9" ht="12.75">
      <c r="B8" s="27" t="s">
        <v>25</v>
      </c>
      <c r="C8" s="26"/>
      <c r="D8" s="26"/>
      <c r="E8" s="26"/>
      <c r="F8" s="26"/>
      <c r="G8" s="26"/>
      <c r="H8" s="26"/>
      <c r="I8" s="28"/>
    </row>
    <row r="9" spans="2:9" ht="12.75">
      <c r="B9" s="27"/>
      <c r="C9" s="26"/>
      <c r="D9" s="26"/>
      <c r="E9" s="26"/>
      <c r="F9" s="26"/>
      <c r="G9" s="26"/>
      <c r="H9" s="26"/>
      <c r="I9" s="28"/>
    </row>
    <row r="10" spans="2:9" ht="12.75">
      <c r="B10" s="29" t="s">
        <v>60</v>
      </c>
      <c r="C10" s="26"/>
      <c r="D10" s="26" t="s">
        <v>26</v>
      </c>
      <c r="E10" s="26"/>
      <c r="F10" s="26"/>
      <c r="G10" s="26"/>
      <c r="H10" s="26"/>
      <c r="I10" s="28"/>
    </row>
    <row r="11" spans="2:9" ht="12.75">
      <c r="B11" s="27"/>
      <c r="C11" s="26"/>
      <c r="D11" s="26"/>
      <c r="E11" s="26"/>
      <c r="F11" s="26"/>
      <c r="G11" s="26"/>
      <c r="H11" s="26"/>
      <c r="I11" s="28"/>
    </row>
    <row r="12" spans="2:9" ht="12.75">
      <c r="B12" s="29" t="s">
        <v>27</v>
      </c>
      <c r="C12" s="26"/>
      <c r="D12" s="26" t="s">
        <v>31</v>
      </c>
      <c r="E12" s="26"/>
      <c r="F12" s="26"/>
      <c r="G12" s="26"/>
      <c r="H12" s="26"/>
      <c r="I12" s="28"/>
    </row>
    <row r="13" spans="2:9" ht="12.75">
      <c r="B13" s="27"/>
      <c r="C13" s="26"/>
      <c r="D13" s="26"/>
      <c r="E13" s="26"/>
      <c r="F13" s="26"/>
      <c r="G13" s="26"/>
      <c r="H13" s="26"/>
      <c r="I13" s="28"/>
    </row>
    <row r="14" spans="2:9" ht="12.75">
      <c r="B14" s="29" t="s">
        <v>32</v>
      </c>
      <c r="C14" s="26"/>
      <c r="D14" s="26" t="s">
        <v>33</v>
      </c>
      <c r="E14" s="26"/>
      <c r="F14" s="26"/>
      <c r="G14" s="26"/>
      <c r="H14" s="26"/>
      <c r="I14" s="28"/>
    </row>
    <row r="15" spans="2:9" ht="12.75">
      <c r="B15" s="27" t="s">
        <v>34</v>
      </c>
      <c r="C15" s="26"/>
      <c r="D15" s="26"/>
      <c r="E15" s="26"/>
      <c r="F15" s="26"/>
      <c r="G15" s="26"/>
      <c r="H15" s="26"/>
      <c r="I15" s="28"/>
    </row>
    <row r="16" spans="2:9" ht="12.75">
      <c r="B16" s="27"/>
      <c r="C16" s="26"/>
      <c r="D16" s="26" t="s">
        <v>35</v>
      </c>
      <c r="E16" s="26"/>
      <c r="F16" s="26"/>
      <c r="G16" s="26"/>
      <c r="H16" s="26"/>
      <c r="I16" s="28"/>
    </row>
    <row r="17" spans="2:9" ht="12.75">
      <c r="B17" s="27"/>
      <c r="C17" s="26"/>
      <c r="D17" s="26"/>
      <c r="E17" s="26"/>
      <c r="F17" s="26"/>
      <c r="G17" s="26"/>
      <c r="H17" s="26"/>
      <c r="I17" s="28"/>
    </row>
    <row r="18" spans="2:9" ht="12.75">
      <c r="B18" s="29" t="s">
        <v>36</v>
      </c>
      <c r="C18" s="26"/>
      <c r="D18" s="26"/>
      <c r="E18" s="26"/>
      <c r="F18" s="26"/>
      <c r="G18" s="26"/>
      <c r="H18" s="26"/>
      <c r="I18" s="28"/>
    </row>
    <row r="19" spans="2:9" ht="12.75">
      <c r="B19" s="27" t="s">
        <v>37</v>
      </c>
      <c r="C19" s="26"/>
      <c r="D19" s="26"/>
      <c r="E19" s="26"/>
      <c r="F19" s="26"/>
      <c r="G19" s="26"/>
      <c r="H19" s="26"/>
      <c r="I19" s="28"/>
    </row>
    <row r="20" spans="2:9" ht="12.75">
      <c r="B20" s="27" t="s">
        <v>38</v>
      </c>
      <c r="C20" s="26"/>
      <c r="D20" s="26"/>
      <c r="E20" s="26"/>
      <c r="F20" s="26"/>
      <c r="G20" s="26"/>
      <c r="H20" s="26"/>
      <c r="I20" s="28"/>
    </row>
    <row r="21" spans="2:9" ht="12.75">
      <c r="B21" s="27"/>
      <c r="C21" s="26"/>
      <c r="D21" s="26"/>
      <c r="E21" s="26"/>
      <c r="F21" s="26"/>
      <c r="G21" s="26"/>
      <c r="H21" s="26"/>
      <c r="I21" s="28"/>
    </row>
    <row r="22" spans="2:9" ht="12.75">
      <c r="B22" s="29" t="s">
        <v>39</v>
      </c>
      <c r="C22" s="26"/>
      <c r="D22" s="26"/>
      <c r="E22" s="26"/>
      <c r="F22" s="26"/>
      <c r="G22" s="26"/>
      <c r="H22" s="26"/>
      <c r="I22" s="28"/>
    </row>
    <row r="23" spans="2:9" ht="12.75">
      <c r="B23" s="27"/>
      <c r="C23" s="26"/>
      <c r="D23" s="26"/>
      <c r="E23" s="26"/>
      <c r="F23" s="26"/>
      <c r="G23" s="26"/>
      <c r="H23" s="26"/>
      <c r="I23" s="28"/>
    </row>
    <row r="24" spans="2:9" ht="12.75">
      <c r="B24" s="29" t="s">
        <v>40</v>
      </c>
      <c r="C24" s="26"/>
      <c r="D24" s="26"/>
      <c r="E24" s="26"/>
      <c r="F24" s="26"/>
      <c r="G24" s="26"/>
      <c r="H24" s="26"/>
      <c r="I24" s="28"/>
    </row>
    <row r="25" spans="2:9" ht="12.75">
      <c r="B25" s="27"/>
      <c r="C25" s="26"/>
      <c r="D25" s="26"/>
      <c r="E25" s="26"/>
      <c r="F25" s="26"/>
      <c r="G25" s="26"/>
      <c r="H25" s="26"/>
      <c r="I25" s="28"/>
    </row>
    <row r="26" spans="2:9" ht="12.75">
      <c r="B26" s="29" t="s">
        <v>41</v>
      </c>
      <c r="C26" s="26"/>
      <c r="D26" s="26"/>
      <c r="E26" s="26"/>
      <c r="F26" s="26"/>
      <c r="G26" s="26"/>
      <c r="H26" s="26"/>
      <c r="I26" s="28"/>
    </row>
    <row r="27" spans="2:9" ht="12.75">
      <c r="B27" s="27"/>
      <c r="C27" s="26"/>
      <c r="D27" s="26"/>
      <c r="E27" s="26"/>
      <c r="F27" s="26"/>
      <c r="G27" s="26"/>
      <c r="H27" s="26"/>
      <c r="I27" s="28"/>
    </row>
    <row r="28" spans="2:9" ht="12.75">
      <c r="B28" s="29" t="s">
        <v>42</v>
      </c>
      <c r="C28" s="26"/>
      <c r="D28" s="26"/>
      <c r="E28" s="26"/>
      <c r="F28" s="26"/>
      <c r="G28" s="26"/>
      <c r="H28" s="26"/>
      <c r="I28" s="28"/>
    </row>
    <row r="29" spans="2:9" ht="12.75">
      <c r="B29" s="30"/>
      <c r="C29" s="2"/>
      <c r="D29" s="2"/>
      <c r="E29" s="2" t="s">
        <v>44</v>
      </c>
      <c r="F29" s="2"/>
      <c r="G29" s="2" t="s">
        <v>46</v>
      </c>
      <c r="H29" s="2"/>
      <c r="I29" s="31" t="s">
        <v>48</v>
      </c>
    </row>
    <row r="30" spans="2:9" ht="12.75">
      <c r="B30" s="30"/>
      <c r="C30" s="2" t="s">
        <v>21</v>
      </c>
      <c r="D30" s="2" t="s">
        <v>43</v>
      </c>
      <c r="E30" s="2" t="s">
        <v>45</v>
      </c>
      <c r="F30" s="2"/>
      <c r="G30" s="32" t="s">
        <v>47</v>
      </c>
      <c r="H30" s="2"/>
      <c r="I30" s="31" t="s">
        <v>47</v>
      </c>
    </row>
    <row r="31" spans="2:9" ht="12.75">
      <c r="B31" s="27"/>
      <c r="C31" s="26"/>
      <c r="D31" s="26"/>
      <c r="E31" s="26"/>
      <c r="F31" s="26"/>
      <c r="G31" s="26"/>
      <c r="H31" s="26"/>
      <c r="I31" s="28"/>
    </row>
    <row r="32" spans="2:9" ht="12.75">
      <c r="B32" s="27"/>
      <c r="C32" s="26"/>
      <c r="D32" s="26"/>
      <c r="E32" s="26"/>
      <c r="F32" s="26"/>
      <c r="G32" s="26"/>
      <c r="H32" s="26"/>
      <c r="I32" s="28"/>
    </row>
    <row r="33" spans="2:9" ht="12.75">
      <c r="B33" s="27"/>
      <c r="C33" s="26"/>
      <c r="D33" s="26"/>
      <c r="E33" s="26"/>
      <c r="F33" s="26"/>
      <c r="G33" s="26"/>
      <c r="H33" s="26"/>
      <c r="I33" s="28"/>
    </row>
    <row r="34" spans="2:9" ht="12.75">
      <c r="B34" s="27"/>
      <c r="C34" s="26"/>
      <c r="D34" s="26"/>
      <c r="E34" s="26"/>
      <c r="F34" s="26"/>
      <c r="G34" s="26"/>
      <c r="H34" s="26"/>
      <c r="I34" s="28"/>
    </row>
    <row r="35" spans="2:9" ht="12.75">
      <c r="B35" s="27"/>
      <c r="C35" s="26"/>
      <c r="D35" s="26"/>
      <c r="E35" s="26"/>
      <c r="F35" s="26"/>
      <c r="G35" s="26"/>
      <c r="H35" s="26"/>
      <c r="I35" s="28"/>
    </row>
    <row r="36" spans="2:9" ht="12.75">
      <c r="B36" s="27"/>
      <c r="C36" s="26"/>
      <c r="D36" s="26"/>
      <c r="E36" s="26"/>
      <c r="F36" s="26"/>
      <c r="G36" s="26"/>
      <c r="H36" s="26"/>
      <c r="I36" s="28"/>
    </row>
    <row r="37" spans="2:9" ht="12.75">
      <c r="B37" s="27"/>
      <c r="C37" s="26"/>
      <c r="D37" s="26"/>
      <c r="E37" s="26"/>
      <c r="F37" s="26"/>
      <c r="G37" s="26"/>
      <c r="H37" s="26"/>
      <c r="I37" s="28"/>
    </row>
    <row r="38" spans="2:9" ht="12.75">
      <c r="B38" s="27"/>
      <c r="C38" s="26"/>
      <c r="D38" s="26"/>
      <c r="E38" s="26"/>
      <c r="F38" s="26"/>
      <c r="G38" s="26"/>
      <c r="H38" s="26"/>
      <c r="I38" s="28"/>
    </row>
    <row r="39" spans="2:9" ht="12.75">
      <c r="B39" s="27"/>
      <c r="C39" s="26"/>
      <c r="D39" s="26"/>
      <c r="E39" s="26"/>
      <c r="F39" s="26"/>
      <c r="G39" s="26"/>
      <c r="H39" s="26"/>
      <c r="I39" s="28"/>
    </row>
    <row r="40" spans="2:9" ht="12.75">
      <c r="B40" s="27"/>
      <c r="C40" s="26"/>
      <c r="D40" s="26"/>
      <c r="E40" s="26"/>
      <c r="F40" s="26"/>
      <c r="G40" s="26"/>
      <c r="H40" s="26"/>
      <c r="I40" s="28"/>
    </row>
    <row r="41" spans="2:9" ht="12.75">
      <c r="B41" s="27"/>
      <c r="C41" s="26"/>
      <c r="D41" s="26"/>
      <c r="E41" s="26"/>
      <c r="F41" s="26"/>
      <c r="G41" s="26"/>
      <c r="H41" s="26"/>
      <c r="I41" s="28"/>
    </row>
    <row r="42" spans="2:9" ht="12.75">
      <c r="B42" s="27"/>
      <c r="C42" s="26"/>
      <c r="D42" s="26"/>
      <c r="E42" s="26"/>
      <c r="F42" s="26"/>
      <c r="G42" s="26"/>
      <c r="H42" s="26"/>
      <c r="I42" s="28"/>
    </row>
    <row r="43" spans="2:9" ht="12.75">
      <c r="B43" s="27"/>
      <c r="C43" s="26"/>
      <c r="D43" s="26"/>
      <c r="E43" s="26"/>
      <c r="F43" s="26"/>
      <c r="G43" s="26"/>
      <c r="H43" s="26"/>
      <c r="I43" s="28"/>
    </row>
    <row r="44" spans="2:9" ht="12.75">
      <c r="B44" s="27"/>
      <c r="C44" s="26"/>
      <c r="D44" s="26"/>
      <c r="E44" s="26"/>
      <c r="F44" s="26"/>
      <c r="G44" s="26"/>
      <c r="H44" s="26"/>
      <c r="I44" s="28"/>
    </row>
    <row r="45" spans="2:9" ht="12.75">
      <c r="B45" s="27"/>
      <c r="C45" s="26"/>
      <c r="D45" s="26"/>
      <c r="E45" s="26"/>
      <c r="F45" s="26"/>
      <c r="G45" s="26"/>
      <c r="H45" s="26"/>
      <c r="I45" s="28"/>
    </row>
    <row r="46" spans="2:9" ht="12.75">
      <c r="B46" s="27"/>
      <c r="C46" s="26"/>
      <c r="D46" s="26"/>
      <c r="E46" s="26"/>
      <c r="F46" s="26"/>
      <c r="G46" s="26"/>
      <c r="H46" s="26"/>
      <c r="I46" s="28"/>
    </row>
    <row r="47" spans="2:9" ht="13.5" thickBot="1">
      <c r="B47" s="29" t="s">
        <v>18</v>
      </c>
      <c r="C47" s="33">
        <f>SUM(C31:C46)</f>
        <v>0</v>
      </c>
      <c r="D47" s="26"/>
      <c r="E47" s="26"/>
      <c r="F47" s="26"/>
      <c r="G47" s="33">
        <f>SUM(G31:G46)</f>
        <v>0</v>
      </c>
      <c r="H47" s="26"/>
      <c r="I47" s="34">
        <f>SUM(I31:I46)</f>
        <v>0</v>
      </c>
    </row>
    <row r="48" spans="2:9" ht="13.5" thickTop="1">
      <c r="B48" s="8"/>
      <c r="C48" s="1"/>
      <c r="D48" s="1"/>
      <c r="E48" s="1"/>
      <c r="F48" s="1"/>
      <c r="G48" s="1"/>
      <c r="H48" s="1"/>
      <c r="I48" s="9"/>
    </row>
    <row r="49" spans="2:9" ht="12.75">
      <c r="B49" s="8"/>
      <c r="C49" s="1"/>
      <c r="D49" s="1"/>
      <c r="E49" s="1"/>
      <c r="F49" s="1"/>
      <c r="G49" s="1"/>
      <c r="H49" s="1"/>
      <c r="I49" s="9"/>
    </row>
    <row r="50" spans="2:9" ht="12.75">
      <c r="B50" s="8"/>
      <c r="C50" s="54" t="s">
        <v>65</v>
      </c>
      <c r="D50" s="1"/>
      <c r="E50" s="1"/>
      <c r="F50" s="1"/>
      <c r="G50" s="54" t="s">
        <v>67</v>
      </c>
      <c r="H50" s="1"/>
      <c r="I50" s="9"/>
    </row>
    <row r="51" spans="2:9" ht="12.75">
      <c r="B51" s="8"/>
      <c r="C51" s="1" t="s">
        <v>66</v>
      </c>
      <c r="D51" s="1"/>
      <c r="E51" s="1"/>
      <c r="F51" s="1"/>
      <c r="G51" s="1" t="s">
        <v>68</v>
      </c>
      <c r="H51" s="1"/>
      <c r="I51" s="9"/>
    </row>
    <row r="52" spans="2:9" ht="12.75">
      <c r="B52" s="8"/>
      <c r="C52" s="1"/>
      <c r="D52" s="1"/>
      <c r="E52" s="1"/>
      <c r="F52" s="1"/>
      <c r="G52" s="1"/>
      <c r="H52" s="1"/>
      <c r="I52" s="9"/>
    </row>
    <row r="53" spans="2:9" ht="12.75">
      <c r="B53" s="8"/>
      <c r="C53" s="1"/>
      <c r="D53" s="1"/>
      <c r="E53" s="1"/>
      <c r="F53" s="1"/>
      <c r="G53" s="1"/>
      <c r="H53" s="1"/>
      <c r="I53" s="9"/>
    </row>
    <row r="54" spans="2:9" ht="12.75">
      <c r="B54" s="8"/>
      <c r="C54" s="1"/>
      <c r="D54" s="1"/>
      <c r="E54" s="1"/>
      <c r="F54" s="1"/>
      <c r="G54" s="1"/>
      <c r="H54" s="1"/>
      <c r="I54" s="9"/>
    </row>
    <row r="55" spans="2:9" ht="4.5" customHeight="1">
      <c r="B55" s="10"/>
      <c r="C55" s="11"/>
      <c r="D55" s="11"/>
      <c r="E55" s="11"/>
      <c r="F55" s="11"/>
      <c r="G55" s="11"/>
      <c r="H55" s="11"/>
      <c r="I55" s="12"/>
    </row>
    <row r="56" spans="2:9" ht="14.25">
      <c r="B56" s="8"/>
      <c r="C56" s="1"/>
      <c r="D56" s="1"/>
      <c r="E56" s="1"/>
      <c r="F56" s="13" t="s">
        <v>28</v>
      </c>
      <c r="G56" s="1"/>
      <c r="H56" s="1"/>
      <c r="I56" s="9"/>
    </row>
    <row r="57" spans="2:9" ht="14.25">
      <c r="B57" s="8"/>
      <c r="C57" s="1"/>
      <c r="D57" s="1"/>
      <c r="E57" s="1"/>
      <c r="F57" s="13" t="s">
        <v>29</v>
      </c>
      <c r="G57" s="1"/>
      <c r="H57" s="1"/>
      <c r="I57" s="9"/>
    </row>
    <row r="58" spans="2:9" ht="13.5" thickBot="1">
      <c r="B58" s="14"/>
      <c r="C58" s="15"/>
      <c r="D58" s="15"/>
      <c r="E58" s="15"/>
      <c r="F58" s="16" t="s">
        <v>30</v>
      </c>
      <c r="G58" s="15"/>
      <c r="H58" s="15"/>
      <c r="I58" s="17"/>
    </row>
    <row r="59" ht="15">
      <c r="B59" s="4"/>
    </row>
  </sheetData>
  <sheetProtection/>
  <printOptions/>
  <pageMargins left="0.984251968503937" right="0.7874015748031497" top="1.1811023622047245" bottom="0.984251968503937" header="0" footer="0"/>
  <pageSetup horizontalDpi="600" verticalDpi="600" orientation="portrait" scale="90" r:id="rId2"/>
  <drawing r:id="rId1"/>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B1:G69"/>
  <sheetViews>
    <sheetView zoomScalePageLayoutView="0" workbookViewId="0" topLeftCell="A46">
      <selection activeCell="B4" sqref="B4:D60"/>
    </sheetView>
  </sheetViews>
  <sheetFormatPr defaultColWidth="11.421875" defaultRowHeight="12.75"/>
  <cols>
    <col min="1" max="1" width="11.421875" style="229" customWidth="1"/>
    <col min="2" max="2" width="49.7109375" style="229" customWidth="1"/>
    <col min="3" max="4" width="25.7109375" style="229" customWidth="1"/>
    <col min="5" max="5" width="1.8515625" style="229" customWidth="1"/>
    <col min="6" max="7" width="0" style="229" hidden="1" customWidth="1"/>
    <col min="8" max="16384" width="11.421875" style="229" customWidth="1"/>
  </cols>
  <sheetData>
    <row r="1" spans="2:4" ht="15">
      <c r="B1" s="228" t="s">
        <v>70</v>
      </c>
      <c r="C1" s="228"/>
      <c r="D1" s="228"/>
    </row>
    <row r="2" spans="2:4" ht="15">
      <c r="B2" s="228"/>
      <c r="C2" s="228"/>
      <c r="D2" s="228"/>
    </row>
    <row r="3" spans="2:4" ht="15">
      <c r="B3" s="228"/>
      <c r="C3" s="228"/>
      <c r="D3" s="228"/>
    </row>
    <row r="4" spans="2:4" ht="15">
      <c r="B4" s="228"/>
      <c r="C4" s="228"/>
      <c r="D4" s="228"/>
    </row>
    <row r="5" spans="2:4" ht="15">
      <c r="B5" s="228"/>
      <c r="C5" s="228"/>
      <c r="D5" s="228"/>
    </row>
    <row r="6" spans="2:4" ht="14.25">
      <c r="B6" s="1001" t="s">
        <v>398</v>
      </c>
      <c r="C6" s="1001"/>
      <c r="D6" s="1001"/>
    </row>
    <row r="7" spans="2:4" ht="14.25">
      <c r="B7" s="1002" t="s">
        <v>622</v>
      </c>
      <c r="C7" s="1002"/>
      <c r="D7" s="1002"/>
    </row>
    <row r="8" spans="2:4" ht="14.25">
      <c r="B8" s="1001" t="s">
        <v>320</v>
      </c>
      <c r="C8" s="1001"/>
      <c r="D8" s="1001"/>
    </row>
    <row r="9" spans="2:4" ht="15">
      <c r="B9" s="230"/>
      <c r="C9" s="230"/>
      <c r="D9" s="231" t="s">
        <v>187</v>
      </c>
    </row>
    <row r="10" spans="2:4" ht="14.25">
      <c r="B10" s="1002" t="s">
        <v>188</v>
      </c>
      <c r="C10" s="1002"/>
      <c r="D10" s="1002"/>
    </row>
    <row r="11" spans="2:4" ht="15" customHeight="1">
      <c r="B11" s="1003"/>
      <c r="C11" s="1003"/>
      <c r="D11" s="1003"/>
    </row>
    <row r="12" spans="2:4" ht="14.25">
      <c r="B12" s="997" t="s">
        <v>151</v>
      </c>
      <c r="C12" s="232" t="s">
        <v>159</v>
      </c>
      <c r="D12" s="232" t="s">
        <v>159</v>
      </c>
    </row>
    <row r="13" spans="2:4" ht="14.25">
      <c r="B13" s="998"/>
      <c r="C13" s="233" t="s">
        <v>189</v>
      </c>
      <c r="D13" s="233" t="s">
        <v>189</v>
      </c>
    </row>
    <row r="14" spans="2:4" ht="14.25">
      <c r="B14" s="999"/>
      <c r="C14" s="234">
        <v>44196</v>
      </c>
      <c r="D14" s="234">
        <v>43830</v>
      </c>
    </row>
    <row r="15" spans="2:7" ht="15">
      <c r="B15" s="235"/>
      <c r="C15" s="236"/>
      <c r="D15" s="236"/>
      <c r="F15" s="237" t="s">
        <v>190</v>
      </c>
      <c r="G15" s="238"/>
    </row>
    <row r="16" spans="2:7" ht="15">
      <c r="B16" s="239" t="s">
        <v>191</v>
      </c>
      <c r="C16" s="236"/>
      <c r="D16" s="236"/>
      <c r="F16" s="240" t="s">
        <v>192</v>
      </c>
      <c r="G16" s="238">
        <v>0</v>
      </c>
    </row>
    <row r="17" spans="2:7" ht="15">
      <c r="B17" s="235"/>
      <c r="C17" s="236"/>
      <c r="D17" s="236"/>
      <c r="F17" s="240" t="s">
        <v>193</v>
      </c>
      <c r="G17" s="238">
        <f>'[1]ACTIVO'!$I$17</f>
        <v>0</v>
      </c>
    </row>
    <row r="18" spans="2:7" ht="15">
      <c r="B18" s="241" t="s">
        <v>194</v>
      </c>
      <c r="C18" s="236"/>
      <c r="D18" s="236"/>
      <c r="F18" s="240" t="s">
        <v>195</v>
      </c>
      <c r="G18" s="238">
        <v>0</v>
      </c>
    </row>
    <row r="19" spans="2:7" ht="15">
      <c r="B19" s="242"/>
      <c r="C19" s="236"/>
      <c r="D19" s="236"/>
      <c r="F19" s="240" t="s">
        <v>196</v>
      </c>
      <c r="G19" s="238">
        <f>'[1]ACTIVO'!$I$19</f>
        <v>0</v>
      </c>
    </row>
    <row r="20" spans="2:7" ht="15">
      <c r="B20" s="235" t="s">
        <v>197</v>
      </c>
      <c r="C20" s="236">
        <v>0</v>
      </c>
      <c r="D20" s="236">
        <v>0</v>
      </c>
      <c r="F20" s="240" t="s">
        <v>198</v>
      </c>
      <c r="G20" s="238">
        <f>'[1]ACTIVO'!$I$20</f>
        <v>0</v>
      </c>
    </row>
    <row r="21" spans="2:7" ht="15">
      <c r="B21" s="235"/>
      <c r="C21" s="236"/>
      <c r="D21" s="236"/>
      <c r="F21" s="243" t="s">
        <v>199</v>
      </c>
      <c r="G21" s="244">
        <f>'[1]ACTIVO'!$I$27</f>
        <v>21921682</v>
      </c>
    </row>
    <row r="22" spans="2:7" ht="15">
      <c r="B22" s="235" t="s">
        <v>186</v>
      </c>
      <c r="C22" s="236">
        <v>0</v>
      </c>
      <c r="D22" s="236">
        <v>0</v>
      </c>
      <c r="F22" s="243" t="s">
        <v>200</v>
      </c>
      <c r="G22" s="244">
        <f>'[1]ACTIVO'!$I$28</f>
        <v>305600654</v>
      </c>
    </row>
    <row r="23" spans="2:4" ht="15">
      <c r="B23" s="235"/>
      <c r="C23" s="236"/>
      <c r="D23" s="236"/>
    </row>
    <row r="24" spans="2:4" ht="15">
      <c r="B24" s="235" t="s">
        <v>186</v>
      </c>
      <c r="C24" s="236">
        <v>0</v>
      </c>
      <c r="D24" s="236">
        <v>0</v>
      </c>
    </row>
    <row r="25" spans="2:4" ht="15">
      <c r="B25" s="235"/>
      <c r="C25" s="245"/>
      <c r="D25" s="245"/>
    </row>
    <row r="26" spans="2:4" ht="16.5" customHeight="1">
      <c r="B26" s="235" t="s">
        <v>201</v>
      </c>
      <c r="C26" s="236">
        <f>SUM(C16:C25)</f>
        <v>0</v>
      </c>
      <c r="D26" s="236">
        <f>SUM(D20:D24)</f>
        <v>0</v>
      </c>
    </row>
    <row r="27" spans="2:4" ht="15">
      <c r="B27" s="235"/>
      <c r="C27" s="236"/>
      <c r="D27" s="236"/>
    </row>
    <row r="28" spans="2:4" ht="15">
      <c r="B28" s="235" t="s">
        <v>202</v>
      </c>
      <c r="C28" s="236"/>
      <c r="D28" s="246"/>
    </row>
    <row r="29" spans="2:4" ht="15">
      <c r="B29" s="235"/>
      <c r="C29" s="245"/>
      <c r="D29" s="245"/>
    </row>
    <row r="30" spans="2:4" ht="15">
      <c r="B30" s="235" t="s">
        <v>201</v>
      </c>
      <c r="C30" s="236">
        <f>SUM(C26:C29)</f>
        <v>0</v>
      </c>
      <c r="D30" s="236">
        <f>SUM(D26:D28)</f>
        <v>0</v>
      </c>
    </row>
    <row r="31" spans="2:4" ht="15">
      <c r="B31" s="235"/>
      <c r="C31" s="236"/>
      <c r="D31" s="236"/>
    </row>
    <row r="32" spans="2:4" ht="15" customHeight="1">
      <c r="B32" s="239" t="s">
        <v>203</v>
      </c>
      <c r="C32" s="1004" t="s">
        <v>152</v>
      </c>
      <c r="D32" s="1005"/>
    </row>
    <row r="33" spans="2:4" ht="15">
      <c r="B33" s="235"/>
      <c r="C33" s="1004"/>
      <c r="D33" s="1005"/>
    </row>
    <row r="34" spans="2:4" ht="15">
      <c r="B34" s="241" t="s">
        <v>204</v>
      </c>
      <c r="C34" s="1004"/>
      <c r="D34" s="1005"/>
    </row>
    <row r="35" spans="2:4" ht="15">
      <c r="B35" s="242"/>
      <c r="C35" s="1004"/>
      <c r="D35" s="1005"/>
    </row>
    <row r="36" spans="2:4" ht="15">
      <c r="B36" s="235" t="s">
        <v>186</v>
      </c>
      <c r="C36" s="1004"/>
      <c r="D36" s="1005"/>
    </row>
    <row r="37" spans="2:4" ht="15">
      <c r="B37" s="235" t="s">
        <v>186</v>
      </c>
      <c r="C37" s="1004"/>
      <c r="D37" s="1005"/>
    </row>
    <row r="38" spans="2:4" ht="15">
      <c r="B38" s="235" t="s">
        <v>186</v>
      </c>
      <c r="C38" s="1004"/>
      <c r="D38" s="1005"/>
    </row>
    <row r="39" spans="2:4" ht="15">
      <c r="B39" s="235" t="s">
        <v>186</v>
      </c>
      <c r="C39" s="1004"/>
      <c r="D39" s="1005"/>
    </row>
    <row r="40" spans="2:4" ht="15">
      <c r="B40" s="235" t="s">
        <v>186</v>
      </c>
      <c r="C40" s="1004"/>
      <c r="D40" s="1005"/>
    </row>
    <row r="41" spans="2:4" ht="15">
      <c r="B41" s="235"/>
      <c r="C41" s="245"/>
      <c r="D41" s="245"/>
    </row>
    <row r="42" spans="2:4" ht="15">
      <c r="B42" s="235" t="s">
        <v>201</v>
      </c>
      <c r="C42" s="236">
        <f>SUM(C36:C41)</f>
        <v>0</v>
      </c>
      <c r="D42" s="236">
        <f>SUM(D36:D41)</f>
        <v>0</v>
      </c>
    </row>
    <row r="43" spans="2:4" ht="15">
      <c r="B43" s="235"/>
      <c r="C43" s="236"/>
      <c r="D43" s="236"/>
    </row>
    <row r="44" spans="2:4" ht="16.5" customHeight="1">
      <c r="B44" s="247" t="s">
        <v>205</v>
      </c>
      <c r="C44" s="248"/>
      <c r="D44" s="248"/>
    </row>
    <row r="45" spans="2:4" ht="16.5" customHeight="1">
      <c r="B45" s="247" t="s">
        <v>206</v>
      </c>
      <c r="C45" s="246"/>
      <c r="D45" s="246"/>
    </row>
    <row r="46" spans="2:4" ht="16.5" customHeight="1">
      <c r="B46" s="235" t="s">
        <v>207</v>
      </c>
      <c r="C46" s="248"/>
      <c r="D46" s="248"/>
    </row>
    <row r="47" spans="2:4" ht="16.5" customHeight="1">
      <c r="B47" s="247"/>
      <c r="C47" s="249"/>
      <c r="D47" s="250"/>
    </row>
    <row r="48" spans="2:4" ht="16.5" customHeight="1">
      <c r="B48" s="235" t="s">
        <v>201</v>
      </c>
      <c r="C48" s="251">
        <f>C44+C45+C46</f>
        <v>0</v>
      </c>
      <c r="D48" s="251">
        <f>D44+D45+D46</f>
        <v>0</v>
      </c>
    </row>
    <row r="49" spans="2:4" ht="16.5" customHeight="1">
      <c r="B49" s="247"/>
      <c r="C49" s="249"/>
      <c r="D49" s="249"/>
    </row>
    <row r="50" spans="2:4" ht="15">
      <c r="B50" s="235" t="s">
        <v>201</v>
      </c>
      <c r="C50" s="236">
        <f>C42+C48</f>
        <v>0</v>
      </c>
      <c r="D50" s="236">
        <f>D42+D48</f>
        <v>0</v>
      </c>
    </row>
    <row r="51" spans="2:4" ht="15">
      <c r="B51" s="235"/>
      <c r="C51" s="236"/>
      <c r="D51" s="236"/>
    </row>
    <row r="52" spans="2:4" ht="14.25">
      <c r="B52" s="252" t="s">
        <v>208</v>
      </c>
      <c r="C52" s="253">
        <f>+C30+C50</f>
        <v>0</v>
      </c>
      <c r="D52" s="253">
        <f>+D30+D50</f>
        <v>0</v>
      </c>
    </row>
    <row r="53" spans="2:4" ht="15">
      <c r="B53" s="228"/>
      <c r="C53" s="228"/>
      <c r="D53" s="228"/>
    </row>
    <row r="54" spans="2:4" ht="15">
      <c r="B54" s="228"/>
      <c r="C54" s="228"/>
      <c r="D54" s="228"/>
    </row>
    <row r="55" spans="2:4" ht="15">
      <c r="B55" s="228"/>
      <c r="C55" s="228"/>
      <c r="D55" s="228"/>
    </row>
    <row r="56" spans="2:4" ht="15">
      <c r="B56" s="228"/>
      <c r="C56" s="228"/>
      <c r="D56" s="228"/>
    </row>
    <row r="57" spans="2:4" ht="15">
      <c r="B57" s="228"/>
      <c r="C57" s="228"/>
      <c r="D57" s="228"/>
    </row>
    <row r="58" spans="2:4" ht="15">
      <c r="B58" s="230"/>
      <c r="C58" s="230"/>
      <c r="D58" s="230"/>
    </row>
    <row r="59" spans="2:4" ht="15.75">
      <c r="B59" s="726" t="s">
        <v>545</v>
      </c>
      <c r="C59" s="726" t="s">
        <v>322</v>
      </c>
      <c r="D59" s="494" t="s">
        <v>69</v>
      </c>
    </row>
    <row r="60" spans="2:4" ht="15">
      <c r="B60" s="230"/>
      <c r="C60" s="230"/>
      <c r="D60" s="228"/>
    </row>
    <row r="61" spans="2:4" ht="15">
      <c r="B61" s="228"/>
      <c r="C61" s="230"/>
      <c r="D61" s="228"/>
    </row>
    <row r="65" ht="15.75">
      <c r="C65" s="494"/>
    </row>
    <row r="69" spans="2:4" ht="16.5">
      <c r="B69" s="1000"/>
      <c r="C69" s="1000"/>
      <c r="D69" s="1000"/>
    </row>
  </sheetData>
  <sheetProtection/>
  <mergeCells count="8">
    <mergeCell ref="B12:B14"/>
    <mergeCell ref="B69:D69"/>
    <mergeCell ref="B6:D6"/>
    <mergeCell ref="B7:D7"/>
    <mergeCell ref="B8:D8"/>
    <mergeCell ref="B10:D10"/>
    <mergeCell ref="B11:D11"/>
    <mergeCell ref="C32:D40"/>
  </mergeCells>
  <printOptions/>
  <pageMargins left="0.7" right="0.7" top="0.75" bottom="0.75" header="0.3" footer="0.3"/>
  <pageSetup fitToHeight="0" fitToWidth="1" horizontalDpi="600" verticalDpi="600" orientation="portrait" paperSize="9" scale="78" r:id="rId2"/>
  <drawing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B2:J62"/>
  <sheetViews>
    <sheetView zoomScalePageLayoutView="0" workbookViewId="0" topLeftCell="A45">
      <selection activeCell="B1" sqref="B1:G54"/>
    </sheetView>
  </sheetViews>
  <sheetFormatPr defaultColWidth="11.421875" defaultRowHeight="12.75"/>
  <cols>
    <col min="1" max="1" width="11.421875" style="254" customWidth="1"/>
    <col min="2" max="2" width="32.140625" style="254" customWidth="1"/>
    <col min="3" max="4" width="17.57421875" style="254" customWidth="1"/>
    <col min="5" max="5" width="18.28125" style="254" customWidth="1"/>
    <col min="6" max="6" width="17.57421875" style="254" customWidth="1"/>
    <col min="7" max="7" width="18.57421875" style="254" customWidth="1"/>
    <col min="8" max="8" width="17.8515625" style="254" customWidth="1"/>
    <col min="9" max="9" width="18.00390625" style="527" bestFit="1" customWidth="1"/>
    <col min="10" max="10" width="12.7109375" style="254" bestFit="1" customWidth="1"/>
    <col min="11" max="16384" width="11.421875" style="254" customWidth="1"/>
  </cols>
  <sheetData>
    <row r="1" ht="42.75" customHeight="1"/>
    <row r="2" spans="2:7" ht="15.75">
      <c r="B2" s="1006" t="s">
        <v>398</v>
      </c>
      <c r="C2" s="1006"/>
      <c r="D2" s="1006"/>
      <c r="E2" s="1006"/>
      <c r="F2" s="1006"/>
      <c r="G2" s="1006"/>
    </row>
    <row r="3" spans="2:7" ht="15.75">
      <c r="B3" s="1006" t="s">
        <v>622</v>
      </c>
      <c r="C3" s="1006"/>
      <c r="D3" s="1006"/>
      <c r="E3" s="1006"/>
      <c r="F3" s="1006"/>
      <c r="G3" s="1006"/>
    </row>
    <row r="4" spans="2:7" ht="15.75">
      <c r="B4" s="255"/>
      <c r="C4" s="1010" t="s">
        <v>320</v>
      </c>
      <c r="D4" s="1010"/>
      <c r="E4" s="1010"/>
      <c r="G4" s="255" t="s">
        <v>154</v>
      </c>
    </row>
    <row r="5" spans="2:6" ht="15.75">
      <c r="B5" s="1007"/>
      <c r="C5" s="1007"/>
      <c r="D5" s="1007"/>
      <c r="E5" s="1007"/>
      <c r="F5" s="1007"/>
    </row>
    <row r="6" spans="2:6" ht="18.75" customHeight="1">
      <c r="B6" s="1006" t="s">
        <v>209</v>
      </c>
      <c r="C6" s="1006"/>
      <c r="D6" s="1006"/>
      <c r="E6" s="1006"/>
      <c r="F6" s="1006"/>
    </row>
    <row r="7" spans="2:7" ht="15.75">
      <c r="B7" s="256"/>
      <c r="C7" s="256"/>
      <c r="D7" s="256"/>
      <c r="E7" s="256"/>
      <c r="F7" s="256"/>
      <c r="G7" s="256"/>
    </row>
    <row r="8" spans="2:7" ht="15.75">
      <c r="B8" s="257"/>
      <c r="C8" s="258" t="s">
        <v>210</v>
      </c>
      <c r="D8" s="258"/>
      <c r="E8" s="258"/>
      <c r="F8" s="258" t="s">
        <v>210</v>
      </c>
      <c r="G8" s="258" t="s">
        <v>210</v>
      </c>
    </row>
    <row r="9" spans="2:7" ht="15.75">
      <c r="B9" s="258" t="s">
        <v>211</v>
      </c>
      <c r="C9" s="258" t="s">
        <v>143</v>
      </c>
      <c r="D9" s="258" t="s">
        <v>147</v>
      </c>
      <c r="E9" s="258" t="s">
        <v>395</v>
      </c>
      <c r="F9" s="258" t="s">
        <v>145</v>
      </c>
      <c r="G9" s="258" t="s">
        <v>145</v>
      </c>
    </row>
    <row r="10" spans="2:7" ht="15.75">
      <c r="B10" s="259"/>
      <c r="C10" s="260">
        <v>43830</v>
      </c>
      <c r="D10" s="261"/>
      <c r="E10" s="261"/>
      <c r="F10" s="260">
        <v>44196</v>
      </c>
      <c r="G10" s="260">
        <v>43830</v>
      </c>
    </row>
    <row r="11" spans="2:7" ht="15.75">
      <c r="B11" s="262"/>
      <c r="C11" s="263"/>
      <c r="D11" s="263"/>
      <c r="E11" s="263"/>
      <c r="F11" s="264"/>
      <c r="G11" s="264"/>
    </row>
    <row r="12" spans="2:7" ht="15.75">
      <c r="B12" s="265" t="s">
        <v>212</v>
      </c>
      <c r="C12" s="263"/>
      <c r="D12" s="263"/>
      <c r="E12" s="263"/>
      <c r="F12" s="264"/>
      <c r="G12" s="264"/>
    </row>
    <row r="13" spans="2:7" ht="9" customHeight="1">
      <c r="B13" s="262"/>
      <c r="C13" s="263"/>
      <c r="D13" s="263"/>
      <c r="E13" s="263"/>
      <c r="F13" s="264"/>
      <c r="G13" s="264"/>
    </row>
    <row r="14" spans="2:10" ht="15.75">
      <c r="B14" s="262"/>
      <c r="C14" s="263"/>
      <c r="D14" s="269"/>
      <c r="E14" s="263"/>
      <c r="F14" s="264"/>
      <c r="G14" s="264"/>
      <c r="H14" s="266"/>
      <c r="I14" s="271"/>
      <c r="J14" s="266"/>
    </row>
    <row r="15" spans="2:10" ht="15.75">
      <c r="B15" s="262" t="s">
        <v>362</v>
      </c>
      <c r="C15" s="269">
        <v>147221587</v>
      </c>
      <c r="D15" s="267">
        <v>35158042</v>
      </c>
      <c r="E15" s="268">
        <v>0</v>
      </c>
      <c r="F15" s="269">
        <f>+C15+D15-E15</f>
        <v>182379629</v>
      </c>
      <c r="G15" s="269">
        <v>147221587</v>
      </c>
      <c r="H15" s="266"/>
      <c r="I15" s="271"/>
      <c r="J15" s="271"/>
    </row>
    <row r="16" spans="2:10" ht="9.75" customHeight="1">
      <c r="B16" s="262"/>
      <c r="C16" s="267"/>
      <c r="D16" s="268"/>
      <c r="E16" s="267"/>
      <c r="F16" s="269"/>
      <c r="G16" s="269"/>
      <c r="H16" s="271"/>
      <c r="I16" s="271"/>
      <c r="J16" s="266"/>
    </row>
    <row r="17" spans="2:10" ht="15.75">
      <c r="B17" s="262"/>
      <c r="C17" s="268"/>
      <c r="D17" s="818"/>
      <c r="E17" s="817"/>
      <c r="F17" s="269"/>
      <c r="G17" s="269"/>
      <c r="H17" s="266"/>
      <c r="I17" s="271"/>
      <c r="J17" s="266"/>
    </row>
    <row r="18" spans="2:10" ht="7.5" customHeight="1">
      <c r="B18" s="262"/>
      <c r="C18" s="267"/>
      <c r="D18" s="819"/>
      <c r="E18" s="467"/>
      <c r="F18" s="269"/>
      <c r="G18" s="269"/>
      <c r="H18" s="266"/>
      <c r="I18" s="271"/>
      <c r="J18" s="266"/>
    </row>
    <row r="19" spans="2:10" ht="15.75" customHeight="1">
      <c r="B19" s="262"/>
      <c r="C19" s="268"/>
      <c r="D19" s="635"/>
      <c r="E19" s="465"/>
      <c r="F19" s="269"/>
      <c r="G19" s="269"/>
      <c r="H19" s="266"/>
      <c r="I19" s="271"/>
      <c r="J19" s="266"/>
    </row>
    <row r="20" spans="2:10" ht="7.5" customHeight="1">
      <c r="B20" s="262"/>
      <c r="C20" s="268"/>
      <c r="D20" s="466"/>
      <c r="E20" s="465"/>
      <c r="F20" s="269"/>
      <c r="G20" s="269"/>
      <c r="H20" s="266"/>
      <c r="I20" s="271"/>
      <c r="J20" s="266"/>
    </row>
    <row r="21" spans="2:10" ht="15.75" customHeight="1">
      <c r="B21" s="262"/>
      <c r="C21" s="268"/>
      <c r="D21" s="466"/>
      <c r="E21" s="465"/>
      <c r="F21" s="269"/>
      <c r="G21" s="269"/>
      <c r="H21" s="266"/>
      <c r="I21" s="271"/>
      <c r="J21" s="266"/>
    </row>
    <row r="22" spans="2:10" ht="9" customHeight="1" hidden="1">
      <c r="B22" s="262"/>
      <c r="C22" s="268"/>
      <c r="D22" s="466"/>
      <c r="E22" s="465"/>
      <c r="F22" s="269"/>
      <c r="G22" s="269"/>
      <c r="H22" s="266"/>
      <c r="I22" s="271"/>
      <c r="J22" s="266"/>
    </row>
    <row r="23" spans="2:10" ht="15.75" customHeight="1" hidden="1">
      <c r="B23" s="262" t="s">
        <v>213</v>
      </c>
      <c r="C23" s="268"/>
      <c r="D23" s="466"/>
      <c r="E23" s="465"/>
      <c r="F23" s="269"/>
      <c r="G23" s="269"/>
      <c r="H23" s="266"/>
      <c r="I23" s="271"/>
      <c r="J23" s="266"/>
    </row>
    <row r="24" spans="2:10" ht="9" customHeight="1">
      <c r="B24" s="262"/>
      <c r="C24" s="267"/>
      <c r="D24" s="466"/>
      <c r="E24" s="465"/>
      <c r="F24" s="269"/>
      <c r="G24" s="269"/>
      <c r="H24" s="266"/>
      <c r="I24" s="271"/>
      <c r="J24" s="266"/>
    </row>
    <row r="25" spans="2:10" ht="15.75" customHeight="1">
      <c r="B25" s="262"/>
      <c r="C25" s="268"/>
      <c r="D25" s="466"/>
      <c r="E25" s="465"/>
      <c r="F25" s="269"/>
      <c r="G25" s="269"/>
      <c r="H25" s="266"/>
      <c r="I25" s="271"/>
      <c r="J25" s="266"/>
    </row>
    <row r="26" spans="2:10" ht="8.25" customHeight="1">
      <c r="B26" s="262"/>
      <c r="C26" s="267"/>
      <c r="D26" s="466"/>
      <c r="E26" s="465"/>
      <c r="F26" s="269"/>
      <c r="G26" s="269"/>
      <c r="H26" s="266"/>
      <c r="I26" s="271"/>
      <c r="J26" s="266"/>
    </row>
    <row r="27" spans="2:10" ht="15.75" customHeight="1">
      <c r="B27" s="262"/>
      <c r="C27" s="267"/>
      <c r="D27" s="466"/>
      <c r="E27" s="465"/>
      <c r="F27" s="269"/>
      <c r="G27" s="269"/>
      <c r="H27" s="266"/>
      <c r="I27" s="271"/>
      <c r="J27" s="266"/>
    </row>
    <row r="28" spans="2:10" ht="15.75" customHeight="1">
      <c r="B28" s="262"/>
      <c r="C28" s="267"/>
      <c r="D28" s="468"/>
      <c r="E28" s="465"/>
      <c r="F28" s="272"/>
      <c r="G28" s="272"/>
      <c r="H28" s="266"/>
      <c r="I28" s="271"/>
      <c r="J28" s="266"/>
    </row>
    <row r="29" spans="2:10" ht="9" customHeight="1">
      <c r="B29" s="262"/>
      <c r="C29" s="267"/>
      <c r="D29" s="466"/>
      <c r="E29" s="467"/>
      <c r="F29" s="269"/>
      <c r="G29" s="269"/>
      <c r="H29" s="266"/>
      <c r="I29" s="271"/>
      <c r="J29" s="266"/>
    </row>
    <row r="30" spans="2:10" ht="15.75">
      <c r="B30" s="262"/>
      <c r="C30" s="267"/>
      <c r="D30" s="268"/>
      <c r="E30" s="268"/>
      <c r="F30" s="269"/>
      <c r="G30" s="269"/>
      <c r="H30" s="266"/>
      <c r="I30" s="271"/>
      <c r="J30" s="266"/>
    </row>
    <row r="31" spans="2:10" ht="9" customHeight="1">
      <c r="B31" s="262"/>
      <c r="C31" s="267"/>
      <c r="D31" s="270"/>
      <c r="E31" s="267"/>
      <c r="F31" s="269"/>
      <c r="G31" s="269"/>
      <c r="H31" s="266"/>
      <c r="I31" s="271"/>
      <c r="J31" s="266"/>
    </row>
    <row r="32" spans="2:10" ht="15.75">
      <c r="B32" s="265" t="s">
        <v>214</v>
      </c>
      <c r="C32" s="268"/>
      <c r="D32" s="268"/>
      <c r="E32" s="268"/>
      <c r="F32" s="269"/>
      <c r="G32" s="269"/>
      <c r="H32" s="266"/>
      <c r="I32" s="271"/>
      <c r="J32" s="266"/>
    </row>
    <row r="33" spans="2:10" ht="15.75">
      <c r="B33" s="262"/>
      <c r="C33" s="268"/>
      <c r="D33" s="268">
        <f>F33-C33</f>
        <v>0</v>
      </c>
      <c r="E33" s="268">
        <v>0</v>
      </c>
      <c r="F33" s="269"/>
      <c r="G33" s="269"/>
      <c r="H33" s="266"/>
      <c r="I33" s="271"/>
      <c r="J33" s="266"/>
    </row>
    <row r="34" spans="2:10" ht="9.75" customHeight="1">
      <c r="B34" s="262"/>
      <c r="C34" s="267"/>
      <c r="D34" s="270"/>
      <c r="E34" s="267"/>
      <c r="F34" s="269"/>
      <c r="G34" s="269"/>
      <c r="H34" s="266"/>
      <c r="I34" s="271"/>
      <c r="J34" s="266"/>
    </row>
    <row r="35" spans="2:10" ht="15.75">
      <c r="B35" s="262"/>
      <c r="C35" s="268"/>
      <c r="D35" s="268">
        <v>0</v>
      </c>
      <c r="E35" s="268">
        <v>0</v>
      </c>
      <c r="F35" s="269"/>
      <c r="G35" s="269"/>
      <c r="H35" s="266"/>
      <c r="I35" s="271"/>
      <c r="J35" s="266"/>
    </row>
    <row r="36" spans="2:10" ht="9.75" customHeight="1">
      <c r="B36" s="262"/>
      <c r="C36" s="267"/>
      <c r="D36" s="270"/>
      <c r="E36" s="267"/>
      <c r="F36" s="273"/>
      <c r="G36" s="273"/>
      <c r="H36" s="266"/>
      <c r="I36" s="271"/>
      <c r="J36" s="266"/>
    </row>
    <row r="37" spans="2:10" ht="15.75">
      <c r="B37" s="262"/>
      <c r="C37" s="274">
        <f>SUM(C13:C36)</f>
        <v>147221587</v>
      </c>
      <c r="D37" s="274">
        <f>SUM(D13:D36)</f>
        <v>35158042</v>
      </c>
      <c r="E37" s="275">
        <f>SUM(E13:E36)</f>
        <v>0</v>
      </c>
      <c r="F37" s="276">
        <f>SUM(F13:F36)</f>
        <v>182379629</v>
      </c>
      <c r="G37" s="276">
        <f>G15</f>
        <v>147221587</v>
      </c>
      <c r="H37" s="277"/>
      <c r="I37" s="271"/>
      <c r="J37" s="266"/>
    </row>
    <row r="38" spans="2:10" ht="15.75">
      <c r="B38" s="262"/>
      <c r="C38" s="267"/>
      <c r="D38" s="270"/>
      <c r="E38" s="267"/>
      <c r="F38" s="273"/>
      <c r="G38" s="273"/>
      <c r="H38" s="266"/>
      <c r="I38" s="271"/>
      <c r="J38" s="266"/>
    </row>
    <row r="39" spans="2:10" ht="15.75">
      <c r="B39" s="265" t="s">
        <v>216</v>
      </c>
      <c r="C39" s="267"/>
      <c r="D39" s="270"/>
      <c r="E39" s="267"/>
      <c r="F39" s="273"/>
      <c r="G39" s="273"/>
      <c r="H39" s="266"/>
      <c r="I39" s="271"/>
      <c r="J39" s="266"/>
    </row>
    <row r="40" spans="2:10" ht="15.75">
      <c r="B40" s="262"/>
      <c r="C40" s="268">
        <v>0</v>
      </c>
      <c r="D40" s="268">
        <v>0</v>
      </c>
      <c r="E40" s="268">
        <v>0</v>
      </c>
      <c r="F40" s="278">
        <v>0</v>
      </c>
      <c r="G40" s="278">
        <v>0</v>
      </c>
      <c r="H40" s="266"/>
      <c r="I40" s="271"/>
      <c r="J40" s="266"/>
    </row>
    <row r="41" spans="2:10" ht="9" customHeight="1">
      <c r="B41" s="262"/>
      <c r="C41" s="270"/>
      <c r="D41" s="270"/>
      <c r="E41" s="267"/>
      <c r="F41" s="273"/>
      <c r="G41" s="273"/>
      <c r="H41" s="266"/>
      <c r="I41" s="271"/>
      <c r="J41" s="266"/>
    </row>
    <row r="42" spans="2:10" ht="15.75">
      <c r="B42" s="262" t="s">
        <v>215</v>
      </c>
      <c r="C42" s="279">
        <f>SUM(C40:C40)</f>
        <v>0</v>
      </c>
      <c r="D42" s="279">
        <f>SUM(D40:D40)</f>
        <v>0</v>
      </c>
      <c r="E42" s="279">
        <f>SUM(E40:E40)</f>
        <v>0</v>
      </c>
      <c r="F42" s="280">
        <f>SUM(F40:F40)</f>
        <v>0</v>
      </c>
      <c r="G42" s="280">
        <v>0</v>
      </c>
      <c r="H42" s="266"/>
      <c r="I42" s="271"/>
      <c r="J42" s="266"/>
    </row>
    <row r="43" spans="2:10" ht="9.75" customHeight="1">
      <c r="B43" s="262"/>
      <c r="C43" s="270"/>
      <c r="D43" s="270"/>
      <c r="E43" s="270"/>
      <c r="F43" s="273"/>
      <c r="G43" s="273"/>
      <c r="H43" s="266"/>
      <c r="I43" s="271"/>
      <c r="J43" s="266"/>
    </row>
    <row r="44" spans="2:10" ht="16.5" thickBot="1">
      <c r="B44" s="779" t="s">
        <v>623</v>
      </c>
      <c r="C44" s="778">
        <f>(C37+C42)</f>
        <v>147221587</v>
      </c>
      <c r="D44" s="281">
        <f>(D37+D42)</f>
        <v>35158042</v>
      </c>
      <c r="E44" s="633">
        <f>(E37+E42)</f>
        <v>0</v>
      </c>
      <c r="F44" s="772">
        <f>+C44+D44-E44</f>
        <v>182379629</v>
      </c>
      <c r="G44" s="634"/>
      <c r="H44" s="282"/>
      <c r="I44" s="271"/>
      <c r="J44" s="266"/>
    </row>
    <row r="45" spans="2:7" ht="13.5" customHeight="1" thickTop="1">
      <c r="B45" s="262"/>
      <c r="C45" s="267"/>
      <c r="D45" s="267"/>
      <c r="E45" s="283"/>
      <c r="F45" s="635"/>
      <c r="G45" s="284"/>
    </row>
    <row r="46" spans="2:7" ht="16.5" thickBot="1">
      <c r="B46" s="781" t="s">
        <v>624</v>
      </c>
      <c r="C46" s="780">
        <v>129432123</v>
      </c>
      <c r="D46" s="775">
        <v>17789464</v>
      </c>
      <c r="E46" s="776">
        <v>0</v>
      </c>
      <c r="F46" s="776">
        <v>147221587</v>
      </c>
      <c r="G46" s="777">
        <v>129432123</v>
      </c>
    </row>
    <row r="47" spans="2:6" ht="16.5" thickTop="1">
      <c r="B47" s="773" t="s">
        <v>70</v>
      </c>
      <c r="C47" s="774"/>
      <c r="D47" s="774"/>
      <c r="E47" s="774"/>
      <c r="F47" s="774"/>
    </row>
    <row r="48" spans="2:6" ht="17.25" customHeight="1">
      <c r="B48" s="285"/>
      <c r="C48" s="285"/>
      <c r="D48" s="285"/>
      <c r="E48" s="285"/>
      <c r="F48" s="285"/>
    </row>
    <row r="49" spans="2:6" ht="15.75">
      <c r="B49" s="285"/>
      <c r="C49" s="285"/>
      <c r="D49" s="285"/>
      <c r="E49" s="285"/>
      <c r="F49" s="285"/>
    </row>
    <row r="50" spans="2:6" ht="15.75">
      <c r="B50" s="285"/>
      <c r="C50" s="285"/>
      <c r="D50" s="285"/>
      <c r="E50" s="285"/>
      <c r="F50" s="285"/>
    </row>
    <row r="51" spans="2:6" ht="15.75">
      <c r="B51" s="285"/>
      <c r="C51" s="285"/>
      <c r="D51" s="285"/>
      <c r="E51" s="285"/>
      <c r="F51" s="285"/>
    </row>
    <row r="52" spans="2:7" ht="15.75">
      <c r="B52" s="286"/>
      <c r="C52" s="285"/>
      <c r="D52" s="285"/>
      <c r="E52" s="285"/>
      <c r="F52" s="285"/>
      <c r="G52" s="285"/>
    </row>
    <row r="53" spans="2:8" ht="15.75">
      <c r="B53" s="1009" t="s">
        <v>545</v>
      </c>
      <c r="C53" s="1009"/>
      <c r="D53" s="1009" t="s">
        <v>133</v>
      </c>
      <c r="E53" s="1009"/>
      <c r="F53" s="1009" t="s">
        <v>69</v>
      </c>
      <c r="G53" s="1009"/>
      <c r="H53" s="286"/>
    </row>
    <row r="54" spans="2:6" ht="15.75">
      <c r="B54" s="286"/>
      <c r="C54" s="1007"/>
      <c r="D54" s="1007"/>
      <c r="E54" s="285"/>
      <c r="F54" s="285"/>
    </row>
    <row r="55" spans="2:6" ht="15.75">
      <c r="B55" s="285"/>
      <c r="C55" s="1007"/>
      <c r="D55" s="1007"/>
      <c r="E55" s="285"/>
      <c r="F55" s="285"/>
    </row>
    <row r="62" spans="2:6" ht="15.75">
      <c r="B62" s="1008"/>
      <c r="C62" s="1008"/>
      <c r="D62" s="1008"/>
      <c r="E62" s="1008"/>
      <c r="F62" s="1008"/>
    </row>
  </sheetData>
  <sheetProtection/>
  <mergeCells count="11">
    <mergeCell ref="B6:F6"/>
    <mergeCell ref="B3:G3"/>
    <mergeCell ref="B2:G2"/>
    <mergeCell ref="C54:D54"/>
    <mergeCell ref="C55:D55"/>
    <mergeCell ref="B62:F62"/>
    <mergeCell ref="D53:E53"/>
    <mergeCell ref="B53:C53"/>
    <mergeCell ref="C4:E4"/>
    <mergeCell ref="F53:G53"/>
    <mergeCell ref="B5:F5"/>
  </mergeCells>
  <printOptions/>
  <pageMargins left="0.7" right="0.7" top="0.75" bottom="0.75" header="0.3" footer="0.3"/>
  <pageSetup fitToHeight="1" fitToWidth="1" horizontalDpi="600" verticalDpi="600" orientation="portrait" paperSize="9" scale="73" r:id="rId2"/>
  <drawing r:id="rId1"/>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B3:I53"/>
  <sheetViews>
    <sheetView zoomScalePageLayoutView="0" workbookViewId="0" topLeftCell="A34">
      <selection activeCell="B2" sqref="B2:G46"/>
    </sheetView>
  </sheetViews>
  <sheetFormatPr defaultColWidth="11.421875" defaultRowHeight="12.75"/>
  <cols>
    <col min="1" max="1" width="11.421875" style="287" customWidth="1"/>
    <col min="2" max="2" width="61.140625" style="287" customWidth="1"/>
    <col min="3" max="6" width="13.421875" style="287" customWidth="1"/>
    <col min="7" max="16384" width="11.421875" style="287" customWidth="1"/>
  </cols>
  <sheetData>
    <row r="2" ht="48" customHeight="1"/>
    <row r="3" spans="2:6" ht="15.75">
      <c r="B3" s="1011" t="s">
        <v>398</v>
      </c>
      <c r="C3" s="1011"/>
      <c r="D3" s="1011"/>
      <c r="E3" s="1011"/>
      <c r="F3" s="1011"/>
    </row>
    <row r="4" spans="2:6" ht="15.75">
      <c r="B4" s="1011"/>
      <c r="C4" s="1011"/>
      <c r="D4" s="1011"/>
      <c r="E4" s="1011"/>
      <c r="F4" s="288" t="s">
        <v>217</v>
      </c>
    </row>
    <row r="5" spans="2:6" ht="15.75">
      <c r="B5" s="1011" t="s">
        <v>622</v>
      </c>
      <c r="C5" s="1011"/>
      <c r="D5" s="1011"/>
      <c r="E5" s="1011"/>
      <c r="F5" s="1011"/>
    </row>
    <row r="6" spans="2:6" ht="15.75">
      <c r="B6" s="1011" t="s">
        <v>320</v>
      </c>
      <c r="C6" s="1011"/>
      <c r="D6" s="1011"/>
      <c r="E6" s="1011"/>
      <c r="F6" s="1011"/>
    </row>
    <row r="7" spans="2:6" ht="12" customHeight="1">
      <c r="B7" s="289"/>
      <c r="C7" s="289"/>
      <c r="D7" s="289"/>
      <c r="E7" s="289"/>
      <c r="F7" s="289"/>
    </row>
    <row r="8" spans="2:6" ht="15.75">
      <c r="B8" s="1011" t="s">
        <v>218</v>
      </c>
      <c r="C8" s="1011"/>
      <c r="D8" s="1011"/>
      <c r="E8" s="1011"/>
      <c r="F8" s="1011"/>
    </row>
    <row r="9" spans="2:6" ht="15.75">
      <c r="B9" s="1011" t="s">
        <v>219</v>
      </c>
      <c r="C9" s="1011"/>
      <c r="D9" s="1011"/>
      <c r="E9" s="1011"/>
      <c r="F9" s="1011"/>
    </row>
    <row r="10" spans="2:6" ht="10.5" customHeight="1">
      <c r="B10" s="289"/>
      <c r="C10" s="289"/>
      <c r="D10" s="290"/>
      <c r="E10" s="290"/>
      <c r="F10" s="290"/>
    </row>
    <row r="11" spans="2:6" ht="12.75" customHeight="1">
      <c r="B11" s="291"/>
      <c r="C11" s="292"/>
      <c r="D11" s="293"/>
      <c r="E11" s="292"/>
      <c r="F11" s="294"/>
    </row>
    <row r="12" spans="2:6" ht="15.75">
      <c r="B12" s="295" t="s">
        <v>220</v>
      </c>
      <c r="C12" s="1012" t="s">
        <v>221</v>
      </c>
      <c r="D12" s="1012"/>
      <c r="E12" s="1013" t="s">
        <v>222</v>
      </c>
      <c r="F12" s="1013"/>
    </row>
    <row r="13" spans="2:6" ht="12.75" customHeight="1">
      <c r="B13" s="296"/>
      <c r="C13" s="297"/>
      <c r="D13" s="298"/>
      <c r="E13" s="297"/>
      <c r="F13" s="299"/>
    </row>
    <row r="14" spans="2:6" ht="15.75">
      <c r="B14" s="292"/>
      <c r="C14" s="300"/>
      <c r="D14" s="301"/>
      <c r="E14" s="300"/>
      <c r="F14" s="301"/>
    </row>
    <row r="15" spans="2:6" ht="15.75">
      <c r="B15" s="302" t="s">
        <v>223</v>
      </c>
      <c r="C15" s="303"/>
      <c r="D15" s="304"/>
      <c r="E15" s="303"/>
      <c r="F15" s="304"/>
    </row>
    <row r="16" spans="2:6" ht="15.75">
      <c r="B16" s="302"/>
      <c r="C16" s="303"/>
      <c r="D16" s="304"/>
      <c r="E16" s="303"/>
      <c r="F16" s="304"/>
    </row>
    <row r="17" spans="2:6" ht="15.75">
      <c r="B17" s="302" t="s">
        <v>224</v>
      </c>
      <c r="C17" s="303"/>
      <c r="D17" s="304"/>
      <c r="E17" s="303"/>
      <c r="F17" s="304"/>
    </row>
    <row r="18" spans="2:6" ht="15.75">
      <c r="B18" s="302"/>
      <c r="C18" s="303"/>
      <c r="D18" s="304"/>
      <c r="E18" s="303"/>
      <c r="F18" s="304"/>
    </row>
    <row r="19" spans="2:6" ht="15.75">
      <c r="B19" s="302" t="s">
        <v>225</v>
      </c>
      <c r="C19" s="305"/>
      <c r="D19" s="304"/>
      <c r="E19" s="305"/>
      <c r="F19" s="304"/>
    </row>
    <row r="20" spans="2:6" ht="15.75">
      <c r="B20" s="302"/>
      <c r="C20" s="303"/>
      <c r="D20" s="304"/>
      <c r="E20" s="303"/>
      <c r="F20" s="304"/>
    </row>
    <row r="21" spans="2:6" ht="15.75" customHeight="1">
      <c r="B21" s="302" t="s">
        <v>226</v>
      </c>
      <c r="C21" s="1016" t="s">
        <v>152</v>
      </c>
      <c r="D21" s="1016"/>
      <c r="E21" s="1016"/>
      <c r="F21" s="1016"/>
    </row>
    <row r="22" spans="2:6" ht="15.75" customHeight="1">
      <c r="B22" s="302"/>
      <c r="C22" s="1016"/>
      <c r="D22" s="1016"/>
      <c r="E22" s="1016"/>
      <c r="F22" s="1016"/>
    </row>
    <row r="23" spans="2:6" ht="15.75" customHeight="1">
      <c r="B23" s="302" t="s">
        <v>227</v>
      </c>
      <c r="C23" s="1016"/>
      <c r="D23" s="1016"/>
      <c r="E23" s="1016"/>
      <c r="F23" s="1016"/>
    </row>
    <row r="24" spans="2:6" ht="15.75" customHeight="1">
      <c r="B24" s="302"/>
      <c r="C24" s="1016"/>
      <c r="D24" s="1016"/>
      <c r="E24" s="1016"/>
      <c r="F24" s="1016"/>
    </row>
    <row r="25" spans="2:6" ht="15.75" customHeight="1">
      <c r="B25" s="302" t="s">
        <v>228</v>
      </c>
      <c r="C25" s="1016"/>
      <c r="D25" s="1016"/>
      <c r="E25" s="1016"/>
      <c r="F25" s="1016"/>
    </row>
    <row r="26" spans="2:6" ht="15.75" customHeight="1">
      <c r="B26" s="302" t="s">
        <v>229</v>
      </c>
      <c r="C26" s="1016"/>
      <c r="D26" s="1016"/>
      <c r="E26" s="1016"/>
      <c r="F26" s="1016"/>
    </row>
    <row r="27" spans="2:6" ht="15.75">
      <c r="B27" s="302"/>
      <c r="C27" s="303"/>
      <c r="D27" s="306"/>
      <c r="E27" s="307"/>
      <c r="F27" s="304"/>
    </row>
    <row r="28" spans="2:6" ht="15.75">
      <c r="B28" s="302" t="s">
        <v>230</v>
      </c>
      <c r="C28" s="305"/>
      <c r="D28" s="304"/>
      <c r="E28" s="305"/>
      <c r="F28" s="304"/>
    </row>
    <row r="29" spans="2:6" ht="15.75">
      <c r="B29" s="302"/>
      <c r="C29" s="303"/>
      <c r="D29" s="304"/>
      <c r="E29" s="303"/>
      <c r="F29" s="304"/>
    </row>
    <row r="30" spans="2:6" ht="15.75">
      <c r="B30" s="302" t="s">
        <v>231</v>
      </c>
      <c r="C30" s="303"/>
      <c r="D30" s="304"/>
      <c r="E30" s="303"/>
      <c r="F30" s="304"/>
    </row>
    <row r="31" spans="2:6" ht="15.75">
      <c r="B31" s="302"/>
      <c r="C31" s="303"/>
      <c r="D31" s="304"/>
      <c r="E31" s="303"/>
      <c r="F31" s="304"/>
    </row>
    <row r="32" spans="2:6" ht="15.75">
      <c r="B32" s="302" t="s">
        <v>225</v>
      </c>
      <c r="C32" s="308"/>
      <c r="D32" s="304"/>
      <c r="E32" s="308"/>
      <c r="F32" s="304"/>
    </row>
    <row r="33" spans="2:6" ht="15.75">
      <c r="B33" s="302"/>
      <c r="C33" s="309"/>
      <c r="D33" s="301"/>
      <c r="E33" s="309"/>
      <c r="F33" s="301"/>
    </row>
    <row r="34" spans="2:6" ht="15.75">
      <c r="B34" s="302" t="s">
        <v>232</v>
      </c>
      <c r="C34" s="309"/>
      <c r="D34" s="310"/>
      <c r="E34" s="309"/>
      <c r="F34" s="310"/>
    </row>
    <row r="35" spans="2:6" ht="15.75">
      <c r="B35" s="302"/>
      <c r="C35" s="309"/>
      <c r="D35" s="301"/>
      <c r="E35" s="309"/>
      <c r="F35" s="301"/>
    </row>
    <row r="36" spans="2:6" ht="15.75">
      <c r="B36" s="302" t="s">
        <v>233</v>
      </c>
      <c r="C36" s="309"/>
      <c r="D36" s="301"/>
      <c r="E36" s="309"/>
      <c r="F36" s="301"/>
    </row>
    <row r="37" spans="2:6" ht="16.5" thickBot="1">
      <c r="B37" s="297" t="s">
        <v>234</v>
      </c>
      <c r="C37" s="311"/>
      <c r="D37" s="312">
        <f>D15+D34</f>
        <v>0</v>
      </c>
      <c r="E37" s="311"/>
      <c r="F37" s="312">
        <f>F15+F34</f>
        <v>0</v>
      </c>
    </row>
    <row r="38" spans="2:6" ht="16.5" thickTop="1">
      <c r="B38" s="290"/>
      <c r="C38" s="313"/>
      <c r="D38" s="314"/>
      <c r="E38" s="290"/>
      <c r="F38" s="290"/>
    </row>
    <row r="39" spans="2:6" ht="15.75">
      <c r="B39" s="290"/>
      <c r="C39" s="313"/>
      <c r="D39" s="314"/>
      <c r="E39" s="290"/>
      <c r="F39" s="290"/>
    </row>
    <row r="40" spans="2:6" ht="15.75">
      <c r="B40" s="290"/>
      <c r="C40" s="313"/>
      <c r="D40" s="314"/>
      <c r="E40" s="290"/>
      <c r="F40" s="290"/>
    </row>
    <row r="41" spans="2:6" ht="15.75">
      <c r="B41" s="290"/>
      <c r="C41" s="313"/>
      <c r="D41" s="314"/>
      <c r="E41" s="290"/>
      <c r="F41" s="290"/>
    </row>
    <row r="42" spans="2:6" ht="15.75">
      <c r="B42" s="290"/>
      <c r="C42" s="290"/>
      <c r="D42" s="290"/>
      <c r="E42" s="290"/>
      <c r="F42" s="290"/>
    </row>
    <row r="43" spans="2:6" ht="15.75">
      <c r="B43" s="290"/>
      <c r="C43" s="290"/>
      <c r="D43" s="290"/>
      <c r="E43" s="290"/>
      <c r="F43" s="290"/>
    </row>
    <row r="44" spans="2:6" ht="15.75">
      <c r="B44" s="315"/>
      <c r="C44" s="1014"/>
      <c r="D44" s="1014"/>
      <c r="E44" s="1014"/>
      <c r="F44" s="1014"/>
    </row>
    <row r="45" spans="2:9" ht="15.75">
      <c r="B45" s="726" t="s">
        <v>545</v>
      </c>
      <c r="C45" s="1014" t="s">
        <v>133</v>
      </c>
      <c r="D45" s="1014"/>
      <c r="E45" s="983" t="s">
        <v>69</v>
      </c>
      <c r="F45" s="983"/>
      <c r="G45" s="983"/>
      <c r="I45" s="315"/>
    </row>
    <row r="46" spans="2:6" ht="15.75">
      <c r="B46" s="315"/>
      <c r="C46" s="1014"/>
      <c r="D46" s="1014"/>
      <c r="E46" s="290"/>
      <c r="F46" s="290"/>
    </row>
    <row r="47" spans="2:6" ht="15.75">
      <c r="B47" s="314"/>
      <c r="C47" s="1014"/>
      <c r="D47" s="1014"/>
      <c r="E47" s="290"/>
      <c r="F47" s="290"/>
    </row>
    <row r="48" spans="2:4" ht="15">
      <c r="B48" s="20"/>
      <c r="C48" s="20"/>
      <c r="D48" s="20"/>
    </row>
    <row r="53" spans="2:6" ht="15.75">
      <c r="B53" s="1015"/>
      <c r="C53" s="1015"/>
      <c r="D53" s="1015"/>
      <c r="E53" s="1015"/>
      <c r="F53" s="1015"/>
    </row>
  </sheetData>
  <sheetProtection/>
  <mergeCells count="16">
    <mergeCell ref="C47:D47"/>
    <mergeCell ref="B53:F53"/>
    <mergeCell ref="C21:F26"/>
    <mergeCell ref="C44:D44"/>
    <mergeCell ref="E44:F44"/>
    <mergeCell ref="C45:D45"/>
    <mergeCell ref="C46:D46"/>
    <mergeCell ref="E45:G45"/>
    <mergeCell ref="B3:F3"/>
    <mergeCell ref="B4:E4"/>
    <mergeCell ref="B5:F5"/>
    <mergeCell ref="B8:F8"/>
    <mergeCell ref="B9:F9"/>
    <mergeCell ref="C12:D12"/>
    <mergeCell ref="E12:F12"/>
    <mergeCell ref="B6:F6"/>
  </mergeCells>
  <printOptions/>
  <pageMargins left="0.25" right="0.25" top="0.75" bottom="0.75" header="0.3" footer="0.3"/>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B2:T68"/>
  <sheetViews>
    <sheetView zoomScale="78" zoomScaleNormal="78" zoomScalePageLayoutView="0" workbookViewId="0" topLeftCell="A40">
      <selection activeCell="B2" sqref="B2:K58"/>
    </sheetView>
  </sheetViews>
  <sheetFormatPr defaultColWidth="11.421875" defaultRowHeight="12.75"/>
  <cols>
    <col min="1" max="1" width="11.421875" style="368" customWidth="1"/>
    <col min="2" max="2" width="46.7109375" style="368" customWidth="1"/>
    <col min="3" max="3" width="15.8515625" style="369" bestFit="1" customWidth="1"/>
    <col min="4" max="4" width="17.421875" style="369" customWidth="1"/>
    <col min="5" max="5" width="18.00390625" style="369" customWidth="1"/>
    <col min="6" max="6" width="14.28125" style="369" customWidth="1"/>
    <col min="7" max="7" width="18.00390625" style="369" customWidth="1"/>
    <col min="8" max="8" width="15.7109375" style="369" customWidth="1"/>
    <col min="9" max="9" width="16.28125" style="369" hidden="1" customWidth="1"/>
    <col min="10" max="10" width="11.421875" style="368" hidden="1" customWidth="1"/>
    <col min="11" max="11" width="28.140625" style="368" hidden="1" customWidth="1"/>
    <col min="12" max="12" width="4.00390625" style="368" customWidth="1"/>
    <col min="13" max="13" width="4.57421875" style="368" customWidth="1"/>
    <col min="14" max="14" width="11.421875" style="368" customWidth="1"/>
    <col min="15" max="15" width="23.421875" style="753" customWidth="1"/>
    <col min="16" max="16" width="13.57421875" style="754" customWidth="1"/>
    <col min="17" max="18" width="11.421875" style="754" customWidth="1"/>
    <col min="19" max="16384" width="11.421875" style="368" customWidth="1"/>
  </cols>
  <sheetData>
    <row r="2" spans="2:11" ht="23.25" customHeight="1">
      <c r="B2" s="1011" t="s">
        <v>398</v>
      </c>
      <c r="C2" s="1011"/>
      <c r="D2" s="1011"/>
      <c r="E2" s="1011"/>
      <c r="F2" s="1011"/>
      <c r="G2" s="1011"/>
      <c r="H2" s="1011"/>
      <c r="I2" s="1011"/>
      <c r="J2" s="1011"/>
      <c r="K2" s="1011"/>
    </row>
    <row r="3" spans="2:11" ht="22.5" customHeight="1">
      <c r="B3" s="1017" t="s">
        <v>610</v>
      </c>
      <c r="C3" s="1017"/>
      <c r="D3" s="1017"/>
      <c r="E3" s="1017"/>
      <c r="F3" s="1017"/>
      <c r="G3" s="1017"/>
      <c r="H3" s="1017"/>
      <c r="I3" s="1018" t="s">
        <v>260</v>
      </c>
      <c r="J3" s="1018"/>
      <c r="K3" s="1018"/>
    </row>
    <row r="4" spans="2:11" ht="15">
      <c r="B4" s="1019" t="s">
        <v>319</v>
      </c>
      <c r="C4" s="1019"/>
      <c r="D4" s="1019"/>
      <c r="E4" s="1019"/>
      <c r="F4" s="1019"/>
      <c r="G4" s="1019"/>
      <c r="H4" s="1019"/>
      <c r="I4" s="1019"/>
      <c r="J4" s="1019"/>
      <c r="K4" s="1019"/>
    </row>
    <row r="5" spans="2:11" ht="15.75">
      <c r="B5" s="370"/>
      <c r="C5" s="450"/>
      <c r="D5" s="450"/>
      <c r="E5" s="450"/>
      <c r="F5" s="450"/>
      <c r="G5" s="450"/>
      <c r="H5" s="451" t="s">
        <v>260</v>
      </c>
      <c r="I5" s="450"/>
      <c r="J5" s="370"/>
      <c r="K5" s="370"/>
    </row>
    <row r="6" spans="2:11" ht="15.75">
      <c r="B6" s="1017" t="s">
        <v>261</v>
      </c>
      <c r="C6" s="1017"/>
      <c r="D6" s="1017"/>
      <c r="E6" s="1017"/>
      <c r="F6" s="1017"/>
      <c r="G6" s="1017"/>
      <c r="H6" s="1017"/>
      <c r="I6" s="1017"/>
      <c r="J6" s="1017"/>
      <c r="K6" s="1017"/>
    </row>
    <row r="7" spans="2:20" ht="15.75">
      <c r="B7" s="499"/>
      <c r="C7" s="500"/>
      <c r="D7" s="500"/>
      <c r="E7" s="500"/>
      <c r="F7" s="501"/>
      <c r="G7" s="1020" t="s">
        <v>283</v>
      </c>
      <c r="H7" s="1021"/>
      <c r="I7" s="452" t="s">
        <v>263</v>
      </c>
      <c r="J7" s="371"/>
      <c r="K7" s="372"/>
      <c r="S7" s="754"/>
      <c r="T7" s="754"/>
    </row>
    <row r="8" spans="2:20" ht="15.75">
      <c r="B8" s="614"/>
      <c r="C8" s="615" t="s">
        <v>281</v>
      </c>
      <c r="D8" s="615" t="s">
        <v>262</v>
      </c>
      <c r="E8" s="615" t="s">
        <v>264</v>
      </c>
      <c r="F8" s="616"/>
      <c r="G8" s="617"/>
      <c r="H8" s="787"/>
      <c r="I8" s="639" t="s">
        <v>149</v>
      </c>
      <c r="J8" s="373"/>
      <c r="K8" s="374" t="s">
        <v>20</v>
      </c>
      <c r="S8" s="754"/>
      <c r="T8" s="754"/>
    </row>
    <row r="9" spans="2:20" ht="15.75">
      <c r="B9" s="614"/>
      <c r="C9" s="615" t="s">
        <v>282</v>
      </c>
      <c r="D9" s="615" t="s">
        <v>165</v>
      </c>
      <c r="E9" s="615" t="s">
        <v>166</v>
      </c>
      <c r="F9" s="615"/>
      <c r="G9" s="618" t="s">
        <v>284</v>
      </c>
      <c r="H9" s="788" t="s">
        <v>284</v>
      </c>
      <c r="I9" s="639" t="s">
        <v>265</v>
      </c>
      <c r="J9" s="373" t="s">
        <v>266</v>
      </c>
      <c r="K9" s="373" t="s">
        <v>265</v>
      </c>
      <c r="S9" s="754"/>
      <c r="T9" s="754"/>
    </row>
    <row r="10" spans="2:20" ht="15.75">
      <c r="B10" s="614" t="s">
        <v>267</v>
      </c>
      <c r="C10" s="615"/>
      <c r="D10" s="615" t="s">
        <v>268</v>
      </c>
      <c r="E10" s="615" t="s">
        <v>285</v>
      </c>
      <c r="F10" s="615" t="s">
        <v>270</v>
      </c>
      <c r="G10" s="752">
        <v>44196</v>
      </c>
      <c r="H10" s="789">
        <v>43830</v>
      </c>
      <c r="I10" s="639"/>
      <c r="J10" s="373" t="s">
        <v>264</v>
      </c>
      <c r="K10" s="373" t="s">
        <v>269</v>
      </c>
      <c r="O10" s="754"/>
      <c r="S10" s="754"/>
      <c r="T10" s="754"/>
    </row>
    <row r="11" spans="2:20" ht="15.75">
      <c r="B11" s="619"/>
      <c r="C11" s="620"/>
      <c r="D11" s="620"/>
      <c r="E11" s="799"/>
      <c r="F11" s="620"/>
      <c r="G11" s="621"/>
      <c r="H11" s="790"/>
      <c r="I11" s="640"/>
      <c r="J11" s="374"/>
      <c r="K11" s="374"/>
      <c r="O11" s="754"/>
      <c r="S11" s="754"/>
      <c r="T11" s="754"/>
    </row>
    <row r="12" spans="2:20" ht="15.75">
      <c r="B12" s="497"/>
      <c r="C12" s="453"/>
      <c r="D12" s="797"/>
      <c r="E12" s="798"/>
      <c r="F12" s="798"/>
      <c r="G12" s="553"/>
      <c r="H12" s="793"/>
      <c r="I12" s="554"/>
      <c r="J12" s="375"/>
      <c r="K12" s="375"/>
      <c r="O12" s="754"/>
      <c r="S12" s="754"/>
      <c r="T12" s="754"/>
    </row>
    <row r="13" spans="2:20" ht="15.75">
      <c r="B13" s="503" t="s">
        <v>387</v>
      </c>
      <c r="C13" s="503">
        <v>994392.1</v>
      </c>
      <c r="D13" s="791">
        <v>0</v>
      </c>
      <c r="E13" s="798">
        <v>0</v>
      </c>
      <c r="F13" s="798">
        <v>0</v>
      </c>
      <c r="G13" s="791">
        <f>SUM(C13:F13)</f>
        <v>994392.1</v>
      </c>
      <c r="H13" s="794">
        <v>533605</v>
      </c>
      <c r="I13" s="168"/>
      <c r="J13" s="376"/>
      <c r="K13" s="376"/>
      <c r="O13" s="886"/>
      <c r="P13" s="167"/>
      <c r="Q13" s="167"/>
      <c r="R13" s="167"/>
      <c r="S13" s="167"/>
      <c r="T13" s="167"/>
    </row>
    <row r="14" spans="2:20" ht="15.75">
      <c r="B14" s="503"/>
      <c r="C14" s="503"/>
      <c r="D14" s="791"/>
      <c r="E14" s="795"/>
      <c r="F14" s="795"/>
      <c r="H14" s="795"/>
      <c r="I14" s="168"/>
      <c r="J14" s="376"/>
      <c r="K14" s="376"/>
      <c r="P14" s="167"/>
      <c r="Q14" s="167"/>
      <c r="R14" s="167"/>
      <c r="S14" s="167"/>
      <c r="T14" s="167"/>
    </row>
    <row r="15" spans="2:20" ht="15.75">
      <c r="B15" s="503" t="s">
        <v>388</v>
      </c>
      <c r="C15" s="503">
        <v>11666655.5</v>
      </c>
      <c r="D15" s="791">
        <v>0</v>
      </c>
      <c r="E15" s="795">
        <v>0</v>
      </c>
      <c r="F15" s="795">
        <v>0</v>
      </c>
      <c r="G15" s="791">
        <f>SUM(C15:F15)</f>
        <v>11666655.5</v>
      </c>
      <c r="H15" s="795">
        <v>12443173</v>
      </c>
      <c r="I15" s="168"/>
      <c r="J15" s="376"/>
      <c r="K15" s="376"/>
      <c r="O15" s="167"/>
      <c r="P15" s="167"/>
      <c r="Q15" s="167"/>
      <c r="R15" s="167"/>
      <c r="S15" s="167"/>
      <c r="T15" s="167"/>
    </row>
    <row r="16" spans="2:20" ht="15.75">
      <c r="B16" s="507"/>
      <c r="C16" s="503"/>
      <c r="D16" s="791"/>
      <c r="E16" s="795"/>
      <c r="F16" s="795"/>
      <c r="G16" s="791"/>
      <c r="H16" s="795"/>
      <c r="I16" s="168"/>
      <c r="J16" s="376"/>
      <c r="K16" s="376"/>
      <c r="O16" s="755"/>
      <c r="P16" s="167"/>
      <c r="Q16" s="167"/>
      <c r="R16" s="167"/>
      <c r="S16" s="167"/>
      <c r="T16" s="167"/>
    </row>
    <row r="17" spans="2:20" ht="15.75">
      <c r="B17" s="503" t="s">
        <v>527</v>
      </c>
      <c r="C17" s="503">
        <v>8426196.8</v>
      </c>
      <c r="D17" s="791">
        <v>0</v>
      </c>
      <c r="E17" s="795">
        <v>0</v>
      </c>
      <c r="F17" s="795">
        <v>0</v>
      </c>
      <c r="G17" s="791">
        <f>SUM(C17:F17)</f>
        <v>8426196.8</v>
      </c>
      <c r="H17" s="795">
        <v>7406351</v>
      </c>
      <c r="I17" s="168"/>
      <c r="J17" s="376"/>
      <c r="K17" s="376"/>
      <c r="S17" s="754"/>
      <c r="T17" s="754"/>
    </row>
    <row r="18" spans="2:20" ht="15.75">
      <c r="B18" s="507"/>
      <c r="C18" s="503"/>
      <c r="D18" s="503"/>
      <c r="E18" s="503"/>
      <c r="F18" s="503"/>
      <c r="G18" s="791"/>
      <c r="H18" s="795"/>
      <c r="I18" s="168"/>
      <c r="J18" s="376"/>
      <c r="K18" s="376"/>
      <c r="S18" s="754"/>
      <c r="T18" s="754"/>
    </row>
    <row r="19" spans="2:20" ht="15.75">
      <c r="B19" s="503" t="s">
        <v>391</v>
      </c>
      <c r="C19" s="503"/>
      <c r="D19" s="503"/>
      <c r="E19" s="503"/>
      <c r="F19" s="503"/>
      <c r="G19" s="791"/>
      <c r="H19" s="795"/>
      <c r="I19" s="168"/>
      <c r="J19" s="376"/>
      <c r="K19" s="376"/>
      <c r="S19" s="754"/>
      <c r="T19" s="754"/>
    </row>
    <row r="20" spans="2:20" ht="15.75">
      <c r="B20" s="503" t="s">
        <v>390</v>
      </c>
      <c r="C20" s="503">
        <v>0</v>
      </c>
      <c r="D20" s="503">
        <v>11062130</v>
      </c>
      <c r="E20" s="503">
        <v>0</v>
      </c>
      <c r="F20" s="503">
        <v>0</v>
      </c>
      <c r="G20" s="791">
        <f>SUM(C20:F20)</f>
        <v>11062130</v>
      </c>
      <c r="H20" s="795">
        <v>17838341</v>
      </c>
      <c r="I20" s="168"/>
      <c r="J20" s="376"/>
      <c r="K20" s="376"/>
      <c r="O20" s="167"/>
      <c r="P20" s="167"/>
      <c r="Q20" s="167"/>
      <c r="R20" s="167"/>
      <c r="S20" s="167"/>
      <c r="T20" s="167"/>
    </row>
    <row r="21" spans="3:20" ht="15.75">
      <c r="C21" s="503"/>
      <c r="D21" s="503"/>
      <c r="E21" s="503"/>
      <c r="F21" s="503"/>
      <c r="G21" s="791"/>
      <c r="H21" s="795"/>
      <c r="I21" s="168"/>
      <c r="J21" s="376"/>
      <c r="K21" s="376"/>
      <c r="O21" s="167"/>
      <c r="P21" s="167"/>
      <c r="Q21" s="167"/>
      <c r="R21" s="167"/>
      <c r="S21" s="167"/>
      <c r="T21" s="167"/>
    </row>
    <row r="22" spans="2:20" ht="15.75">
      <c r="B22" s="503" t="s">
        <v>377</v>
      </c>
      <c r="C22" s="503">
        <v>0</v>
      </c>
      <c r="D22" s="503">
        <v>9182299.6</v>
      </c>
      <c r="E22" s="503">
        <v>10947499.9</v>
      </c>
      <c r="F22" s="503">
        <v>0</v>
      </c>
      <c r="G22" s="791">
        <f>SUM(C22:F22)</f>
        <v>20129799.5</v>
      </c>
      <c r="H22" s="795">
        <v>23832902</v>
      </c>
      <c r="I22" s="168"/>
      <c r="J22" s="376"/>
      <c r="K22" s="376"/>
      <c r="O22" s="795"/>
      <c r="P22" s="167"/>
      <c r="Q22" s="167"/>
      <c r="R22" s="167"/>
      <c r="S22" s="167"/>
      <c r="T22" s="167"/>
    </row>
    <row r="23" spans="2:20" ht="15.75">
      <c r="B23" s="503"/>
      <c r="C23" s="503"/>
      <c r="D23" s="503"/>
      <c r="E23" s="503"/>
      <c r="F23" s="503"/>
      <c r="G23" s="791"/>
      <c r="H23" s="795"/>
      <c r="I23" s="168"/>
      <c r="J23" s="376"/>
      <c r="K23" s="376"/>
      <c r="O23" s="167"/>
      <c r="P23" s="167"/>
      <c r="Q23" s="167"/>
      <c r="R23" s="167"/>
      <c r="S23" s="167"/>
      <c r="T23" s="167"/>
    </row>
    <row r="24" spans="2:20" ht="15.75">
      <c r="B24" s="503" t="s">
        <v>378</v>
      </c>
      <c r="C24" s="503">
        <v>0</v>
      </c>
      <c r="D24" s="503">
        <v>17155091.6</v>
      </c>
      <c r="E24" s="503">
        <v>0</v>
      </c>
      <c r="F24" s="503">
        <v>0</v>
      </c>
      <c r="G24" s="791">
        <f>SUM(C24:F24)</f>
        <v>17155091.6</v>
      </c>
      <c r="H24" s="795">
        <v>16732515</v>
      </c>
      <c r="I24" s="168"/>
      <c r="J24" s="376"/>
      <c r="K24" s="376"/>
      <c r="O24" s="932"/>
      <c r="P24" s="167"/>
      <c r="Q24" s="167"/>
      <c r="R24" s="167"/>
      <c r="S24" s="167"/>
      <c r="T24" s="167"/>
    </row>
    <row r="25" spans="2:20" ht="15.75">
      <c r="B25" s="503"/>
      <c r="C25" s="503"/>
      <c r="D25" s="503"/>
      <c r="E25" s="503"/>
      <c r="F25" s="503"/>
      <c r="G25" s="791"/>
      <c r="H25" s="795"/>
      <c r="I25" s="168"/>
      <c r="J25" s="376"/>
      <c r="K25" s="376"/>
      <c r="O25" s="932"/>
      <c r="P25" s="167"/>
      <c r="Q25" s="167"/>
      <c r="R25" s="167"/>
      <c r="S25" s="167"/>
      <c r="T25" s="167"/>
    </row>
    <row r="26" spans="2:20" ht="15.75">
      <c r="B26" s="503" t="s">
        <v>379</v>
      </c>
      <c r="C26" s="503">
        <v>0</v>
      </c>
      <c r="D26" s="503">
        <v>2587057.8</v>
      </c>
      <c r="E26" s="503">
        <v>0</v>
      </c>
      <c r="F26" s="503">
        <v>0</v>
      </c>
      <c r="G26" s="791">
        <f>SUM(C26:F26)</f>
        <v>2587057.8</v>
      </c>
      <c r="H26" s="795">
        <v>2582266</v>
      </c>
      <c r="I26" s="168"/>
      <c r="J26" s="376"/>
      <c r="K26" s="376"/>
      <c r="O26" s="167"/>
      <c r="P26" s="167"/>
      <c r="Q26" s="167"/>
      <c r="R26" s="167"/>
      <c r="S26" s="167"/>
      <c r="T26" s="167"/>
    </row>
    <row r="27" spans="2:20" ht="15.75">
      <c r="B27" s="503"/>
      <c r="C27" s="503"/>
      <c r="D27" s="503"/>
      <c r="E27" s="503"/>
      <c r="F27" s="503"/>
      <c r="G27" s="791"/>
      <c r="H27" s="795"/>
      <c r="I27" s="168"/>
      <c r="J27" s="376"/>
      <c r="K27" s="376"/>
      <c r="O27" s="167"/>
      <c r="P27" s="167"/>
      <c r="Q27" s="167"/>
      <c r="R27" s="167"/>
      <c r="S27" s="167"/>
      <c r="T27" s="167"/>
    </row>
    <row r="28" spans="2:20" ht="15.75">
      <c r="B28" s="503" t="s">
        <v>380</v>
      </c>
      <c r="C28" s="503">
        <v>0</v>
      </c>
      <c r="D28" s="503">
        <v>0</v>
      </c>
      <c r="E28" s="503">
        <v>0</v>
      </c>
      <c r="F28" s="503">
        <v>0</v>
      </c>
      <c r="G28" s="791">
        <f>SUM(C28:F28)</f>
        <v>0</v>
      </c>
      <c r="H28" s="795">
        <v>0</v>
      </c>
      <c r="I28" s="168"/>
      <c r="J28" s="376"/>
      <c r="K28" s="376"/>
      <c r="O28" s="932"/>
      <c r="P28" s="167"/>
      <c r="Q28" s="167"/>
      <c r="R28" s="167"/>
      <c r="S28" s="167"/>
      <c r="T28" s="167"/>
    </row>
    <row r="29" spans="2:20" ht="15.75">
      <c r="B29" s="503"/>
      <c r="C29" s="503"/>
      <c r="D29" s="503"/>
      <c r="E29" s="503"/>
      <c r="F29" s="503"/>
      <c r="G29" s="791"/>
      <c r="H29" s="795"/>
      <c r="I29" s="168"/>
      <c r="J29" s="376"/>
      <c r="K29" s="376"/>
      <c r="O29" s="167"/>
      <c r="P29" s="167"/>
      <c r="Q29" s="167"/>
      <c r="R29" s="167"/>
      <c r="S29" s="167"/>
      <c r="T29" s="167"/>
    </row>
    <row r="30" spans="2:20" ht="15.75">
      <c r="B30" s="503" t="s">
        <v>381</v>
      </c>
      <c r="C30" s="503">
        <v>0</v>
      </c>
      <c r="D30" s="503">
        <v>34670.9</v>
      </c>
      <c r="E30" s="503">
        <v>0</v>
      </c>
      <c r="F30" s="503">
        <v>0</v>
      </c>
      <c r="G30" s="791">
        <f>SUM(C30:F30)</f>
        <v>34670.9</v>
      </c>
      <c r="H30" s="795">
        <v>5227</v>
      </c>
      <c r="I30" s="168"/>
      <c r="J30" s="376"/>
      <c r="K30" s="376"/>
      <c r="O30" s="167"/>
      <c r="P30" s="167"/>
      <c r="Q30" s="167"/>
      <c r="R30" s="167"/>
      <c r="S30" s="167"/>
      <c r="T30" s="167"/>
    </row>
    <row r="31" spans="2:20" ht="15.75">
      <c r="B31" s="503"/>
      <c r="C31" s="503"/>
      <c r="D31" s="503"/>
      <c r="E31" s="503"/>
      <c r="F31" s="503"/>
      <c r="G31" s="791"/>
      <c r="H31" s="795"/>
      <c r="I31" s="168"/>
      <c r="J31" s="376"/>
      <c r="K31" s="376"/>
      <c r="O31" s="167"/>
      <c r="P31" s="167"/>
      <c r="Q31" s="167"/>
      <c r="R31" s="167"/>
      <c r="S31" s="167"/>
      <c r="T31" s="167"/>
    </row>
    <row r="32" spans="2:20" ht="15.75">
      <c r="B32" s="503" t="s">
        <v>382</v>
      </c>
      <c r="C32" s="503">
        <v>0</v>
      </c>
      <c r="D32" s="503">
        <v>2700</v>
      </c>
      <c r="E32" s="503">
        <v>0</v>
      </c>
      <c r="F32" s="503">
        <v>0</v>
      </c>
      <c r="G32" s="791">
        <f>SUM(C32:F32)</f>
        <v>2700</v>
      </c>
      <c r="H32" s="795">
        <v>0</v>
      </c>
      <c r="I32" s="168"/>
      <c r="J32" s="376"/>
      <c r="K32" s="376"/>
      <c r="O32" s="167"/>
      <c r="P32" s="167"/>
      <c r="Q32" s="167"/>
      <c r="R32" s="167"/>
      <c r="S32" s="167"/>
      <c r="T32" s="167"/>
    </row>
    <row r="33" spans="2:20" ht="15.75">
      <c r="B33" s="503"/>
      <c r="C33" s="503"/>
      <c r="D33" s="503"/>
      <c r="E33" s="503"/>
      <c r="F33" s="503"/>
      <c r="G33" s="791"/>
      <c r="H33" s="795"/>
      <c r="I33" s="168"/>
      <c r="J33" s="376"/>
      <c r="K33" s="376"/>
      <c r="O33" s="167"/>
      <c r="P33" s="167"/>
      <c r="Q33" s="167"/>
      <c r="R33" s="167"/>
      <c r="S33" s="167"/>
      <c r="T33" s="167"/>
    </row>
    <row r="34" spans="2:20" ht="15.75">
      <c r="B34" s="503" t="s">
        <v>383</v>
      </c>
      <c r="C34" s="503">
        <v>0</v>
      </c>
      <c r="D34" s="503">
        <v>4903789.6</v>
      </c>
      <c r="E34" s="503">
        <v>0</v>
      </c>
      <c r="F34" s="503">
        <v>0</v>
      </c>
      <c r="G34" s="791">
        <f>SUM(C34:F34)</f>
        <v>4903789.6</v>
      </c>
      <c r="H34" s="795">
        <v>6268719</v>
      </c>
      <c r="I34" s="168"/>
      <c r="J34" s="376"/>
      <c r="K34" s="376"/>
      <c r="O34" s="932"/>
      <c r="P34" s="498"/>
      <c r="Q34" s="167"/>
      <c r="R34" s="167"/>
      <c r="S34" s="167"/>
      <c r="T34" s="167"/>
    </row>
    <row r="35" spans="2:20" ht="15.75">
      <c r="B35" s="507"/>
      <c r="C35" s="503"/>
      <c r="D35" s="503"/>
      <c r="E35" s="503"/>
      <c r="F35" s="503"/>
      <c r="G35" s="791"/>
      <c r="H35" s="795"/>
      <c r="I35" s="168"/>
      <c r="J35" s="376"/>
      <c r="K35" s="376"/>
      <c r="O35" s="167"/>
      <c r="P35" s="167"/>
      <c r="Q35" s="167"/>
      <c r="R35" s="167"/>
      <c r="S35" s="167"/>
      <c r="T35" s="167"/>
    </row>
    <row r="36" spans="2:20" ht="15.75">
      <c r="B36" s="503" t="s">
        <v>384</v>
      </c>
      <c r="C36" s="503">
        <v>0</v>
      </c>
      <c r="D36" s="503">
        <v>1584003.3</v>
      </c>
      <c r="E36" s="503">
        <v>0</v>
      </c>
      <c r="F36" s="503">
        <v>0</v>
      </c>
      <c r="G36" s="791">
        <f>SUM(C36:F36)</f>
        <v>1584003.3</v>
      </c>
      <c r="H36" s="795">
        <v>1750393</v>
      </c>
      <c r="I36" s="168"/>
      <c r="J36" s="376"/>
      <c r="K36" s="376"/>
      <c r="O36" s="755"/>
      <c r="P36" s="167"/>
      <c r="Q36" s="167"/>
      <c r="R36" s="167"/>
      <c r="S36" s="167"/>
      <c r="T36" s="167"/>
    </row>
    <row r="37" spans="2:20" ht="15.75">
      <c r="B37" s="503"/>
      <c r="C37" s="503"/>
      <c r="D37" s="503"/>
      <c r="E37" s="503"/>
      <c r="F37" s="503"/>
      <c r="G37" s="791"/>
      <c r="H37" s="795"/>
      <c r="I37" s="168"/>
      <c r="J37" s="376"/>
      <c r="K37" s="376"/>
      <c r="O37" s="167"/>
      <c r="P37" s="167"/>
      <c r="Q37" s="167"/>
      <c r="R37" s="167"/>
      <c r="S37" s="167"/>
      <c r="T37" s="167"/>
    </row>
    <row r="38" spans="2:20" ht="15.75">
      <c r="B38" s="503" t="s">
        <v>385</v>
      </c>
      <c r="C38" s="503">
        <v>0</v>
      </c>
      <c r="D38" s="503">
        <v>80176.7</v>
      </c>
      <c r="E38" s="503">
        <v>0</v>
      </c>
      <c r="F38" s="503">
        <v>0</v>
      </c>
      <c r="G38" s="791">
        <f>SUM(C38:F38)</f>
        <v>80176.7</v>
      </c>
      <c r="H38" s="794">
        <v>514654</v>
      </c>
      <c r="I38" s="168"/>
      <c r="J38" s="376"/>
      <c r="K38" s="376"/>
      <c r="O38" s="167"/>
      <c r="P38" s="167"/>
      <c r="Q38" s="167"/>
      <c r="R38" s="167"/>
      <c r="S38" s="167"/>
      <c r="T38" s="167"/>
    </row>
    <row r="39" spans="2:20" ht="15.75">
      <c r="B39" s="503"/>
      <c r="C39" s="503"/>
      <c r="D39" s="503"/>
      <c r="E39" s="503"/>
      <c r="F39" s="503"/>
      <c r="G39" s="791"/>
      <c r="H39" s="795"/>
      <c r="I39" s="168"/>
      <c r="J39" s="376"/>
      <c r="K39" s="376"/>
      <c r="O39" s="886"/>
      <c r="P39" s="167"/>
      <c r="Q39" s="167"/>
      <c r="R39" s="167"/>
      <c r="S39" s="167"/>
      <c r="T39" s="167"/>
    </row>
    <row r="40" spans="2:20" ht="15.75">
      <c r="B40" s="503" t="s">
        <v>611</v>
      </c>
      <c r="C40" s="503"/>
      <c r="D40" s="503">
        <v>529722.6</v>
      </c>
      <c r="E40" s="503"/>
      <c r="F40" s="503"/>
      <c r="G40" s="791">
        <f>+D40</f>
        <v>529722.6</v>
      </c>
      <c r="H40" s="795">
        <v>0</v>
      </c>
      <c r="I40" s="168"/>
      <c r="J40" s="376"/>
      <c r="K40" s="376"/>
      <c r="O40" s="886"/>
      <c r="P40" s="167"/>
      <c r="Q40" s="167"/>
      <c r="R40" s="167"/>
      <c r="S40" s="167"/>
      <c r="T40" s="167"/>
    </row>
    <row r="41" spans="2:20" ht="15.75">
      <c r="B41" s="503"/>
      <c r="C41" s="503"/>
      <c r="D41" s="503"/>
      <c r="E41" s="503"/>
      <c r="F41" s="503"/>
      <c r="G41" s="791"/>
      <c r="H41" s="795"/>
      <c r="I41" s="168"/>
      <c r="J41" s="376"/>
      <c r="K41" s="376"/>
      <c r="O41" s="886"/>
      <c r="P41" s="167"/>
      <c r="Q41" s="167"/>
      <c r="R41" s="167"/>
      <c r="S41" s="167"/>
      <c r="T41" s="167"/>
    </row>
    <row r="42" spans="2:20" ht="15.75">
      <c r="B42" s="503" t="s">
        <v>386</v>
      </c>
      <c r="C42" s="503">
        <v>0</v>
      </c>
      <c r="D42" s="503">
        <v>42778064.3</v>
      </c>
      <c r="E42" s="503">
        <v>0</v>
      </c>
      <c r="F42" s="503">
        <v>0</v>
      </c>
      <c r="G42" s="791">
        <f>SUM(C42:F42)</f>
        <v>42778064.3</v>
      </c>
      <c r="H42" s="795">
        <v>22668998</v>
      </c>
      <c r="I42" s="168"/>
      <c r="J42" s="376"/>
      <c r="K42" s="376"/>
      <c r="O42" s="167"/>
      <c r="P42" s="167"/>
      <c r="Q42" s="167"/>
      <c r="R42" s="167"/>
      <c r="S42" s="167"/>
      <c r="T42" s="167"/>
    </row>
    <row r="43" spans="2:20" ht="15.75">
      <c r="B43" s="503"/>
      <c r="C43" s="503"/>
      <c r="D43" s="503"/>
      <c r="E43" s="503"/>
      <c r="F43" s="503"/>
      <c r="G43" s="791"/>
      <c r="H43" s="795"/>
      <c r="I43" s="168"/>
      <c r="J43" s="376"/>
      <c r="K43" s="376"/>
      <c r="O43" s="886"/>
      <c r="P43" s="167"/>
      <c r="Q43" s="167"/>
      <c r="R43" s="167"/>
      <c r="S43" s="167"/>
      <c r="T43" s="167"/>
    </row>
    <row r="44" spans="2:20" ht="15.75">
      <c r="B44" s="503" t="s">
        <v>528</v>
      </c>
      <c r="C44" s="503"/>
      <c r="D44" s="503">
        <v>9844787.3</v>
      </c>
      <c r="E44" s="503">
        <v>69449452.9</v>
      </c>
      <c r="F44" s="503">
        <v>0</v>
      </c>
      <c r="G44" s="791">
        <f>SUM(C44:F44)</f>
        <v>79294240.2</v>
      </c>
      <c r="H44" s="795">
        <v>102069142</v>
      </c>
      <c r="I44" s="168"/>
      <c r="J44" s="376"/>
      <c r="K44" s="376"/>
      <c r="O44" s="932"/>
      <c r="P44" s="167"/>
      <c r="Q44" s="167"/>
      <c r="R44" s="167"/>
      <c r="S44" s="167"/>
      <c r="T44" s="167"/>
    </row>
    <row r="45" spans="2:20" ht="15.75">
      <c r="B45" s="503"/>
      <c r="C45" s="503"/>
      <c r="D45" s="503"/>
      <c r="E45" s="503"/>
      <c r="F45" s="503"/>
      <c r="G45" s="791"/>
      <c r="H45" s="795"/>
      <c r="I45" s="168"/>
      <c r="J45" s="376"/>
      <c r="K45" s="376"/>
      <c r="O45" s="932"/>
      <c r="P45" s="167"/>
      <c r="Q45" s="167"/>
      <c r="R45" s="167"/>
      <c r="S45" s="167"/>
      <c r="T45" s="167"/>
    </row>
    <row r="46" spans="2:20" ht="15.75">
      <c r="B46" s="503" t="s">
        <v>389</v>
      </c>
      <c r="C46" s="503">
        <v>318637.5</v>
      </c>
      <c r="D46" s="503">
        <v>0</v>
      </c>
      <c r="E46" s="503">
        <v>0</v>
      </c>
      <c r="F46" s="503">
        <v>0</v>
      </c>
      <c r="G46" s="791">
        <f>SUM(C46:F46)</f>
        <v>318637.5</v>
      </c>
      <c r="H46" s="795">
        <v>343570</v>
      </c>
      <c r="I46" s="168"/>
      <c r="J46" s="376"/>
      <c r="K46" s="376"/>
      <c r="O46" s="167"/>
      <c r="P46" s="167"/>
      <c r="Q46" s="167"/>
      <c r="R46" s="167"/>
      <c r="S46" s="167"/>
      <c r="T46" s="167"/>
    </row>
    <row r="47" spans="2:20" ht="15.75">
      <c r="B47" s="181"/>
      <c r="C47" s="503"/>
      <c r="D47" s="503"/>
      <c r="E47" s="503"/>
      <c r="F47" s="503"/>
      <c r="G47" s="791"/>
      <c r="H47" s="795"/>
      <c r="I47" s="555"/>
      <c r="J47" s="377"/>
      <c r="K47" s="377"/>
      <c r="O47" s="167"/>
      <c r="P47" s="167"/>
      <c r="Q47" s="167"/>
      <c r="R47" s="167"/>
      <c r="S47" s="167"/>
      <c r="T47" s="167"/>
    </row>
    <row r="48" spans="2:20" ht="19.5" customHeight="1" thickBot="1">
      <c r="B48" s="622" t="s">
        <v>612</v>
      </c>
      <c r="C48" s="623">
        <f>SUM(C13:C46)</f>
        <v>21405881.9</v>
      </c>
      <c r="D48" s="623">
        <f>SUM(D13:D46)</f>
        <v>99744493.7</v>
      </c>
      <c r="E48" s="623">
        <f>SUM(E13:E46)</f>
        <v>80396952.80000001</v>
      </c>
      <c r="F48" s="623">
        <f>SUM(F13:F46)</f>
        <v>0</v>
      </c>
      <c r="G48" s="792">
        <f>SUM(G13:G47)</f>
        <v>201547328.39999998</v>
      </c>
      <c r="H48" s="796"/>
      <c r="I48" s="641">
        <f>SUM(I12:I47)</f>
        <v>0</v>
      </c>
      <c r="J48" s="378">
        <v>0</v>
      </c>
      <c r="K48" s="378">
        <f>SUM(K47:K47)</f>
        <v>0</v>
      </c>
      <c r="M48" s="369"/>
      <c r="O48" s="163"/>
      <c r="P48" s="167"/>
      <c r="Q48" s="167"/>
      <c r="R48" s="167"/>
      <c r="S48" s="167"/>
      <c r="T48" s="167"/>
    </row>
    <row r="49" spans="2:20" ht="19.5" customHeight="1" thickTop="1">
      <c r="B49" s="504" t="s">
        <v>613</v>
      </c>
      <c r="C49" s="510">
        <v>20726697.904</v>
      </c>
      <c r="D49" s="510">
        <v>93116321.281</v>
      </c>
      <c r="E49" s="510">
        <v>101146835.86400001</v>
      </c>
      <c r="F49" s="510">
        <v>0</v>
      </c>
      <c r="G49" s="510">
        <v>214989855.04900002</v>
      </c>
      <c r="H49" s="642">
        <f>SUM(H13:H47)</f>
        <v>214989856</v>
      </c>
      <c r="I49" s="641"/>
      <c r="M49" s="369"/>
      <c r="O49" s="163"/>
      <c r="P49" s="167"/>
      <c r="Q49" s="167"/>
      <c r="R49" s="167"/>
      <c r="S49" s="167"/>
      <c r="T49" s="167"/>
    </row>
    <row r="50" spans="2:20" ht="15.75">
      <c r="B50" s="180"/>
      <c r="C50" s="502"/>
      <c r="D50" s="502"/>
      <c r="E50" s="502"/>
      <c r="F50" s="502"/>
      <c r="G50" s="502"/>
      <c r="H50" s="502"/>
      <c r="I50" s="502"/>
      <c r="O50" s="163"/>
      <c r="P50" s="167"/>
      <c r="Q50" s="167"/>
      <c r="R50" s="167"/>
      <c r="S50" s="167"/>
      <c r="T50" s="167"/>
    </row>
    <row r="51" spans="2:20" ht="15.75">
      <c r="B51" s="180"/>
      <c r="C51" s="502"/>
      <c r="D51" s="502"/>
      <c r="E51" s="502"/>
      <c r="F51" s="502"/>
      <c r="G51" s="502"/>
      <c r="H51" s="502"/>
      <c r="I51" s="502"/>
      <c r="S51" s="754"/>
      <c r="T51" s="754"/>
    </row>
    <row r="52" spans="2:20" ht="15.75">
      <c r="B52" s="180"/>
      <c r="C52" s="502"/>
      <c r="D52" s="502"/>
      <c r="E52" s="502"/>
      <c r="F52" s="502"/>
      <c r="G52" s="502"/>
      <c r="H52" s="502"/>
      <c r="I52" s="502"/>
      <c r="S52" s="754"/>
      <c r="T52" s="754"/>
    </row>
    <row r="53" spans="2:20" ht="15.75">
      <c r="B53" s="180"/>
      <c r="C53" s="502"/>
      <c r="D53" s="502"/>
      <c r="E53" s="502"/>
      <c r="F53" s="502"/>
      <c r="G53" s="502"/>
      <c r="H53" s="502"/>
      <c r="I53" s="502"/>
      <c r="S53" s="754"/>
      <c r="T53" s="754"/>
    </row>
    <row r="54" spans="2:20" ht="15.75">
      <c r="B54" s="180"/>
      <c r="C54" s="502"/>
      <c r="D54" s="502"/>
      <c r="E54" s="502"/>
      <c r="F54" s="502"/>
      <c r="G54" s="502"/>
      <c r="H54" s="502"/>
      <c r="I54" s="502"/>
      <c r="S54" s="754"/>
      <c r="T54" s="754"/>
    </row>
    <row r="55" spans="2:20" ht="15.75">
      <c r="B55" s="180"/>
      <c r="C55" s="502"/>
      <c r="D55" s="502"/>
      <c r="E55" s="502"/>
      <c r="F55" s="502"/>
      <c r="G55" s="502"/>
      <c r="H55" s="502"/>
      <c r="I55" s="502"/>
      <c r="S55" s="754"/>
      <c r="T55" s="754"/>
    </row>
    <row r="56" spans="2:20" ht="15.75">
      <c r="B56" s="505"/>
      <c r="C56" s="1024"/>
      <c r="D56" s="1024"/>
      <c r="E56" s="1024"/>
      <c r="F56" s="506"/>
      <c r="G56" s="506"/>
      <c r="H56" s="1024"/>
      <c r="I56" s="1024"/>
      <c r="S56" s="754"/>
      <c r="T56" s="754"/>
    </row>
    <row r="57" spans="2:17" ht="21.75" customHeight="1">
      <c r="B57" s="974" t="s">
        <v>545</v>
      </c>
      <c r="C57" s="974"/>
      <c r="D57" s="974" t="s">
        <v>322</v>
      </c>
      <c r="E57" s="974"/>
      <c r="F57" s="1025" t="s">
        <v>69</v>
      </c>
      <c r="G57" s="1025"/>
      <c r="H57" s="1025"/>
      <c r="P57" s="969"/>
      <c r="Q57" s="969"/>
    </row>
    <row r="58" spans="2:7" ht="15">
      <c r="B58" s="370"/>
      <c r="C58" s="1022"/>
      <c r="D58" s="1022"/>
      <c r="E58" s="1022"/>
      <c r="F58" s="454"/>
      <c r="G58" s="454"/>
    </row>
    <row r="59" spans="3:7" ht="15">
      <c r="C59" s="1022"/>
      <c r="D59" s="1022"/>
      <c r="E59" s="1022"/>
      <c r="F59" s="454"/>
      <c r="G59" s="454"/>
    </row>
    <row r="61" ht="15">
      <c r="D61" s="750"/>
    </row>
    <row r="65" ht="15">
      <c r="D65" s="750"/>
    </row>
    <row r="66" ht="15">
      <c r="D66" s="751"/>
    </row>
    <row r="68" spans="2:9" ht="15">
      <c r="B68" s="1023"/>
      <c r="C68" s="1023"/>
      <c r="D68" s="1023"/>
      <c r="E68" s="1023"/>
      <c r="F68" s="1023"/>
      <c r="G68" s="1023"/>
      <c r="H68" s="1023"/>
      <c r="I68" s="1023"/>
    </row>
  </sheetData>
  <sheetProtection/>
  <mergeCells count="15">
    <mergeCell ref="C58:E58"/>
    <mergeCell ref="C59:E59"/>
    <mergeCell ref="B68:I68"/>
    <mergeCell ref="C56:E56"/>
    <mergeCell ref="H56:I56"/>
    <mergeCell ref="B57:C57"/>
    <mergeCell ref="D57:E57"/>
    <mergeCell ref="F57:H57"/>
    <mergeCell ref="P57:Q57"/>
    <mergeCell ref="B2:K2"/>
    <mergeCell ref="B3:H3"/>
    <mergeCell ref="I3:K3"/>
    <mergeCell ref="B4:K4"/>
    <mergeCell ref="B6:K6"/>
    <mergeCell ref="G7:H7"/>
  </mergeCells>
  <printOptions horizontalCentered="1" verticalCentered="1"/>
  <pageMargins left="0.9055118110236221" right="0.1968503937007874" top="0.15748031496062992" bottom="0.5511811023622047" header="0.31496062992125984" footer="0.31496062992125984"/>
  <pageSetup fitToHeight="0" fitToWidth="1" horizontalDpi="600" verticalDpi="600" orientation="portrait" paperSize="9" scale="63" r:id="rId2"/>
  <drawing r:id="rId1"/>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B3:M57"/>
  <sheetViews>
    <sheetView zoomScalePageLayoutView="0" workbookViewId="0" topLeftCell="A1">
      <selection activeCell="G14" sqref="G14"/>
    </sheetView>
  </sheetViews>
  <sheetFormatPr defaultColWidth="11.421875" defaultRowHeight="12.75"/>
  <cols>
    <col min="1" max="1" width="11.421875" style="316" customWidth="1"/>
    <col min="2" max="2" width="36.421875" style="316" customWidth="1"/>
    <col min="3" max="3" width="6.8515625" style="316" customWidth="1"/>
    <col min="4" max="4" width="15.7109375" style="317" customWidth="1"/>
    <col min="5" max="5" width="11.140625" style="318" customWidth="1"/>
    <col min="6" max="6" width="18.28125" style="319" customWidth="1"/>
    <col min="7" max="7" width="19.28125" style="320" customWidth="1"/>
    <col min="8" max="8" width="4.140625" style="316" customWidth="1"/>
    <col min="9" max="9" width="11.421875" style="316" customWidth="1"/>
    <col min="10" max="10" width="19.7109375" style="316" bestFit="1" customWidth="1"/>
    <col min="11" max="11" width="17.7109375" style="316" bestFit="1" customWidth="1"/>
    <col min="12" max="16384" width="11.421875" style="316" customWidth="1"/>
  </cols>
  <sheetData>
    <row r="2" ht="21.75" customHeight="1"/>
    <row r="3" spans="2:7" ht="15.75">
      <c r="B3" s="1027" t="s">
        <v>398</v>
      </c>
      <c r="C3" s="1027"/>
      <c r="D3" s="1027"/>
      <c r="E3" s="1027"/>
      <c r="F3" s="1027"/>
      <c r="G3" s="1027"/>
    </row>
    <row r="4" spans="2:7" ht="15.75">
      <c r="B4" s="1027"/>
      <c r="C4" s="1027"/>
      <c r="D4" s="1027"/>
      <c r="E4" s="1027"/>
      <c r="F4" s="1027"/>
      <c r="G4" s="321" t="s">
        <v>235</v>
      </c>
    </row>
    <row r="5" spans="2:7" ht="15.75">
      <c r="B5" s="1027" t="s">
        <v>622</v>
      </c>
      <c r="C5" s="1027"/>
      <c r="D5" s="1027"/>
      <c r="E5" s="1027"/>
      <c r="F5" s="1027"/>
      <c r="G5" s="1027"/>
    </row>
    <row r="6" spans="2:7" ht="15.75">
      <c r="B6" s="1028"/>
      <c r="C6" s="1028"/>
      <c r="D6" s="1028"/>
      <c r="E6" s="1028"/>
      <c r="F6" s="1028"/>
      <c r="G6" s="1028"/>
    </row>
    <row r="7" spans="2:7" ht="15.75">
      <c r="B7" s="322"/>
      <c r="C7" s="322"/>
      <c r="D7" s="323"/>
      <c r="E7" s="324"/>
      <c r="F7" s="325"/>
      <c r="G7" s="326"/>
    </row>
    <row r="8" spans="2:7" ht="15.75">
      <c r="B8" s="1027" t="s">
        <v>236</v>
      </c>
      <c r="C8" s="1027"/>
      <c r="D8" s="1027"/>
      <c r="E8" s="1027"/>
      <c r="F8" s="1027"/>
      <c r="G8" s="1027"/>
    </row>
    <row r="9" spans="2:7" ht="15.75">
      <c r="B9" s="327"/>
      <c r="C9" s="322"/>
      <c r="D9" s="323" t="s">
        <v>319</v>
      </c>
      <c r="E9" s="324"/>
      <c r="F9" s="325"/>
      <c r="G9" s="326"/>
    </row>
    <row r="10" spans="2:7" ht="15.75">
      <c r="B10" s="322"/>
      <c r="C10" s="322"/>
      <c r="D10" s="323"/>
      <c r="E10" s="324"/>
      <c r="F10" s="325"/>
      <c r="G10" s="326"/>
    </row>
    <row r="11" spans="2:7" s="331" customFormat="1" ht="15.75">
      <c r="B11" s="328"/>
      <c r="C11" s="1032" t="s">
        <v>237</v>
      </c>
      <c r="D11" s="1032"/>
      <c r="E11" s="329"/>
      <c r="F11" s="330" t="s">
        <v>238</v>
      </c>
      <c r="G11" s="330" t="s">
        <v>238</v>
      </c>
    </row>
    <row r="12" spans="2:7" s="331" customFormat="1" ht="15.75">
      <c r="B12" s="332" t="s">
        <v>220</v>
      </c>
      <c r="C12" s="332"/>
      <c r="D12" s="333"/>
      <c r="E12" s="334" t="s">
        <v>239</v>
      </c>
      <c r="F12" s="335" t="s">
        <v>240</v>
      </c>
      <c r="G12" s="335" t="s">
        <v>240</v>
      </c>
    </row>
    <row r="13" spans="2:7" s="331" customFormat="1" ht="15.75">
      <c r="B13" s="336"/>
      <c r="C13" s="336" t="s">
        <v>171</v>
      </c>
      <c r="D13" s="337" t="s">
        <v>240</v>
      </c>
      <c r="E13" s="338" t="s">
        <v>241</v>
      </c>
      <c r="F13" s="339">
        <v>44196</v>
      </c>
      <c r="G13" s="339">
        <v>44196</v>
      </c>
    </row>
    <row r="14" spans="2:7" ht="15.75">
      <c r="B14" s="340"/>
      <c r="C14" s="340"/>
      <c r="D14" s="341"/>
      <c r="E14" s="341"/>
      <c r="F14" s="342"/>
      <c r="G14" s="342"/>
    </row>
    <row r="15" spans="2:7" ht="15.75">
      <c r="B15" s="332" t="s">
        <v>242</v>
      </c>
      <c r="C15" s="340"/>
      <c r="D15" s="341"/>
      <c r="E15" s="341"/>
      <c r="F15" s="342"/>
      <c r="G15" s="342"/>
    </row>
    <row r="16" spans="2:7" ht="15.75">
      <c r="B16" s="343"/>
      <c r="C16" s="340"/>
      <c r="D16" s="341"/>
      <c r="E16" s="341"/>
      <c r="F16" s="342"/>
      <c r="G16" s="342"/>
    </row>
    <row r="17" spans="2:7" ht="15.75">
      <c r="B17" s="343" t="s">
        <v>243</v>
      </c>
      <c r="C17" s="340"/>
      <c r="D17" s="341"/>
      <c r="E17" s="341"/>
      <c r="F17" s="342"/>
      <c r="G17" s="342"/>
    </row>
    <row r="18" spans="2:7" ht="15.75">
      <c r="B18" s="340" t="s">
        <v>244</v>
      </c>
      <c r="C18" s="344"/>
      <c r="D18" s="341"/>
      <c r="E18" s="1029" t="s">
        <v>152</v>
      </c>
      <c r="F18" s="1030"/>
      <c r="G18" s="1031"/>
    </row>
    <row r="19" spans="2:11" ht="15.75">
      <c r="B19" s="340" t="s">
        <v>245</v>
      </c>
      <c r="C19" s="344" t="s">
        <v>246</v>
      </c>
      <c r="D19" s="341"/>
      <c r="E19" s="1029"/>
      <c r="F19" s="1030"/>
      <c r="G19" s="1031"/>
      <c r="J19" s="318"/>
      <c r="K19" s="318"/>
    </row>
    <row r="20" spans="2:11" ht="15.75">
      <c r="B20" s="340" t="s">
        <v>247</v>
      </c>
      <c r="C20" s="344" t="s">
        <v>246</v>
      </c>
      <c r="D20" s="341"/>
      <c r="E20" s="1029"/>
      <c r="F20" s="1030"/>
      <c r="G20" s="1031"/>
      <c r="J20" s="318"/>
      <c r="K20" s="318"/>
    </row>
    <row r="21" spans="2:11" ht="15.75" customHeight="1" hidden="1">
      <c r="B21" s="340" t="s">
        <v>248</v>
      </c>
      <c r="C21" s="344" t="s">
        <v>246</v>
      </c>
      <c r="D21" s="341"/>
      <c r="E21" s="1029"/>
      <c r="F21" s="1030"/>
      <c r="G21" s="1031"/>
      <c r="J21" s="318"/>
      <c r="K21" s="318"/>
    </row>
    <row r="22" spans="2:11" ht="15.75">
      <c r="B22" s="340" t="s">
        <v>249</v>
      </c>
      <c r="C22" s="344" t="s">
        <v>246</v>
      </c>
      <c r="D22" s="341"/>
      <c r="E22" s="1029"/>
      <c r="F22" s="1030"/>
      <c r="G22" s="1031"/>
      <c r="J22" s="318"/>
      <c r="K22" s="318"/>
    </row>
    <row r="23" spans="2:11" ht="15.75" customHeight="1" hidden="1">
      <c r="B23" s="340" t="s">
        <v>250</v>
      </c>
      <c r="C23" s="344" t="s">
        <v>251</v>
      </c>
      <c r="D23" s="341"/>
      <c r="E23" s="1029"/>
      <c r="F23" s="1030"/>
      <c r="G23" s="1031"/>
      <c r="J23" s="318"/>
      <c r="K23" s="318"/>
    </row>
    <row r="24" spans="2:11" ht="15.75" customHeight="1" hidden="1">
      <c r="B24" s="340" t="s">
        <v>252</v>
      </c>
      <c r="C24" s="344" t="s">
        <v>246</v>
      </c>
      <c r="D24" s="341"/>
      <c r="E24" s="1029"/>
      <c r="F24" s="1030"/>
      <c r="G24" s="1031"/>
      <c r="J24" s="318"/>
      <c r="K24" s="318"/>
    </row>
    <row r="25" spans="2:11" ht="15.75">
      <c r="B25" s="340" t="s">
        <v>253</v>
      </c>
      <c r="C25" s="344" t="s">
        <v>246</v>
      </c>
      <c r="D25" s="341"/>
      <c r="E25" s="1029"/>
      <c r="F25" s="1030"/>
      <c r="G25" s="1031"/>
      <c r="J25" s="318"/>
      <c r="K25" s="318"/>
    </row>
    <row r="26" spans="2:11" ht="15.75">
      <c r="B26" s="340"/>
      <c r="C26" s="344" t="s">
        <v>246</v>
      </c>
      <c r="D26" s="341"/>
      <c r="E26" s="1029"/>
      <c r="F26" s="1030"/>
      <c r="G26" s="1031"/>
      <c r="J26" s="318"/>
      <c r="K26" s="318"/>
    </row>
    <row r="27" spans="2:11" ht="15.75">
      <c r="B27" s="340"/>
      <c r="C27" s="344" t="s">
        <v>246</v>
      </c>
      <c r="D27" s="347"/>
      <c r="E27" s="346"/>
      <c r="F27" s="348"/>
      <c r="G27" s="342"/>
      <c r="J27" s="318"/>
      <c r="K27" s="318"/>
    </row>
    <row r="28" spans="2:11" ht="15.75" hidden="1">
      <c r="B28" s="340" t="s">
        <v>254</v>
      </c>
      <c r="C28" s="344" t="s">
        <v>246</v>
      </c>
      <c r="D28" s="341">
        <v>0</v>
      </c>
      <c r="E28" s="346">
        <v>4600</v>
      </c>
      <c r="F28" s="342">
        <v>0</v>
      </c>
      <c r="G28" s="342">
        <v>0</v>
      </c>
      <c r="J28" s="318"/>
      <c r="K28" s="318"/>
    </row>
    <row r="29" spans="2:11" ht="15.75" hidden="1">
      <c r="B29" s="340" t="s">
        <v>255</v>
      </c>
      <c r="C29" s="344" t="s">
        <v>246</v>
      </c>
      <c r="D29" s="341">
        <v>0</v>
      </c>
      <c r="E29" s="346">
        <v>4600</v>
      </c>
      <c r="F29" s="342">
        <v>0</v>
      </c>
      <c r="G29" s="342">
        <v>0</v>
      </c>
      <c r="J29" s="318"/>
      <c r="K29" s="318"/>
    </row>
    <row r="30" spans="2:11" ht="15.75">
      <c r="B30" s="340"/>
      <c r="C30" s="344"/>
      <c r="D30" s="341"/>
      <c r="E30" s="346"/>
      <c r="F30" s="342"/>
      <c r="G30" s="345"/>
      <c r="J30" s="318"/>
      <c r="K30" s="318"/>
    </row>
    <row r="31" spans="2:11" ht="15.75">
      <c r="B31" s="349" t="s">
        <v>256</v>
      </c>
      <c r="C31" s="350"/>
      <c r="D31" s="351"/>
      <c r="E31" s="352"/>
      <c r="F31" s="353">
        <f>SUM(F19:F29)</f>
        <v>0</v>
      </c>
      <c r="G31" s="354">
        <f>SUM(G19:G29)</f>
        <v>0</v>
      </c>
      <c r="J31" s="318"/>
      <c r="K31" s="318"/>
    </row>
    <row r="32" spans="2:11" ht="15.75">
      <c r="B32" s="340"/>
      <c r="C32" s="340"/>
      <c r="D32" s="341"/>
      <c r="E32" s="355"/>
      <c r="F32" s="342"/>
      <c r="G32" s="342"/>
      <c r="J32" s="318"/>
      <c r="K32" s="318"/>
    </row>
    <row r="33" spans="2:11" ht="15.75">
      <c r="B33" s="343" t="s">
        <v>257</v>
      </c>
      <c r="C33" s="340"/>
      <c r="D33" s="341"/>
      <c r="E33" s="355"/>
      <c r="F33" s="342"/>
      <c r="G33" s="342"/>
      <c r="J33" s="318"/>
      <c r="K33" s="318"/>
    </row>
    <row r="34" spans="2:13" ht="15.75">
      <c r="B34" s="340" t="s">
        <v>258</v>
      </c>
      <c r="C34" s="344" t="s">
        <v>246</v>
      </c>
      <c r="D34" s="356"/>
      <c r="E34" s="346"/>
      <c r="F34" s="342"/>
      <c r="G34" s="342"/>
      <c r="H34" s="357"/>
      <c r="I34" s="357"/>
      <c r="J34" s="318"/>
      <c r="K34" s="318"/>
      <c r="L34" s="357"/>
      <c r="M34" s="357"/>
    </row>
    <row r="35" spans="2:13" ht="15.75">
      <c r="B35" s="340"/>
      <c r="C35" s="344" t="s">
        <v>246</v>
      </c>
      <c r="D35" s="356"/>
      <c r="E35" s="346"/>
      <c r="F35" s="342"/>
      <c r="G35" s="342"/>
      <c r="H35" s="357"/>
      <c r="I35" s="357"/>
      <c r="J35" s="318"/>
      <c r="K35" s="318"/>
      <c r="L35" s="357"/>
      <c r="M35" s="357"/>
    </row>
    <row r="36" spans="2:13" ht="15.75">
      <c r="B36" s="340"/>
      <c r="C36" s="344" t="s">
        <v>246</v>
      </c>
      <c r="D36" s="356"/>
      <c r="E36" s="346"/>
      <c r="F36" s="342"/>
      <c r="G36" s="342"/>
      <c r="H36" s="357"/>
      <c r="I36" s="357"/>
      <c r="J36" s="318"/>
      <c r="K36" s="318"/>
      <c r="L36" s="357"/>
      <c r="M36" s="357"/>
    </row>
    <row r="37" spans="2:13" ht="15.75">
      <c r="B37" s="340"/>
      <c r="C37" s="344" t="s">
        <v>246</v>
      </c>
      <c r="D37" s="356"/>
      <c r="E37" s="346"/>
      <c r="F37" s="342"/>
      <c r="G37" s="342"/>
      <c r="H37" s="357"/>
      <c r="I37" s="357"/>
      <c r="J37" s="318"/>
      <c r="K37" s="318"/>
      <c r="L37" s="357"/>
      <c r="M37" s="357"/>
    </row>
    <row r="38" spans="2:13" ht="15.75" hidden="1">
      <c r="B38" s="340" t="s">
        <v>258</v>
      </c>
      <c r="C38" s="344" t="s">
        <v>246</v>
      </c>
      <c r="D38" s="356">
        <f>F38/E38</f>
        <v>0</v>
      </c>
      <c r="E38" s="346">
        <v>4900</v>
      </c>
      <c r="F38" s="342">
        <v>0</v>
      </c>
      <c r="G38" s="342">
        <v>0</v>
      </c>
      <c r="H38" s="357"/>
      <c r="I38" s="357"/>
      <c r="J38" s="318"/>
      <c r="K38" s="357"/>
      <c r="L38" s="357"/>
      <c r="M38" s="357"/>
    </row>
    <row r="39" spans="2:7" ht="15.75">
      <c r="B39" s="340"/>
      <c r="C39" s="340"/>
      <c r="D39" s="341"/>
      <c r="E39" s="355"/>
      <c r="F39" s="358"/>
      <c r="G39" s="358"/>
    </row>
    <row r="40" spans="2:7" ht="15.75">
      <c r="B40" s="349" t="s">
        <v>259</v>
      </c>
      <c r="C40" s="349"/>
      <c r="D40" s="359"/>
      <c r="E40" s="360"/>
      <c r="F40" s="361">
        <f>SUM(F34:F39)</f>
        <v>0</v>
      </c>
      <c r="G40" s="362">
        <f>SUM(G34:G39)</f>
        <v>0</v>
      </c>
    </row>
    <row r="41" spans="2:7" ht="15.75">
      <c r="B41" s="327"/>
      <c r="C41" s="327"/>
      <c r="D41" s="363"/>
      <c r="E41" s="364"/>
      <c r="F41" s="365"/>
      <c r="G41" s="366"/>
    </row>
    <row r="42" spans="2:7" ht="15.75">
      <c r="B42" s="327"/>
      <c r="C42" s="327"/>
      <c r="D42" s="363"/>
      <c r="E42" s="327"/>
      <c r="F42" s="365"/>
      <c r="G42" s="366"/>
    </row>
    <row r="43" spans="2:7" ht="15.75">
      <c r="B43" s="327"/>
      <c r="C43" s="327"/>
      <c r="D43" s="363"/>
      <c r="E43" s="327"/>
      <c r="F43" s="365"/>
      <c r="G43" s="366"/>
    </row>
    <row r="44" spans="2:7" ht="15.75">
      <c r="B44" s="327"/>
      <c r="C44" s="327"/>
      <c r="D44" s="363"/>
      <c r="E44" s="327"/>
      <c r="F44" s="365"/>
      <c r="G44" s="366"/>
    </row>
    <row r="45" spans="2:7" ht="15.75">
      <c r="B45" s="327"/>
      <c r="C45" s="327"/>
      <c r="D45" s="363"/>
      <c r="E45" s="327"/>
      <c r="F45" s="365"/>
      <c r="G45" s="366"/>
    </row>
    <row r="46" spans="2:7" ht="15.75">
      <c r="B46" s="326"/>
      <c r="C46" s="367"/>
      <c r="D46" s="367"/>
      <c r="E46" s="367"/>
      <c r="F46" s="1034"/>
      <c r="G46" s="1034"/>
    </row>
    <row r="47" spans="2:10" ht="15.75">
      <c r="B47" s="983" t="s">
        <v>545</v>
      </c>
      <c r="C47" s="983"/>
      <c r="D47" s="1033" t="s">
        <v>133</v>
      </c>
      <c r="E47" s="1033"/>
      <c r="F47" s="983" t="s">
        <v>321</v>
      </c>
      <c r="G47" s="983"/>
      <c r="H47" s="20"/>
      <c r="J47" s="326"/>
    </row>
    <row r="48" spans="2:7" ht="15.75">
      <c r="B48" s="326"/>
      <c r="C48" s="367"/>
      <c r="D48" s="367"/>
      <c r="E48" s="367"/>
      <c r="F48" s="365"/>
      <c r="G48" s="366"/>
    </row>
    <row r="49" spans="2:7" ht="15.75">
      <c r="B49" s="327"/>
      <c r="C49" s="367"/>
      <c r="D49" s="367"/>
      <c r="E49" s="367"/>
      <c r="F49" s="365"/>
      <c r="G49" s="366"/>
    </row>
    <row r="57" spans="2:7" ht="15.75">
      <c r="B57" s="1026"/>
      <c r="C57" s="1026"/>
      <c r="D57" s="1026"/>
      <c r="E57" s="1026"/>
      <c r="F57" s="1026"/>
      <c r="G57" s="1026"/>
    </row>
  </sheetData>
  <sheetProtection/>
  <mergeCells count="12">
    <mergeCell ref="B47:C47"/>
    <mergeCell ref="F46:G46"/>
    <mergeCell ref="B57:G57"/>
    <mergeCell ref="B3:G3"/>
    <mergeCell ref="B4:F4"/>
    <mergeCell ref="B5:G5"/>
    <mergeCell ref="B6:G6"/>
    <mergeCell ref="B8:G8"/>
    <mergeCell ref="E18:G26"/>
    <mergeCell ref="C11:D11"/>
    <mergeCell ref="F47:G47"/>
    <mergeCell ref="D47:E47"/>
  </mergeCells>
  <printOptions/>
  <pageMargins left="0.9055118110236221" right="0.7086614173228347" top="1.7322834645669292" bottom="0.7480314960629921" header="0.31496062992125984" footer="0.31496062992125984"/>
  <pageSetup fitToHeight="0" fitToWidth="1" horizontalDpi="600" verticalDpi="600" orientation="portrait" paperSize="9" scale="77" r:id="rId2"/>
  <drawing r:id="rId1"/>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B3:I54"/>
  <sheetViews>
    <sheetView zoomScalePageLayoutView="0" workbookViewId="0" topLeftCell="A1">
      <selection activeCell="B2" sqref="B2:D44"/>
    </sheetView>
  </sheetViews>
  <sheetFormatPr defaultColWidth="11.421875" defaultRowHeight="12.75"/>
  <cols>
    <col min="1" max="1" width="11.421875" style="379" customWidth="1"/>
    <col min="2" max="2" width="43.8515625" style="379" customWidth="1"/>
    <col min="3" max="3" width="24.140625" style="379" customWidth="1"/>
    <col min="4" max="4" width="19.7109375" style="379" customWidth="1"/>
    <col min="5" max="5" width="5.00390625" style="379" customWidth="1"/>
    <col min="6" max="6" width="12.421875" style="928" bestFit="1" customWidth="1"/>
    <col min="7" max="7" width="20.00390625" style="771" customWidth="1"/>
    <col min="8" max="8" width="12.421875" style="528" bestFit="1" customWidth="1"/>
    <col min="9" max="9" width="37.28125" style="379" bestFit="1" customWidth="1"/>
    <col min="10" max="16384" width="11.421875" style="379" customWidth="1"/>
  </cols>
  <sheetData>
    <row r="2" ht="23.25" customHeight="1"/>
    <row r="3" spans="2:5" ht="15.75">
      <c r="B3" s="1036" t="s">
        <v>398</v>
      </c>
      <c r="C3" s="1036"/>
      <c r="D3" s="1036"/>
      <c r="E3" s="380"/>
    </row>
    <row r="4" spans="2:5" ht="15.75">
      <c r="B4" s="1036"/>
      <c r="C4" s="1036"/>
      <c r="D4" s="381" t="s">
        <v>271</v>
      </c>
      <c r="E4" s="380"/>
    </row>
    <row r="5" spans="2:5" ht="15.75">
      <c r="B5" s="1036" t="s">
        <v>622</v>
      </c>
      <c r="C5" s="1036"/>
      <c r="D5" s="1036"/>
      <c r="E5" s="380"/>
    </row>
    <row r="6" spans="2:5" ht="15.75">
      <c r="B6" s="1037" t="s">
        <v>397</v>
      </c>
      <c r="C6" s="1037"/>
      <c r="D6" s="1037"/>
      <c r="E6" s="380"/>
    </row>
    <row r="7" spans="2:5" ht="15.75">
      <c r="B7" s="382"/>
      <c r="C7" s="382"/>
      <c r="D7" s="382"/>
      <c r="E7" s="380"/>
    </row>
    <row r="8" spans="2:5" ht="15.75">
      <c r="B8" s="1036" t="s">
        <v>272</v>
      </c>
      <c r="C8" s="1036"/>
      <c r="D8" s="1036"/>
      <c r="E8" s="380"/>
    </row>
    <row r="9" spans="2:5" ht="15.75">
      <c r="B9" s="383"/>
      <c r="C9" s="382"/>
      <c r="D9" s="382"/>
      <c r="E9" s="380"/>
    </row>
    <row r="10" spans="2:5" ht="15.75" customHeight="1">
      <c r="B10" s="1038" t="s">
        <v>273</v>
      </c>
      <c r="C10" s="1042" t="s">
        <v>274</v>
      </c>
      <c r="D10" s="1043"/>
      <c r="E10" s="380"/>
    </row>
    <row r="11" spans="2:5" ht="15.75" customHeight="1">
      <c r="B11" s="1039"/>
      <c r="C11" s="1040"/>
      <c r="D11" s="1044"/>
      <c r="E11" s="380"/>
    </row>
    <row r="12" spans="2:7" ht="15.75">
      <c r="B12" s="1040"/>
      <c r="C12" s="837" t="s">
        <v>265</v>
      </c>
      <c r="D12" s="837" t="s">
        <v>265</v>
      </c>
      <c r="E12" s="380"/>
      <c r="G12" s="528"/>
    </row>
    <row r="13" spans="2:7" ht="15.75">
      <c r="B13" s="1040"/>
      <c r="C13" s="838" t="s">
        <v>269</v>
      </c>
      <c r="D13" s="838" t="s">
        <v>269</v>
      </c>
      <c r="E13" s="380"/>
      <c r="G13" s="528"/>
    </row>
    <row r="14" spans="2:7" ht="15.75">
      <c r="B14" s="1041"/>
      <c r="C14" s="839">
        <v>44195</v>
      </c>
      <c r="D14" s="839">
        <v>43829</v>
      </c>
      <c r="E14" s="380"/>
      <c r="F14" s="929"/>
      <c r="G14" s="528"/>
    </row>
    <row r="15" spans="2:7" ht="15.75">
      <c r="B15" s="384"/>
      <c r="C15" s="782"/>
      <c r="D15" s="567"/>
      <c r="E15" s="380"/>
      <c r="F15" s="842"/>
      <c r="G15" s="528"/>
    </row>
    <row r="16" spans="2:9" ht="15.75">
      <c r="B16" s="384" t="s">
        <v>275</v>
      </c>
      <c r="C16" s="782">
        <v>291</v>
      </c>
      <c r="D16" s="782">
        <v>291</v>
      </c>
      <c r="E16" s="380"/>
      <c r="F16" s="842"/>
      <c r="G16" s="937"/>
      <c r="H16" s="937"/>
      <c r="I16" s="771"/>
    </row>
    <row r="17" spans="2:9" ht="15.75">
      <c r="B17" s="782"/>
      <c r="C17" s="782"/>
      <c r="D17" s="782"/>
      <c r="E17" s="380"/>
      <c r="F17" s="842"/>
      <c r="G17" s="937"/>
      <c r="H17" s="937"/>
      <c r="I17" s="771"/>
    </row>
    <row r="18" spans="2:9" ht="15.75">
      <c r="B18" s="836" t="s">
        <v>352</v>
      </c>
      <c r="C18" s="782">
        <f>+'BG 31122020'!F18+'BG 31122020'!F30</f>
        <v>502051340.8</v>
      </c>
      <c r="D18" s="782">
        <f>+'BG 31122020'!H18+'BG 31122020'!H30</f>
        <v>491533117</v>
      </c>
      <c r="E18" s="493"/>
      <c r="F18" s="842"/>
      <c r="G18" s="842"/>
      <c r="H18" s="842"/>
      <c r="I18" s="771"/>
    </row>
    <row r="19" spans="2:8" ht="15.75">
      <c r="B19" s="836"/>
      <c r="C19" s="782"/>
      <c r="D19" s="782"/>
      <c r="E19" s="493"/>
      <c r="F19" s="842"/>
      <c r="H19" s="771"/>
    </row>
    <row r="20" spans="2:8" ht="15.75">
      <c r="B20" s="836" t="s">
        <v>353</v>
      </c>
      <c r="C20" s="782">
        <f>+'BG 31122020'!O17+'BG 31122020'!O29</f>
        <v>189575227.6</v>
      </c>
      <c r="D20" s="782">
        <f>+'BG 31122020'!Q17+'BG 31122020'!Q29</f>
        <v>208875836</v>
      </c>
      <c r="E20" s="493"/>
      <c r="F20" s="842"/>
      <c r="G20" s="842"/>
      <c r="H20" s="842"/>
    </row>
    <row r="21" spans="2:8" ht="15.75">
      <c r="B21" s="836"/>
      <c r="C21" s="782"/>
      <c r="D21" s="782"/>
      <c r="E21" s="493"/>
      <c r="F21" s="842"/>
      <c r="H21" s="771"/>
    </row>
    <row r="22" spans="2:8" ht="15.75">
      <c r="B22" s="836" t="s">
        <v>354</v>
      </c>
      <c r="C22" s="782">
        <f>'ER 31122020'!E15</f>
        <v>11646708.8</v>
      </c>
      <c r="D22" s="782">
        <v>21366416</v>
      </c>
      <c r="E22" s="493"/>
      <c r="F22" s="842"/>
      <c r="H22" s="771"/>
    </row>
    <row r="23" spans="2:8" ht="15.75">
      <c r="B23" s="782"/>
      <c r="C23" s="782"/>
      <c r="D23" s="782"/>
      <c r="E23" s="380"/>
      <c r="F23" s="842"/>
      <c r="G23" s="379"/>
      <c r="H23" s="379"/>
    </row>
    <row r="24" spans="2:8" ht="15.75">
      <c r="B24" s="384" t="s">
        <v>355</v>
      </c>
      <c r="C24" s="782">
        <v>96155</v>
      </c>
      <c r="D24" s="782">
        <v>102621</v>
      </c>
      <c r="E24" s="380"/>
      <c r="F24" s="842"/>
      <c r="G24" s="379"/>
      <c r="H24" s="379"/>
    </row>
    <row r="25" spans="2:8" ht="15.75">
      <c r="B25" s="384"/>
      <c r="C25" s="782"/>
      <c r="D25" s="782"/>
      <c r="E25" s="380"/>
      <c r="F25" s="842"/>
      <c r="G25" s="379"/>
      <c r="H25" s="379"/>
    </row>
    <row r="26" spans="2:8" ht="15.75">
      <c r="B26" s="384" t="s">
        <v>483</v>
      </c>
      <c r="C26" s="783">
        <v>0.19</v>
      </c>
      <c r="D26" s="783">
        <v>0.1297</v>
      </c>
      <c r="E26" s="380"/>
      <c r="F26" s="842"/>
      <c r="G26" s="379"/>
      <c r="H26" s="379"/>
    </row>
    <row r="27" spans="2:8" ht="15.75">
      <c r="B27" s="384"/>
      <c r="C27" s="782"/>
      <c r="D27" s="782"/>
      <c r="E27" s="380"/>
      <c r="F27" s="842"/>
      <c r="G27" s="379"/>
      <c r="H27" s="379"/>
    </row>
    <row r="28" spans="2:8" ht="15.75">
      <c r="B28" s="384" t="s">
        <v>356</v>
      </c>
      <c r="C28" s="782">
        <v>1725262</v>
      </c>
      <c r="D28" s="782">
        <v>1689117.2405498282</v>
      </c>
      <c r="E28" s="380"/>
      <c r="F28" s="842"/>
      <c r="G28" s="379"/>
      <c r="H28" s="379"/>
    </row>
    <row r="29" spans="2:8" ht="15.75">
      <c r="B29" s="384"/>
      <c r="C29" s="782"/>
      <c r="D29" s="782"/>
      <c r="E29" s="380"/>
      <c r="F29" s="842"/>
      <c r="G29" s="379"/>
      <c r="H29" s="379"/>
    </row>
    <row r="30" spans="2:8" ht="15.75">
      <c r="B30" s="384" t="s">
        <v>357</v>
      </c>
      <c r="C30" s="782">
        <v>330</v>
      </c>
      <c r="D30" s="782">
        <v>352.64948453608247</v>
      </c>
      <c r="E30" s="380"/>
      <c r="F30" s="842"/>
      <c r="G30" s="379"/>
      <c r="H30" s="379"/>
    </row>
    <row r="31" spans="2:8" ht="15.75">
      <c r="B31" s="384"/>
      <c r="C31" s="782"/>
      <c r="D31" s="782"/>
      <c r="E31" s="380"/>
      <c r="F31" s="842"/>
      <c r="G31" s="379"/>
      <c r="H31" s="379"/>
    </row>
    <row r="32" spans="2:8" ht="15.75">
      <c r="B32" s="384" t="s">
        <v>392</v>
      </c>
      <c r="C32" s="782">
        <v>7</v>
      </c>
      <c r="D32" s="782">
        <v>7</v>
      </c>
      <c r="E32" s="380"/>
      <c r="F32" s="842"/>
      <c r="G32" s="379"/>
      <c r="H32" s="379"/>
    </row>
    <row r="33" spans="2:8" ht="15.75">
      <c r="B33" s="840"/>
      <c r="C33" s="841"/>
      <c r="D33" s="841"/>
      <c r="E33" s="380"/>
      <c r="F33" s="842"/>
      <c r="G33" s="379"/>
      <c r="H33" s="379"/>
    </row>
    <row r="34" spans="2:8" ht="15.75">
      <c r="B34" s="385"/>
      <c r="C34" s="385"/>
      <c r="D34" s="385"/>
      <c r="E34" s="380"/>
      <c r="F34" s="842"/>
      <c r="G34" s="379"/>
      <c r="H34" s="379"/>
    </row>
    <row r="35" spans="2:8" ht="15.75">
      <c r="B35" s="385" t="s">
        <v>526</v>
      </c>
      <c r="C35" s="385"/>
      <c r="D35" s="385"/>
      <c r="E35" s="380"/>
      <c r="F35" s="842"/>
      <c r="G35" s="379"/>
      <c r="H35" s="379"/>
    </row>
    <row r="36" spans="2:8" ht="15.75">
      <c r="B36" s="385"/>
      <c r="C36" s="385"/>
      <c r="D36" s="385"/>
      <c r="E36" s="380"/>
      <c r="F36" s="842"/>
      <c r="G36" s="379"/>
      <c r="H36" s="379"/>
    </row>
    <row r="37" spans="2:8" ht="15.75">
      <c r="B37" s="385"/>
      <c r="C37" s="385"/>
      <c r="D37" s="385"/>
      <c r="E37" s="380"/>
      <c r="F37" s="842"/>
      <c r="G37" s="379"/>
      <c r="H37" s="379"/>
    </row>
    <row r="38" spans="2:8" ht="15.75">
      <c r="B38" s="385"/>
      <c r="C38" s="385"/>
      <c r="D38" s="385"/>
      <c r="E38" s="380"/>
      <c r="F38" s="842"/>
      <c r="G38" s="379"/>
      <c r="H38" s="379"/>
    </row>
    <row r="39" spans="2:8" ht="15.75">
      <c r="B39" s="385"/>
      <c r="C39" s="385"/>
      <c r="D39" s="385"/>
      <c r="E39" s="380"/>
      <c r="F39" s="842"/>
      <c r="G39" s="379"/>
      <c r="H39" s="379"/>
    </row>
    <row r="40" spans="2:8" ht="15.75">
      <c r="B40" s="385"/>
      <c r="C40" s="385"/>
      <c r="D40" s="385"/>
      <c r="E40" s="380"/>
      <c r="F40" s="842"/>
      <c r="G40" s="379"/>
      <c r="H40" s="379"/>
    </row>
    <row r="41" spans="2:9" ht="15.75">
      <c r="B41" s="385"/>
      <c r="C41" s="385"/>
      <c r="D41" s="385"/>
      <c r="E41" s="380"/>
      <c r="I41" s="842"/>
    </row>
    <row r="42" spans="2:9" ht="15.75">
      <c r="B42" s="386"/>
      <c r="C42" s="382"/>
      <c r="D42" s="382"/>
      <c r="E42" s="380"/>
      <c r="I42" s="842"/>
    </row>
    <row r="43" spans="2:9" ht="15.75">
      <c r="B43" s="726" t="s">
        <v>545</v>
      </c>
      <c r="C43" s="726" t="s">
        <v>322</v>
      </c>
      <c r="D43" s="726" t="s">
        <v>69</v>
      </c>
      <c r="E43" s="20"/>
      <c r="F43" s="731"/>
      <c r="I43" s="842"/>
    </row>
    <row r="44" spans="2:9" ht="15.75">
      <c r="B44" s="386"/>
      <c r="C44" s="382"/>
      <c r="D44" s="382"/>
      <c r="E44" s="380"/>
      <c r="I44" s="842"/>
    </row>
    <row r="45" spans="2:9" ht="15.75">
      <c r="B45" s="382"/>
      <c r="C45" s="382"/>
      <c r="D45" s="382"/>
      <c r="E45" s="380"/>
      <c r="I45" s="842"/>
    </row>
    <row r="46" spans="2:9" ht="15.75">
      <c r="B46" s="20"/>
      <c r="C46" s="20"/>
      <c r="D46" s="20"/>
      <c r="I46" s="842"/>
    </row>
    <row r="54" spans="2:4" ht="15.75">
      <c r="B54" s="1035"/>
      <c r="C54" s="1035"/>
      <c r="D54" s="1035"/>
    </row>
  </sheetData>
  <sheetProtection/>
  <mergeCells count="8">
    <mergeCell ref="B54:D54"/>
    <mergeCell ref="B3:D3"/>
    <mergeCell ref="B4:C4"/>
    <mergeCell ref="B5:D5"/>
    <mergeCell ref="B6:D6"/>
    <mergeCell ref="B8:D8"/>
    <mergeCell ref="B10:B14"/>
    <mergeCell ref="C10:D11"/>
  </mergeCells>
  <printOptions/>
  <pageMargins left="0.25" right="0.25" top="0.75" bottom="0.75" header="0.3" footer="0.3"/>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B3:K44"/>
  <sheetViews>
    <sheetView zoomScalePageLayoutView="0" workbookViewId="0" topLeftCell="A1">
      <selection activeCell="B2" sqref="B2:D33"/>
    </sheetView>
  </sheetViews>
  <sheetFormatPr defaultColWidth="11.421875" defaultRowHeight="12.75"/>
  <cols>
    <col min="1" max="1" width="11.421875" style="387" customWidth="1"/>
    <col min="2" max="2" width="41.28125" style="387" customWidth="1"/>
    <col min="3" max="3" width="24.28125" style="387" customWidth="1"/>
    <col min="4" max="4" width="26.28125" style="387" customWidth="1"/>
    <col min="5" max="5" width="0.42578125" style="387" hidden="1" customWidth="1"/>
    <col min="6" max="6" width="9.8515625" style="387" customWidth="1"/>
    <col min="7" max="7" width="5.421875" style="387" customWidth="1"/>
    <col min="8" max="16384" width="11.421875" style="387" customWidth="1"/>
  </cols>
  <sheetData>
    <row r="2" ht="60" customHeight="1"/>
    <row r="3" spans="2:7" ht="15.75">
      <c r="B3" s="1046" t="s">
        <v>398</v>
      </c>
      <c r="C3" s="1046"/>
      <c r="D3" s="1046"/>
      <c r="E3" s="388"/>
      <c r="F3" s="388"/>
      <c r="G3" s="388"/>
    </row>
    <row r="4" spans="2:7" ht="15.75">
      <c r="B4" s="1046"/>
      <c r="C4" s="1046"/>
      <c r="D4" s="389" t="s">
        <v>276</v>
      </c>
      <c r="E4" s="389"/>
      <c r="F4" s="389"/>
      <c r="G4" s="389"/>
    </row>
    <row r="5" spans="2:7" ht="15.75">
      <c r="B5" s="1046" t="s">
        <v>622</v>
      </c>
      <c r="C5" s="1046"/>
      <c r="D5" s="1046"/>
      <c r="E5" s="388"/>
      <c r="F5" s="388"/>
      <c r="G5" s="388"/>
    </row>
    <row r="6" spans="2:7" ht="15.75">
      <c r="B6" s="1047"/>
      <c r="C6" s="1047"/>
      <c r="D6" s="1047"/>
      <c r="E6" s="390"/>
      <c r="F6" s="390"/>
      <c r="G6" s="390"/>
    </row>
    <row r="7" spans="2:7" ht="15.75">
      <c r="B7" s="391"/>
      <c r="C7" s="391"/>
      <c r="D7" s="392"/>
      <c r="E7" s="392"/>
      <c r="F7" s="392"/>
      <c r="G7" s="392"/>
    </row>
    <row r="8" spans="2:7" ht="18.75">
      <c r="B8" s="1048" t="s">
        <v>277</v>
      </c>
      <c r="C8" s="1048"/>
      <c r="D8" s="1048"/>
      <c r="E8" s="393"/>
      <c r="F8" s="393"/>
      <c r="G8" s="393"/>
    </row>
    <row r="9" spans="2:7" ht="18.75">
      <c r="B9" s="394"/>
      <c r="C9" s="394"/>
      <c r="D9" s="395"/>
      <c r="E9" s="395"/>
      <c r="F9" s="395"/>
      <c r="G9" s="395"/>
    </row>
    <row r="10" spans="2:7" ht="15.75">
      <c r="B10" s="624"/>
      <c r="C10" s="1049" t="s">
        <v>278</v>
      </c>
      <c r="D10" s="1049"/>
      <c r="E10" s="390"/>
      <c r="F10" s="390"/>
      <c r="G10" s="390"/>
    </row>
    <row r="11" spans="2:7" ht="15.75">
      <c r="B11" s="625"/>
      <c r="C11" s="626"/>
      <c r="D11" s="627"/>
      <c r="E11" s="390"/>
      <c r="F11" s="390"/>
      <c r="G11" s="390"/>
    </row>
    <row r="12" spans="2:7" ht="15.75">
      <c r="B12" s="628" t="s">
        <v>279</v>
      </c>
      <c r="C12" s="629" t="s">
        <v>280</v>
      </c>
      <c r="D12" s="630" t="s">
        <v>222</v>
      </c>
      <c r="E12" s="397"/>
      <c r="F12" s="397"/>
      <c r="G12" s="397"/>
    </row>
    <row r="13" spans="2:7" ht="15.75">
      <c r="B13" s="631"/>
      <c r="C13" s="632">
        <v>44196</v>
      </c>
      <c r="D13" s="632">
        <v>43830</v>
      </c>
      <c r="E13" s="399"/>
      <c r="F13" s="399"/>
      <c r="G13" s="399"/>
    </row>
    <row r="14" spans="2:9" ht="15.75">
      <c r="B14" s="396"/>
      <c r="C14" s="524"/>
      <c r="D14" s="525"/>
      <c r="E14" s="399"/>
      <c r="F14" s="399"/>
      <c r="G14" s="399"/>
      <c r="I14" s="784"/>
    </row>
    <row r="15" spans="2:9" ht="15.75">
      <c r="B15" s="396"/>
      <c r="C15" s="400"/>
      <c r="D15" s="401"/>
      <c r="E15" s="526" t="s">
        <v>484</v>
      </c>
      <c r="F15" s="402"/>
      <c r="G15" s="402"/>
      <c r="I15" s="784"/>
    </row>
    <row r="16" spans="2:9" ht="15.75">
      <c r="B16" s="396" t="s">
        <v>324</v>
      </c>
      <c r="C16" s="445">
        <f>'BG 31122020'!F24/'BG 31122020'!O24</f>
        <v>1.9085347485493092</v>
      </c>
      <c r="D16" s="445">
        <v>1.46597054539152</v>
      </c>
      <c r="E16" s="403"/>
      <c r="F16" s="403"/>
      <c r="G16" s="403"/>
      <c r="I16" s="784"/>
    </row>
    <row r="17" spans="2:9" ht="15.75">
      <c r="B17" s="396"/>
      <c r="C17" s="445"/>
      <c r="D17" s="445"/>
      <c r="E17" s="404"/>
      <c r="F17" s="404"/>
      <c r="G17" s="404"/>
      <c r="H17" s="784"/>
      <c r="I17" s="784"/>
    </row>
    <row r="18" spans="2:7" ht="15.75">
      <c r="B18" s="396" t="s">
        <v>325</v>
      </c>
      <c r="C18" s="445">
        <f>'BG 31122020'!O33/'BG 31122020'!O41</f>
        <v>2.2569019863641855</v>
      </c>
      <c r="D18" s="445">
        <v>2.16813858551063</v>
      </c>
      <c r="E18" s="403"/>
      <c r="F18" s="403"/>
      <c r="G18" s="403"/>
    </row>
    <row r="19" spans="2:11" ht="15.75">
      <c r="B19" s="396"/>
      <c r="C19" s="445"/>
      <c r="D19" s="445"/>
      <c r="E19" s="404"/>
      <c r="F19" s="404"/>
      <c r="G19" s="404"/>
      <c r="H19" s="908"/>
      <c r="I19" s="908"/>
      <c r="J19" s="908"/>
      <c r="K19" s="908"/>
    </row>
    <row r="20" spans="2:11" ht="15.75">
      <c r="B20" s="396" t="s">
        <v>326</v>
      </c>
      <c r="C20" s="770">
        <v>0.2475</v>
      </c>
      <c r="D20" s="445">
        <v>0.2902</v>
      </c>
      <c r="E20" s="405"/>
      <c r="F20" s="405"/>
      <c r="G20" s="405"/>
      <c r="H20" s="908"/>
      <c r="I20" s="908"/>
      <c r="J20" s="908"/>
      <c r="K20" s="908"/>
    </row>
    <row r="21" spans="2:11" ht="15.75">
      <c r="B21" s="398"/>
      <c r="C21" s="406"/>
      <c r="D21" s="406"/>
      <c r="E21" s="407"/>
      <c r="F21" s="407"/>
      <c r="G21" s="407"/>
      <c r="H21" s="75"/>
      <c r="I21" s="75"/>
      <c r="J21" s="592"/>
      <c r="K21" s="592"/>
    </row>
    <row r="22" spans="2:11" ht="15.75">
      <c r="B22" s="442"/>
      <c r="C22" s="407"/>
      <c r="D22" s="407"/>
      <c r="E22" s="407"/>
      <c r="F22" s="407"/>
      <c r="G22" s="407"/>
      <c r="H22" s="909"/>
      <c r="I22" s="75"/>
      <c r="J22" s="128"/>
      <c r="K22" s="128"/>
    </row>
    <row r="23" spans="2:11" ht="15.75">
      <c r="B23" s="443" t="s">
        <v>327</v>
      </c>
      <c r="C23" s="444" t="s">
        <v>328</v>
      </c>
      <c r="D23" s="444" t="s">
        <v>330</v>
      </c>
      <c r="E23" s="407"/>
      <c r="F23" s="407"/>
      <c r="G23" s="407"/>
      <c r="H23" s="908"/>
      <c r="I23" s="908"/>
      <c r="J23" s="908"/>
      <c r="K23" s="908"/>
    </row>
    <row r="24" spans="2:11" ht="15.75">
      <c r="B24" s="442" t="s">
        <v>334</v>
      </c>
      <c r="C24" s="407" t="s">
        <v>329</v>
      </c>
      <c r="D24" s="407" t="s">
        <v>331</v>
      </c>
      <c r="E24" s="407"/>
      <c r="F24" s="407"/>
      <c r="G24" s="407"/>
      <c r="H24" s="908"/>
      <c r="I24" s="908"/>
      <c r="J24" s="910"/>
      <c r="K24" s="910"/>
    </row>
    <row r="25" spans="2:11" ht="15.75">
      <c r="B25" s="442"/>
      <c r="C25" s="407"/>
      <c r="D25" s="407" t="s">
        <v>332</v>
      </c>
      <c r="E25" s="407"/>
      <c r="F25" s="407"/>
      <c r="G25" s="407"/>
      <c r="H25" s="908"/>
      <c r="I25" s="908"/>
      <c r="J25" s="911"/>
      <c r="K25" s="911"/>
    </row>
    <row r="26" spans="2:7" ht="15.75">
      <c r="B26" s="442"/>
      <c r="C26" s="407"/>
      <c r="D26" s="407"/>
      <c r="E26" s="407"/>
      <c r="F26" s="407"/>
      <c r="G26" s="407"/>
    </row>
    <row r="27" spans="2:7" ht="12.75">
      <c r="B27" s="395"/>
      <c r="C27" s="395"/>
      <c r="D27" s="395"/>
      <c r="E27" s="395"/>
      <c r="F27" s="395"/>
      <c r="G27" s="395"/>
    </row>
    <row r="28" spans="2:7" ht="12.75">
      <c r="B28" s="395"/>
      <c r="C28" s="395"/>
      <c r="D28" s="395"/>
      <c r="E28" s="395"/>
      <c r="F28" s="395"/>
      <c r="G28" s="395"/>
    </row>
    <row r="29" spans="2:7" ht="12.75">
      <c r="B29" s="395"/>
      <c r="C29" s="395"/>
      <c r="D29" s="395"/>
      <c r="E29" s="395"/>
      <c r="F29" s="395"/>
      <c r="G29" s="395"/>
    </row>
    <row r="30" spans="2:7" ht="12.75">
      <c r="B30" s="395"/>
      <c r="C30" s="395"/>
      <c r="D30" s="395"/>
      <c r="E30" s="395"/>
      <c r="F30" s="395"/>
      <c r="G30" s="395"/>
    </row>
    <row r="31" spans="2:7" ht="12.75">
      <c r="B31" s="395"/>
      <c r="C31" s="395"/>
      <c r="D31" s="395"/>
      <c r="E31" s="408"/>
      <c r="F31" s="408"/>
      <c r="G31" s="408"/>
    </row>
    <row r="32" spans="2:7" ht="12.75">
      <c r="B32" s="409"/>
      <c r="C32" s="408"/>
      <c r="D32" s="408"/>
      <c r="E32" s="408"/>
      <c r="F32" s="408"/>
      <c r="G32" s="408"/>
    </row>
    <row r="33" spans="2:7" s="729" customFormat="1" ht="15.75">
      <c r="B33" s="726" t="s">
        <v>545</v>
      </c>
      <c r="C33" s="391" t="s">
        <v>133</v>
      </c>
      <c r="D33" s="726" t="s">
        <v>69</v>
      </c>
      <c r="E33" s="727"/>
      <c r="F33" s="727"/>
      <c r="G33" s="728"/>
    </row>
    <row r="34" spans="2:7" ht="12.75">
      <c r="B34" s="409"/>
      <c r="C34" s="411"/>
      <c r="D34" s="411"/>
      <c r="E34" s="412"/>
      <c r="F34" s="412"/>
      <c r="G34" s="412"/>
    </row>
    <row r="35" spans="2:4" ht="12.75">
      <c r="B35" s="411"/>
      <c r="C35" s="410"/>
      <c r="D35" s="412"/>
    </row>
    <row r="38" ht="12.75">
      <c r="B38" s="413"/>
    </row>
    <row r="39" ht="12.75">
      <c r="B39" s="413"/>
    </row>
    <row r="40" ht="12.75">
      <c r="B40" s="413"/>
    </row>
    <row r="44" spans="2:4" ht="12.75">
      <c r="B44" s="1045"/>
      <c r="C44" s="1045"/>
      <c r="D44" s="1045"/>
    </row>
  </sheetData>
  <sheetProtection/>
  <mergeCells count="7">
    <mergeCell ref="B44:D44"/>
    <mergeCell ref="B3:D3"/>
    <mergeCell ref="B4:C4"/>
    <mergeCell ref="B5:D5"/>
    <mergeCell ref="B6:D6"/>
    <mergeCell ref="B8:D8"/>
    <mergeCell ref="C10:D10"/>
  </mergeCells>
  <printOptions/>
  <pageMargins left="0.7086614173228347" right="0.7086614173228347" top="1.7322834645669292" bottom="0.7480314960629921" header="0.31496062992125984" footer="0.31496062992125984"/>
  <pageSetup fitToHeight="1" fitToWidth="1" horizontalDpi="600" verticalDpi="600" orientation="portrait" paperSize="9" scale="87" r:id="rId2"/>
  <drawing r:id="rId1"/>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B2:I48"/>
  <sheetViews>
    <sheetView zoomScalePageLayoutView="0" workbookViewId="0" topLeftCell="A1">
      <selection activeCell="B3" sqref="B3:E48"/>
    </sheetView>
  </sheetViews>
  <sheetFormatPr defaultColWidth="11.421875" defaultRowHeight="12.75"/>
  <cols>
    <col min="2" max="2" width="56.421875" style="0" customWidth="1"/>
    <col min="3" max="3" width="19.28125" style="898" customWidth="1"/>
    <col min="4" max="4" width="11.8515625" style="898" bestFit="1" customWidth="1"/>
    <col min="5" max="5" width="16.7109375" style="0" bestFit="1" customWidth="1"/>
    <col min="6" max="6" width="15.57421875" style="902" bestFit="1" customWidth="1"/>
    <col min="7" max="7" width="23.28125" style="498" bestFit="1" customWidth="1"/>
    <col min="8" max="8" width="16.421875" style="498" bestFit="1" customWidth="1"/>
  </cols>
  <sheetData>
    <row r="2" spans="2:5" ht="15">
      <c r="B2" s="678"/>
      <c r="C2" s="888"/>
      <c r="D2" s="888"/>
      <c r="E2" s="678"/>
    </row>
    <row r="3" spans="2:5" ht="15.75" thickBot="1">
      <c r="B3" s="678"/>
      <c r="C3" s="888"/>
      <c r="D3" s="888"/>
      <c r="E3" s="678"/>
    </row>
    <row r="4" spans="2:5" ht="18.75" thickBot="1">
      <c r="B4" s="1053" t="s">
        <v>596</v>
      </c>
      <c r="C4" s="1054"/>
      <c r="D4" s="1054"/>
      <c r="E4" s="1054"/>
    </row>
    <row r="5" spans="2:5" ht="15">
      <c r="B5" s="678"/>
      <c r="C5" s="888"/>
      <c r="D5" s="888"/>
      <c r="E5" s="678"/>
    </row>
    <row r="6" spans="2:5" ht="15">
      <c r="B6" s="1055" t="s">
        <v>625</v>
      </c>
      <c r="C6" s="1055"/>
      <c r="D6" s="1055"/>
      <c r="E6" s="1055"/>
    </row>
    <row r="7" spans="2:5" ht="15">
      <c r="B7" s="1055" t="s">
        <v>320</v>
      </c>
      <c r="C7" s="1055"/>
      <c r="D7" s="1055"/>
      <c r="E7" s="1055"/>
    </row>
    <row r="8" spans="2:9" ht="15">
      <c r="B8" s="695"/>
      <c r="C8" s="889"/>
      <c r="D8" s="889"/>
      <c r="E8" s="695"/>
      <c r="G8" s="921"/>
      <c r="H8" s="921"/>
      <c r="I8" s="140"/>
    </row>
    <row r="9" spans="2:9" ht="15">
      <c r="B9" s="678"/>
      <c r="C9" s="887" t="s">
        <v>240</v>
      </c>
      <c r="D9" s="1056" t="s">
        <v>563</v>
      </c>
      <c r="E9" s="1057"/>
      <c r="G9" s="922"/>
      <c r="H9" s="1052"/>
      <c r="I9" s="1052"/>
    </row>
    <row r="10" spans="2:9" ht="15">
      <c r="B10" s="679" t="s">
        <v>564</v>
      </c>
      <c r="C10" s="730" t="s">
        <v>565</v>
      </c>
      <c r="D10" s="730" t="s">
        <v>566</v>
      </c>
      <c r="E10" s="680" t="s">
        <v>567</v>
      </c>
      <c r="G10" s="881"/>
      <c r="H10" s="881"/>
      <c r="I10" s="879"/>
    </row>
    <row r="11" spans="2:9" ht="15">
      <c r="B11" s="681" t="s">
        <v>568</v>
      </c>
      <c r="C11" s="926">
        <f>+C19-C17</f>
        <v>406649352.116</v>
      </c>
      <c r="D11" s="890">
        <f>-C20-D17</f>
        <v>136425284.5632</v>
      </c>
      <c r="E11" s="924">
        <f>+D11/C11</f>
        <v>0.3354862951417751</v>
      </c>
      <c r="G11" s="883"/>
      <c r="H11" s="883"/>
      <c r="I11" s="879"/>
    </row>
    <row r="12" spans="2:9" ht="15">
      <c r="B12" s="682"/>
      <c r="C12" s="888"/>
      <c r="D12" s="888"/>
      <c r="E12" s="678"/>
      <c r="G12" s="922"/>
      <c r="H12" s="1052"/>
      <c r="I12" s="1052"/>
    </row>
    <row r="13" spans="2:9" ht="15">
      <c r="B13" s="683" t="s">
        <v>569</v>
      </c>
      <c r="C13" s="887" t="s">
        <v>240</v>
      </c>
      <c r="D13" s="1058" t="s">
        <v>563</v>
      </c>
      <c r="E13" s="1058"/>
      <c r="G13" s="881"/>
      <c r="H13" s="881"/>
      <c r="I13" s="884"/>
    </row>
    <row r="14" spans="2:9" ht="15">
      <c r="B14" s="678" t="s">
        <v>570</v>
      </c>
      <c r="C14" s="498">
        <v>20382479.971</v>
      </c>
      <c r="D14" s="498">
        <v>1019123.99855</v>
      </c>
      <c r="E14" s="899">
        <v>0.05</v>
      </c>
      <c r="G14" s="881"/>
      <c r="H14" s="881"/>
      <c r="I14" s="885"/>
    </row>
    <row r="15" spans="2:9" ht="15">
      <c r="B15" s="678" t="s">
        <v>571</v>
      </c>
      <c r="C15" s="498">
        <v>59334399.598</v>
      </c>
      <c r="D15" s="498">
        <v>29250111.32325</v>
      </c>
      <c r="E15" s="900" t="s">
        <v>572</v>
      </c>
      <c r="G15" s="881"/>
      <c r="H15" s="881"/>
      <c r="I15" s="884"/>
    </row>
    <row r="16" spans="2:9" ht="15">
      <c r="B16" s="678" t="s">
        <v>573</v>
      </c>
      <c r="C16" s="498">
        <v>15685109.115</v>
      </c>
      <c r="D16" s="498">
        <v>15685109.115</v>
      </c>
      <c r="E16" s="901">
        <v>1</v>
      </c>
      <c r="G16" s="882"/>
      <c r="H16" s="882"/>
      <c r="I16" s="880"/>
    </row>
    <row r="17" spans="2:9" ht="15">
      <c r="B17" s="684" t="s">
        <v>574</v>
      </c>
      <c r="C17" s="925">
        <f>+C14+C15+C16</f>
        <v>95401988.684</v>
      </c>
      <c r="D17" s="925">
        <f>+D14+D15+D16</f>
        <v>45954344.4368</v>
      </c>
      <c r="E17" s="685"/>
      <c r="G17" s="882"/>
      <c r="H17" s="882"/>
      <c r="I17" s="880"/>
    </row>
    <row r="18" spans="2:9" ht="15">
      <c r="B18" s="686"/>
      <c r="C18" s="891"/>
      <c r="D18" s="892"/>
      <c r="E18" s="687"/>
      <c r="G18" s="881"/>
      <c r="H18" s="882"/>
      <c r="I18" s="883"/>
    </row>
    <row r="19" spans="2:9" ht="15">
      <c r="B19" s="688" t="s">
        <v>636</v>
      </c>
      <c r="C19" s="893">
        <f>+'BG 31122020'!F18+'BG 31122020'!F30</f>
        <v>502051340.8</v>
      </c>
      <c r="D19" s="894"/>
      <c r="E19" s="689"/>
      <c r="G19" s="881"/>
      <c r="H19" s="883"/>
      <c r="I19" s="879"/>
    </row>
    <row r="20" spans="2:9" ht="15">
      <c r="B20" s="690" t="s">
        <v>637</v>
      </c>
      <c r="C20" s="893">
        <f>-'BG 31122020'!O22-'BG 31122020'!O30</f>
        <v>-182379629</v>
      </c>
      <c r="D20" s="895"/>
      <c r="E20" s="691"/>
      <c r="F20" s="903"/>
      <c r="G20" s="881"/>
      <c r="H20" s="883"/>
      <c r="I20" s="879"/>
    </row>
    <row r="21" spans="2:9" ht="15.75" thickBot="1">
      <c r="B21" s="690" t="s">
        <v>638</v>
      </c>
      <c r="C21" s="896">
        <f>+C19+C20</f>
        <v>319671711.8</v>
      </c>
      <c r="D21" s="895"/>
      <c r="E21" s="691"/>
      <c r="G21" s="881"/>
      <c r="H21" s="883"/>
      <c r="I21" s="879"/>
    </row>
    <row r="22" spans="2:9" ht="15.75" thickTop="1">
      <c r="B22" s="686"/>
      <c r="C22" s="888"/>
      <c r="D22" s="888"/>
      <c r="E22" s="678"/>
      <c r="G22" s="883"/>
      <c r="H22" s="883"/>
      <c r="I22" s="879"/>
    </row>
    <row r="23" spans="2:9" ht="15">
      <c r="B23" s="678"/>
      <c r="C23" s="888"/>
      <c r="D23" s="888"/>
      <c r="E23" s="678"/>
      <c r="G23" s="883"/>
      <c r="H23" s="883"/>
      <c r="I23" s="879"/>
    </row>
    <row r="24" spans="2:9" ht="15">
      <c r="B24" s="682" t="s">
        <v>575</v>
      </c>
      <c r="C24" s="888"/>
      <c r="D24" s="888"/>
      <c r="E24" s="678"/>
      <c r="G24" s="883"/>
      <c r="H24" s="883"/>
      <c r="I24" s="785"/>
    </row>
    <row r="25" spans="2:9" ht="15">
      <c r="B25" s="692" t="s">
        <v>576</v>
      </c>
      <c r="C25" s="897"/>
      <c r="D25" s="897"/>
      <c r="E25" s="678"/>
      <c r="G25" s="923"/>
      <c r="H25" s="923"/>
      <c r="I25" s="785"/>
    </row>
    <row r="26" spans="2:9" ht="15">
      <c r="B26" s="693" t="s">
        <v>570</v>
      </c>
      <c r="C26" s="1050" t="s">
        <v>577</v>
      </c>
      <c r="D26" s="1051"/>
      <c r="E26" s="678"/>
      <c r="G26" s="883"/>
      <c r="H26" s="883"/>
      <c r="I26" s="785"/>
    </row>
    <row r="27" spans="2:9" ht="15">
      <c r="B27" s="693" t="s">
        <v>571</v>
      </c>
      <c r="C27" s="1050" t="s">
        <v>578</v>
      </c>
      <c r="D27" s="1051"/>
      <c r="E27" s="678"/>
      <c r="G27" s="883"/>
      <c r="H27" s="883"/>
      <c r="I27" s="785"/>
    </row>
    <row r="28" spans="2:9" ht="15">
      <c r="B28" s="693" t="s">
        <v>579</v>
      </c>
      <c r="C28" s="1050" t="s">
        <v>580</v>
      </c>
      <c r="D28" s="1051"/>
      <c r="E28" s="678"/>
      <c r="G28" s="883"/>
      <c r="H28" s="883"/>
      <c r="I28" s="785"/>
    </row>
    <row r="29" spans="2:9" ht="15">
      <c r="B29" s="678"/>
      <c r="C29" s="888"/>
      <c r="D29" s="888"/>
      <c r="E29" s="678"/>
      <c r="G29" s="921"/>
      <c r="H29" s="921"/>
      <c r="I29" s="140"/>
    </row>
    <row r="30" spans="2:9" ht="15">
      <c r="B30" s="682" t="s">
        <v>581</v>
      </c>
      <c r="C30" s="888"/>
      <c r="D30" s="888"/>
      <c r="E30" s="678"/>
      <c r="G30" s="921"/>
      <c r="H30" s="921"/>
      <c r="I30" s="140"/>
    </row>
    <row r="31" spans="2:5" ht="15">
      <c r="B31" s="678"/>
      <c r="C31" s="888"/>
      <c r="D31" s="888"/>
      <c r="E31" s="678"/>
    </row>
    <row r="32" spans="2:5" ht="15">
      <c r="B32" s="678" t="s">
        <v>582</v>
      </c>
      <c r="C32" s="888"/>
      <c r="D32" s="888"/>
      <c r="E32" s="678"/>
    </row>
    <row r="33" spans="2:5" ht="15">
      <c r="B33" s="678" t="s">
        <v>583</v>
      </c>
      <c r="C33" s="888"/>
      <c r="D33" s="888"/>
      <c r="E33" s="678"/>
    </row>
    <row r="34" spans="2:5" ht="15">
      <c r="B34" s="678"/>
      <c r="C34" s="888"/>
      <c r="D34" s="888"/>
      <c r="E34" s="920"/>
    </row>
    <row r="35" spans="2:5" ht="15">
      <c r="B35" s="678"/>
      <c r="C35" s="888"/>
      <c r="D35" s="888"/>
      <c r="E35" s="920"/>
    </row>
    <row r="36" spans="2:6" ht="15">
      <c r="B36" s="678"/>
      <c r="C36" s="888"/>
      <c r="D36" s="888"/>
      <c r="E36" s="920"/>
      <c r="F36" s="498"/>
    </row>
    <row r="37" spans="2:5" ht="15">
      <c r="B37" s="678"/>
      <c r="C37" s="888"/>
      <c r="D37" s="888"/>
      <c r="E37" s="920"/>
    </row>
    <row r="38" spans="2:5" ht="15">
      <c r="B38" s="678"/>
      <c r="C38" s="888"/>
      <c r="D38" s="888"/>
      <c r="E38" s="920"/>
    </row>
    <row r="39" spans="2:5" ht="15">
      <c r="B39" s="678"/>
      <c r="C39" s="888"/>
      <c r="D39" s="888"/>
      <c r="E39" s="920"/>
    </row>
    <row r="40" spans="2:5" ht="15">
      <c r="B40" s="678"/>
      <c r="C40" s="888"/>
      <c r="D40" s="888"/>
      <c r="E40" s="920"/>
    </row>
    <row r="41" spans="3:5" ht="15">
      <c r="C41" s="888"/>
      <c r="D41" s="888"/>
      <c r="E41" s="920"/>
    </row>
    <row r="42" spans="3:5" ht="15">
      <c r="C42" s="888"/>
      <c r="D42" s="888"/>
      <c r="E42" s="678"/>
    </row>
    <row r="43" spans="2:5" ht="15">
      <c r="B43" s="694" t="s">
        <v>584</v>
      </c>
      <c r="C43" s="888"/>
      <c r="D43" s="888"/>
      <c r="E43" s="678"/>
    </row>
    <row r="44" spans="2:5" ht="15">
      <c r="B44" s="678" t="s">
        <v>585</v>
      </c>
      <c r="C44" s="888"/>
      <c r="D44" s="888"/>
      <c r="E44" s="678"/>
    </row>
    <row r="45" spans="2:5" ht="15">
      <c r="B45" s="678"/>
      <c r="C45" s="888"/>
      <c r="D45" s="888"/>
      <c r="E45" s="678"/>
    </row>
    <row r="46" spans="2:5" ht="15">
      <c r="B46" s="678"/>
      <c r="C46" s="888"/>
      <c r="D46" s="888"/>
      <c r="E46" s="678"/>
    </row>
    <row r="47" spans="2:5" ht="15">
      <c r="B47" s="678"/>
      <c r="C47" s="888"/>
      <c r="D47" s="888"/>
      <c r="E47" s="678"/>
    </row>
    <row r="48" spans="2:5" ht="15">
      <c r="B48" s="682" t="s">
        <v>586</v>
      </c>
      <c r="C48" s="888"/>
      <c r="D48" s="888"/>
      <c r="E48" s="678"/>
    </row>
  </sheetData>
  <sheetProtection/>
  <mergeCells count="10">
    <mergeCell ref="C26:D26"/>
    <mergeCell ref="C27:D27"/>
    <mergeCell ref="C28:D28"/>
    <mergeCell ref="H9:I9"/>
    <mergeCell ref="B4:E4"/>
    <mergeCell ref="B6:E6"/>
    <mergeCell ref="B7:E7"/>
    <mergeCell ref="D9:E9"/>
    <mergeCell ref="D13:E13"/>
    <mergeCell ref="H12:I12"/>
  </mergeCells>
  <printOptions/>
  <pageMargins left="0.7" right="0.7" top="0.75" bottom="0.75" header="0.3" footer="0.3"/>
  <pageSetup fitToHeight="1" fitToWidth="1" horizontalDpi="600" verticalDpi="600" orientation="portrait" paperSize="9" scale="48" r:id="rId2"/>
  <drawing r:id="rId1"/>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2:Q78"/>
  <sheetViews>
    <sheetView zoomScalePageLayoutView="0" workbookViewId="0" topLeftCell="A31">
      <selection activeCell="B1" sqref="B1:J79"/>
    </sheetView>
  </sheetViews>
  <sheetFormatPr defaultColWidth="11.421875" defaultRowHeight="12.75"/>
  <cols>
    <col min="4" max="4" width="19.140625" style="0" customWidth="1"/>
    <col min="12" max="12" width="14.7109375" style="0" bestFit="1" customWidth="1"/>
    <col min="14" max="14" width="12.7109375" style="697" bestFit="1" customWidth="1"/>
  </cols>
  <sheetData>
    <row r="2" spans="1:10" ht="12.75">
      <c r="A2" s="653"/>
      <c r="B2" s="653"/>
      <c r="C2" s="653"/>
      <c r="D2" s="653"/>
      <c r="E2" s="653"/>
      <c r="F2" s="653"/>
      <c r="G2" s="653"/>
      <c r="H2" s="653"/>
      <c r="I2" s="653"/>
      <c r="J2" s="653"/>
    </row>
    <row r="3" spans="1:10" ht="15.75">
      <c r="A3" s="653"/>
      <c r="B3" s="653"/>
      <c r="C3" s="653"/>
      <c r="D3" s="653"/>
      <c r="E3" s="868" t="s">
        <v>398</v>
      </c>
      <c r="F3" s="868"/>
      <c r="G3" s="868"/>
      <c r="H3" s="868"/>
      <c r="I3" s="653"/>
      <c r="J3" s="653"/>
    </row>
    <row r="4" spans="1:10" ht="12.75">
      <c r="A4" s="653"/>
      <c r="B4" s="653"/>
      <c r="C4" s="653"/>
      <c r="D4" s="653"/>
      <c r="E4" s="653"/>
      <c r="F4" s="653"/>
      <c r="G4" s="653"/>
      <c r="H4" s="653"/>
      <c r="I4" s="653"/>
      <c r="J4" s="653"/>
    </row>
    <row r="5" spans="1:10" ht="18.75" thickBot="1">
      <c r="A5" s="653"/>
      <c r="B5" s="1060" t="s">
        <v>595</v>
      </c>
      <c r="C5" s="1061"/>
      <c r="D5" s="1061"/>
      <c r="E5" s="1061"/>
      <c r="F5" s="1061"/>
      <c r="G5" s="1061"/>
      <c r="H5" s="1061"/>
      <c r="I5" s="1061"/>
      <c r="J5" s="1062"/>
    </row>
    <row r="6" spans="1:12" ht="12.75">
      <c r="A6" s="653"/>
      <c r="B6" s="1068" t="s">
        <v>641</v>
      </c>
      <c r="C6" s="1069"/>
      <c r="D6" s="1069"/>
      <c r="E6" s="1069"/>
      <c r="F6" s="1069"/>
      <c r="G6" s="1069"/>
      <c r="H6" s="1069"/>
      <c r="I6" s="1069"/>
      <c r="J6" s="1070"/>
      <c r="L6" s="508"/>
    </row>
    <row r="7" spans="1:10" ht="12.75">
      <c r="A7" s="659"/>
      <c r="B7" s="736"/>
      <c r="C7" s="737"/>
      <c r="D7" s="737"/>
      <c r="E7" s="737"/>
      <c r="F7" s="737"/>
      <c r="G7" s="737"/>
      <c r="H7" s="737"/>
      <c r="I7" s="737"/>
      <c r="J7" s="738"/>
    </row>
    <row r="8" spans="1:10" ht="12.75">
      <c r="A8" s="657"/>
      <c r="B8" s="739" t="s">
        <v>406</v>
      </c>
      <c r="C8" s="654"/>
      <c r="D8" s="654"/>
      <c r="E8" s="654"/>
      <c r="F8" s="655"/>
      <c r="G8" s="655"/>
      <c r="H8" s="655"/>
      <c r="I8" s="655"/>
      <c r="J8" s="656"/>
    </row>
    <row r="9" spans="1:10" ht="12.75">
      <c r="A9" s="657"/>
      <c r="B9" s="740"/>
      <c r="C9" s="658"/>
      <c r="D9" s="658"/>
      <c r="E9" s="658"/>
      <c r="F9" s="659"/>
      <c r="G9" s="659"/>
      <c r="H9" s="659"/>
      <c r="I9" s="659"/>
      <c r="J9" s="660"/>
    </row>
    <row r="10" spans="1:10" ht="12.75">
      <c r="A10" s="657"/>
      <c r="B10" s="740" t="s">
        <v>548</v>
      </c>
      <c r="C10" s="661"/>
      <c r="D10" s="661"/>
      <c r="E10" s="661"/>
      <c r="F10" s="661"/>
      <c r="G10" s="659"/>
      <c r="H10" s="659"/>
      <c r="I10" s="659"/>
      <c r="J10" s="660"/>
    </row>
    <row r="11" spans="1:10" ht="12.75">
      <c r="A11" s="657"/>
      <c r="B11" s="657" t="s">
        <v>494</v>
      </c>
      <c r="C11" s="659"/>
      <c r="D11" s="659"/>
      <c r="E11" s="659"/>
      <c r="F11" s="659"/>
      <c r="G11" s="659"/>
      <c r="H11" s="659"/>
      <c r="I11" s="659"/>
      <c r="J11" s="660"/>
    </row>
    <row r="12" spans="1:10" ht="12.75">
      <c r="A12" s="657"/>
      <c r="B12" s="741" t="s">
        <v>522</v>
      </c>
      <c r="C12" s="659"/>
      <c r="D12" s="659"/>
      <c r="E12" s="659"/>
      <c r="F12" s="659"/>
      <c r="G12" s="659"/>
      <c r="H12" s="659"/>
      <c r="I12" s="659"/>
      <c r="J12" s="660"/>
    </row>
    <row r="13" spans="1:10" ht="12.75">
      <c r="A13" s="657"/>
      <c r="B13" s="741" t="s">
        <v>599</v>
      </c>
      <c r="C13" s="659"/>
      <c r="D13" s="659"/>
      <c r="E13" s="659"/>
      <c r="F13" s="659"/>
      <c r="G13" s="659"/>
      <c r="H13" s="659"/>
      <c r="I13" s="659"/>
      <c r="J13" s="660"/>
    </row>
    <row r="14" spans="1:10" ht="12.75">
      <c r="A14" s="657"/>
      <c r="B14" s="742" t="s">
        <v>549</v>
      </c>
      <c r="C14" s="664"/>
      <c r="D14" s="664"/>
      <c r="E14" s="664"/>
      <c r="F14" s="664"/>
      <c r="G14" s="664"/>
      <c r="H14" s="664"/>
      <c r="I14" s="664"/>
      <c r="J14" s="660"/>
    </row>
    <row r="15" spans="1:10" ht="12.75">
      <c r="A15" s="657"/>
      <c r="B15" s="742" t="s">
        <v>550</v>
      </c>
      <c r="C15" s="664"/>
      <c r="D15" s="664"/>
      <c r="E15" s="664"/>
      <c r="F15" s="664"/>
      <c r="G15" s="664"/>
      <c r="H15" s="664"/>
      <c r="I15" s="664"/>
      <c r="J15" s="660"/>
    </row>
    <row r="16" spans="1:10" ht="12.75">
      <c r="A16" s="657"/>
      <c r="B16" s="743" t="s">
        <v>422</v>
      </c>
      <c r="C16" s="664"/>
      <c r="D16" s="664"/>
      <c r="E16" s="664"/>
      <c r="F16" s="664"/>
      <c r="G16" s="664"/>
      <c r="H16" s="664"/>
      <c r="I16" s="664"/>
      <c r="J16" s="660"/>
    </row>
    <row r="17" spans="1:10" ht="12.75">
      <c r="A17" s="657"/>
      <c r="B17" s="741" t="s">
        <v>523</v>
      </c>
      <c r="C17" s="659"/>
      <c r="D17" s="659"/>
      <c r="E17" s="659"/>
      <c r="F17" s="659"/>
      <c r="G17" s="659"/>
      <c r="H17" s="659"/>
      <c r="I17" s="659"/>
      <c r="J17" s="660"/>
    </row>
    <row r="18" spans="1:10" ht="12.75">
      <c r="A18" s="657"/>
      <c r="B18" s="740"/>
      <c r="C18" s="659"/>
      <c r="D18" s="659"/>
      <c r="E18" s="659"/>
      <c r="F18" s="659"/>
      <c r="G18" s="659"/>
      <c r="H18" s="659"/>
      <c r="I18" s="659"/>
      <c r="J18" s="660"/>
    </row>
    <row r="19" spans="1:10" ht="12.75">
      <c r="A19" s="657"/>
      <c r="B19" s="1063" t="s">
        <v>551</v>
      </c>
      <c r="C19" s="1064"/>
      <c r="D19" s="1064"/>
      <c r="E19" s="1064"/>
      <c r="F19" s="1064"/>
      <c r="G19" s="1064"/>
      <c r="H19" s="1064"/>
      <c r="I19" s="1064"/>
      <c r="J19" s="1065"/>
    </row>
    <row r="20" spans="1:10" ht="12.75">
      <c r="A20" s="657"/>
      <c r="B20" s="1066" t="s">
        <v>407</v>
      </c>
      <c r="C20" s="1066"/>
      <c r="D20" s="1066"/>
      <c r="E20" s="1066" t="s">
        <v>408</v>
      </c>
      <c r="F20" s="1066"/>
      <c r="G20" s="1066" t="s">
        <v>409</v>
      </c>
      <c r="H20" s="1066"/>
      <c r="I20" s="1067" t="s">
        <v>410</v>
      </c>
      <c r="J20" s="1067"/>
    </row>
    <row r="21" spans="1:12" ht="12.75">
      <c r="A21" s="657"/>
      <c r="B21" s="1059" t="s">
        <v>360</v>
      </c>
      <c r="C21" s="1059"/>
      <c r="D21" s="1059"/>
      <c r="E21" s="1071">
        <v>97000</v>
      </c>
      <c r="F21" s="1059"/>
      <c r="G21" s="1059" t="s">
        <v>552</v>
      </c>
      <c r="H21" s="1059"/>
      <c r="I21" s="1072">
        <v>0.97</v>
      </c>
      <c r="J21" s="1059"/>
      <c r="L21" s="750"/>
    </row>
    <row r="22" spans="1:12" ht="12.75">
      <c r="A22" s="657"/>
      <c r="B22" s="665"/>
      <c r="C22" s="666"/>
      <c r="D22" s="667"/>
      <c r="E22" s="665"/>
      <c r="F22" s="667"/>
      <c r="G22" s="665"/>
      <c r="H22" s="667"/>
      <c r="I22" s="665"/>
      <c r="J22" s="667"/>
      <c r="L22" s="751"/>
    </row>
    <row r="23" spans="1:12" ht="12.75">
      <c r="A23" s="657"/>
      <c r="B23" s="1059"/>
      <c r="C23" s="1059"/>
      <c r="D23" s="1059"/>
      <c r="E23" s="1059"/>
      <c r="F23" s="1059"/>
      <c r="G23" s="1059"/>
      <c r="H23" s="1059"/>
      <c r="I23" s="1059"/>
      <c r="J23" s="1059"/>
      <c r="L23" s="498"/>
    </row>
    <row r="24" spans="1:12" ht="12.75">
      <c r="A24" s="657"/>
      <c r="B24" s="744" t="s">
        <v>411</v>
      </c>
      <c r="C24" s="668"/>
      <c r="D24" s="668"/>
      <c r="E24" s="668"/>
      <c r="F24" s="668"/>
      <c r="G24" s="668"/>
      <c r="H24" s="668"/>
      <c r="I24" s="659"/>
      <c r="J24" s="660"/>
      <c r="L24" s="750"/>
    </row>
    <row r="25" spans="1:12" ht="12.75">
      <c r="A25" s="657"/>
      <c r="B25" s="744"/>
      <c r="C25" s="668"/>
      <c r="D25" s="668"/>
      <c r="E25" s="668"/>
      <c r="F25" s="668"/>
      <c r="G25" s="668"/>
      <c r="H25" s="668"/>
      <c r="I25" s="659"/>
      <c r="J25" s="660"/>
      <c r="L25" s="844"/>
    </row>
    <row r="26" spans="1:10" ht="12.75">
      <c r="A26" s="657"/>
      <c r="B26" s="1063" t="s">
        <v>553</v>
      </c>
      <c r="C26" s="1064"/>
      <c r="D26" s="1064"/>
      <c r="E26" s="1064"/>
      <c r="F26" s="1064"/>
      <c r="G26" s="1064"/>
      <c r="H26" s="1064"/>
      <c r="I26" s="1064"/>
      <c r="J26" s="1065"/>
    </row>
    <row r="27" spans="1:10" ht="12.75">
      <c r="A27" s="657"/>
      <c r="B27" s="1066" t="s">
        <v>407</v>
      </c>
      <c r="C27" s="1066"/>
      <c r="D27" s="1066"/>
      <c r="E27" s="1066" t="s">
        <v>412</v>
      </c>
      <c r="F27" s="1066"/>
      <c r="G27" s="1066" t="s">
        <v>413</v>
      </c>
      <c r="H27" s="1066"/>
      <c r="I27" s="1078" t="s">
        <v>414</v>
      </c>
      <c r="J27" s="1079"/>
    </row>
    <row r="28" spans="1:10" ht="12.75">
      <c r="A28" s="657"/>
      <c r="B28" s="1059"/>
      <c r="C28" s="1059"/>
      <c r="D28" s="1059"/>
      <c r="E28" s="1059"/>
      <c r="F28" s="1059"/>
      <c r="G28" s="1059"/>
      <c r="H28" s="1059"/>
      <c r="I28" s="1059"/>
      <c r="J28" s="1059"/>
    </row>
    <row r="29" spans="1:10" ht="12.75">
      <c r="A29" s="657"/>
      <c r="B29" s="665" t="s">
        <v>423</v>
      </c>
      <c r="C29" s="666"/>
      <c r="D29" s="667"/>
      <c r="E29" s="665"/>
      <c r="F29" s="667"/>
      <c r="G29" s="665"/>
      <c r="H29" s="667"/>
      <c r="I29" s="665"/>
      <c r="J29" s="667"/>
    </row>
    <row r="30" spans="1:10" ht="12.75">
      <c r="A30" s="657"/>
      <c r="B30" s="1059"/>
      <c r="C30" s="1059"/>
      <c r="D30" s="1059"/>
      <c r="E30" s="1059"/>
      <c r="F30" s="1059"/>
      <c r="G30" s="1059"/>
      <c r="H30" s="1059"/>
      <c r="I30" s="1059"/>
      <c r="J30" s="1059"/>
    </row>
    <row r="31" spans="1:10" ht="12.75">
      <c r="A31" s="657"/>
      <c r="B31" s="744" t="s">
        <v>415</v>
      </c>
      <c r="C31" s="659"/>
      <c r="D31" s="659"/>
      <c r="E31" s="659"/>
      <c r="F31" s="659"/>
      <c r="G31" s="659"/>
      <c r="H31" s="659"/>
      <c r="I31" s="659"/>
      <c r="J31" s="660"/>
    </row>
    <row r="32" spans="1:10" ht="12.75">
      <c r="A32" s="657"/>
      <c r="B32" s="744"/>
      <c r="C32" s="659"/>
      <c r="D32" s="659"/>
      <c r="E32" s="659"/>
      <c r="F32" s="659"/>
      <c r="G32" s="659"/>
      <c r="H32" s="659"/>
      <c r="I32" s="659"/>
      <c r="J32" s="660"/>
    </row>
    <row r="33" spans="1:10" ht="12.75">
      <c r="A33" s="657"/>
      <c r="B33" s="1082" t="s">
        <v>554</v>
      </c>
      <c r="C33" s="1083"/>
      <c r="D33" s="1083"/>
      <c r="E33" s="1083"/>
      <c r="F33" s="1083"/>
      <c r="G33" s="1083"/>
      <c r="H33" s="1083"/>
      <c r="I33" s="1083"/>
      <c r="J33" s="1084"/>
    </row>
    <row r="34" spans="1:10" ht="12.75">
      <c r="A34" s="657"/>
      <c r="B34" s="1073" t="s">
        <v>555</v>
      </c>
      <c r="C34" s="1074"/>
      <c r="D34" s="1074"/>
      <c r="E34" s="1074"/>
      <c r="F34" s="1075"/>
      <c r="G34" s="1073" t="s">
        <v>556</v>
      </c>
      <c r="H34" s="1074"/>
      <c r="I34" s="1076"/>
      <c r="J34" s="1077"/>
    </row>
    <row r="35" spans="1:10" ht="12.75">
      <c r="A35" s="657"/>
      <c r="B35" s="669"/>
      <c r="C35" s="670"/>
      <c r="D35" s="671" t="s">
        <v>557</v>
      </c>
      <c r="E35" s="669"/>
      <c r="F35" s="670"/>
      <c r="G35" s="669"/>
      <c r="H35" s="671" t="s">
        <v>557</v>
      </c>
      <c r="I35" s="669"/>
      <c r="J35" s="671"/>
    </row>
    <row r="36" spans="1:10" ht="12.75">
      <c r="A36" s="657"/>
      <c r="B36" s="1059"/>
      <c r="C36" s="1059"/>
      <c r="D36" s="1059"/>
      <c r="E36" s="1059"/>
      <c r="F36" s="1059"/>
      <c r="G36" s="1059"/>
      <c r="H36" s="1059"/>
      <c r="I36" s="1059"/>
      <c r="J36" s="1059"/>
    </row>
    <row r="37" spans="1:10" ht="12.75">
      <c r="A37" s="657"/>
      <c r="B37" s="657"/>
      <c r="C37" s="659"/>
      <c r="D37" s="659"/>
      <c r="E37" s="668"/>
      <c r="F37" s="659"/>
      <c r="G37" s="659"/>
      <c r="H37" s="659"/>
      <c r="I37" s="659"/>
      <c r="J37" s="660"/>
    </row>
    <row r="38" spans="1:10" ht="12.75">
      <c r="A38" s="657"/>
      <c r="B38" s="745"/>
      <c r="C38" s="672"/>
      <c r="D38" s="672"/>
      <c r="E38" s="672"/>
      <c r="F38" s="672"/>
      <c r="G38" s="672"/>
      <c r="H38" s="659"/>
      <c r="I38" s="659"/>
      <c r="J38" s="660"/>
    </row>
    <row r="39" spans="1:10" ht="12.75">
      <c r="A39" s="657"/>
      <c r="B39" s="740" t="s">
        <v>416</v>
      </c>
      <c r="C39" s="668"/>
      <c r="D39" s="668"/>
      <c r="E39" s="668"/>
      <c r="F39" s="1080" t="s">
        <v>626</v>
      </c>
      <c r="G39" s="1081"/>
      <c r="H39" s="1081"/>
      <c r="I39" s="1081"/>
      <c r="J39" s="660"/>
    </row>
    <row r="40" spans="1:10" ht="12.75">
      <c r="A40" s="657"/>
      <c r="B40" s="657"/>
      <c r="C40" s="659"/>
      <c r="D40" s="659"/>
      <c r="E40" s="659"/>
      <c r="F40" s="659" t="s">
        <v>417</v>
      </c>
      <c r="G40" s="659"/>
      <c r="H40" s="659"/>
      <c r="I40" s="659"/>
      <c r="J40" s="660"/>
    </row>
    <row r="41" spans="1:10" ht="12.75">
      <c r="A41" s="657"/>
      <c r="B41" s="657"/>
      <c r="C41" s="659"/>
      <c r="D41" s="668" t="s">
        <v>535</v>
      </c>
      <c r="E41" s="659"/>
      <c r="F41" s="659"/>
      <c r="G41" s="659" t="s">
        <v>607</v>
      </c>
      <c r="H41" s="659"/>
      <c r="I41" s="659"/>
      <c r="J41" s="660"/>
    </row>
    <row r="42" spans="1:10" ht="12.75">
      <c r="A42" s="657"/>
      <c r="B42" s="740" t="s">
        <v>418</v>
      </c>
      <c r="C42" s="659"/>
      <c r="D42" s="659"/>
      <c r="E42" s="659"/>
      <c r="F42" s="659"/>
      <c r="G42" s="659"/>
      <c r="H42" s="659"/>
      <c r="I42" s="659"/>
      <c r="J42" s="660"/>
    </row>
    <row r="43" spans="1:10" ht="12.75">
      <c r="A43" s="657"/>
      <c r="B43" s="744" t="s">
        <v>419</v>
      </c>
      <c r="C43" s="659"/>
      <c r="D43" s="659"/>
      <c r="E43" s="659"/>
      <c r="F43" s="659"/>
      <c r="G43" s="659"/>
      <c r="H43" s="659"/>
      <c r="I43" s="659"/>
      <c r="J43" s="660"/>
    </row>
    <row r="44" spans="1:10" ht="12.75">
      <c r="A44" s="657"/>
      <c r="B44" s="741" t="s">
        <v>558</v>
      </c>
      <c r="C44" s="659"/>
      <c r="D44" s="659"/>
      <c r="E44" s="659"/>
      <c r="F44" s="659"/>
      <c r="G44" s="659"/>
      <c r="H44" s="659"/>
      <c r="I44" s="659"/>
      <c r="J44" s="660"/>
    </row>
    <row r="45" spans="1:10" ht="12.75">
      <c r="A45" s="657"/>
      <c r="B45" s="742" t="s">
        <v>524</v>
      </c>
      <c r="C45" s="659"/>
      <c r="D45" s="673"/>
      <c r="E45" s="659"/>
      <c r="F45" s="659"/>
      <c r="G45" s="659"/>
      <c r="H45" s="659"/>
      <c r="I45" s="659"/>
      <c r="J45" s="660"/>
    </row>
    <row r="46" spans="1:10" ht="12.75">
      <c r="A46" s="657"/>
      <c r="B46" s="743"/>
      <c r="C46" s="659"/>
      <c r="D46" s="673"/>
      <c r="E46" s="659"/>
      <c r="F46" s="659"/>
      <c r="G46" s="659"/>
      <c r="H46" s="659"/>
      <c r="I46" s="659"/>
      <c r="J46" s="660"/>
    </row>
    <row r="47" spans="1:10" ht="12.75">
      <c r="A47" s="657"/>
      <c r="B47" s="740" t="s">
        <v>420</v>
      </c>
      <c r="C47" s="659"/>
      <c r="D47" s="659"/>
      <c r="E47" s="659"/>
      <c r="F47" s="659"/>
      <c r="G47" s="659"/>
      <c r="H47" s="659"/>
      <c r="I47" s="659"/>
      <c r="J47" s="660"/>
    </row>
    <row r="48" spans="1:10" ht="12.75">
      <c r="A48" s="657"/>
      <c r="B48" s="741" t="s">
        <v>558</v>
      </c>
      <c r="C48" s="659"/>
      <c r="D48" s="659"/>
      <c r="E48" s="659"/>
      <c r="F48" s="659"/>
      <c r="G48" s="659"/>
      <c r="H48" s="659"/>
      <c r="I48" s="659"/>
      <c r="J48" s="660"/>
    </row>
    <row r="49" spans="1:10" ht="12.75">
      <c r="A49" s="657"/>
      <c r="B49" s="741" t="s">
        <v>559</v>
      </c>
      <c r="C49" s="659"/>
      <c r="D49" s="659"/>
      <c r="E49" s="934">
        <v>2020</v>
      </c>
      <c r="F49" s="934">
        <v>2019</v>
      </c>
      <c r="G49" s="659"/>
      <c r="H49" s="659"/>
      <c r="I49" s="659"/>
      <c r="J49" s="660"/>
    </row>
    <row r="50" spans="1:14" ht="12.75">
      <c r="A50" s="657"/>
      <c r="B50" s="746" t="s">
        <v>593</v>
      </c>
      <c r="C50" s="659"/>
      <c r="E50" s="936">
        <v>26185.8</v>
      </c>
      <c r="F50" s="936">
        <v>48584.5</v>
      </c>
      <c r="G50" s="659"/>
      <c r="H50" s="659"/>
      <c r="I50" s="659"/>
      <c r="J50" s="660"/>
      <c r="L50" s="757"/>
      <c r="M50" s="1"/>
      <c r="N50" s="140"/>
    </row>
    <row r="51" spans="1:14" ht="15">
      <c r="A51" s="657"/>
      <c r="B51" s="743" t="s">
        <v>594</v>
      </c>
      <c r="C51" s="659"/>
      <c r="E51" s="936">
        <v>16459.6</v>
      </c>
      <c r="F51" s="936">
        <v>30538.8</v>
      </c>
      <c r="G51" s="659"/>
      <c r="H51" s="659"/>
      <c r="I51" s="659"/>
      <c r="J51" s="660"/>
      <c r="L51" s="916"/>
      <c r="M51" s="1"/>
      <c r="N51" s="915"/>
    </row>
    <row r="52" spans="1:14" ht="15">
      <c r="A52" s="657"/>
      <c r="B52" s="657"/>
      <c r="C52" s="659"/>
      <c r="D52" s="659"/>
      <c r="E52" s="659"/>
      <c r="F52" s="659"/>
      <c r="G52" s="659"/>
      <c r="H52" s="659"/>
      <c r="I52" s="659"/>
      <c r="J52" s="660"/>
      <c r="L52" s="916"/>
      <c r="M52" s="1"/>
      <c r="N52" s="915"/>
    </row>
    <row r="53" spans="1:14" ht="12.75">
      <c r="A53" s="657"/>
      <c r="B53" s="741" t="s">
        <v>560</v>
      </c>
      <c r="C53" s="659"/>
      <c r="D53" s="659"/>
      <c r="E53" s="659"/>
      <c r="F53" s="659"/>
      <c r="G53" s="659"/>
      <c r="H53" s="659"/>
      <c r="I53" s="659"/>
      <c r="J53" s="660"/>
      <c r="L53" s="917"/>
      <c r="M53" s="1"/>
      <c r="N53" s="140"/>
    </row>
    <row r="54" spans="1:14" ht="12.75">
      <c r="A54" s="657"/>
      <c r="B54" s="741"/>
      <c r="C54" s="659"/>
      <c r="D54" s="659"/>
      <c r="E54" s="659"/>
      <c r="F54" s="659"/>
      <c r="G54" s="659"/>
      <c r="H54" s="659"/>
      <c r="I54" s="659"/>
      <c r="J54" s="660"/>
      <c r="L54" s="757"/>
      <c r="M54" s="1"/>
      <c r="N54" s="140"/>
    </row>
    <row r="55" spans="1:12" ht="12.75">
      <c r="A55" s="657"/>
      <c r="B55" s="741" t="s">
        <v>561</v>
      </c>
      <c r="C55" s="659"/>
      <c r="D55" s="659"/>
      <c r="E55" s="659"/>
      <c r="F55" s="659"/>
      <c r="G55" s="659"/>
      <c r="H55" s="659"/>
      <c r="I55" s="659"/>
      <c r="J55" s="660"/>
      <c r="L55" s="498"/>
    </row>
    <row r="56" spans="1:12" ht="12.75">
      <c r="A56" s="657"/>
      <c r="B56" s="741"/>
      <c r="C56" s="659"/>
      <c r="D56" s="659"/>
      <c r="E56" s="659"/>
      <c r="F56" s="659"/>
      <c r="G56" s="934">
        <v>2020</v>
      </c>
      <c r="H56" s="934">
        <v>2019</v>
      </c>
      <c r="I56" s="659"/>
      <c r="J56" s="660"/>
      <c r="L56" s="498"/>
    </row>
    <row r="57" spans="1:17" ht="12.75">
      <c r="A57" s="657"/>
      <c r="B57" s="742" t="s">
        <v>592</v>
      </c>
      <c r="C57" s="659"/>
      <c r="D57" s="662" t="s">
        <v>627</v>
      </c>
      <c r="E57" s="659"/>
      <c r="F57" s="659"/>
      <c r="G57" s="935">
        <v>6649558.3</v>
      </c>
      <c r="H57" s="935">
        <v>10759380</v>
      </c>
      <c r="I57" s="673"/>
      <c r="J57" s="674"/>
      <c r="L57" s="498"/>
      <c r="N57" s="886"/>
      <c r="Q57" s="498">
        <v>10759380</v>
      </c>
    </row>
    <row r="58" spans="1:17" ht="12.75">
      <c r="A58" s="657"/>
      <c r="B58" s="742" t="s">
        <v>592</v>
      </c>
      <c r="C58" s="659"/>
      <c r="D58" s="662" t="s">
        <v>628</v>
      </c>
      <c r="E58" s="659"/>
      <c r="F58" s="659"/>
      <c r="G58" s="935">
        <v>637384.9</v>
      </c>
      <c r="H58" s="935">
        <v>337013</v>
      </c>
      <c r="I58" s="673"/>
      <c r="J58" s="674"/>
      <c r="N58" s="886"/>
      <c r="Q58" s="498">
        <v>337013</v>
      </c>
    </row>
    <row r="59" spans="1:17" ht="12.75">
      <c r="A59" s="657"/>
      <c r="B59" s="742" t="s">
        <v>453</v>
      </c>
      <c r="C59" s="659"/>
      <c r="D59" s="662" t="s">
        <v>627</v>
      </c>
      <c r="E59" s="659"/>
      <c r="F59" s="659"/>
      <c r="G59" s="935">
        <v>3801571.6</v>
      </c>
      <c r="H59" s="935">
        <v>6423961</v>
      </c>
      <c r="I59" s="673"/>
      <c r="J59" s="674"/>
      <c r="L59" s="498"/>
      <c r="N59" s="886"/>
      <c r="Q59" s="498">
        <v>6423961</v>
      </c>
    </row>
    <row r="60" spans="1:17" ht="12.75">
      <c r="A60" s="657"/>
      <c r="B60" s="742" t="s">
        <v>453</v>
      </c>
      <c r="C60" s="659"/>
      <c r="D60" s="662" t="s">
        <v>628</v>
      </c>
      <c r="E60" s="659"/>
      <c r="F60" s="659"/>
      <c r="G60" s="935">
        <v>393485</v>
      </c>
      <c r="H60" s="935">
        <v>196591</v>
      </c>
      <c r="I60" s="673"/>
      <c r="J60" s="674"/>
      <c r="L60" s="498"/>
      <c r="N60" s="886"/>
      <c r="Q60" s="498">
        <v>196591</v>
      </c>
    </row>
    <row r="61" spans="1:17" ht="12.75">
      <c r="A61" s="657"/>
      <c r="B61" s="742" t="s">
        <v>605</v>
      </c>
      <c r="C61" s="659"/>
      <c r="D61" s="662" t="s">
        <v>627</v>
      </c>
      <c r="E61" s="659"/>
      <c r="F61" s="659"/>
      <c r="G61" s="935">
        <v>611000</v>
      </c>
      <c r="H61" s="935">
        <v>568000</v>
      </c>
      <c r="I61" s="673"/>
      <c r="J61" s="674"/>
      <c r="L61" s="498"/>
      <c r="M61" s="498"/>
      <c r="N61" s="886"/>
      <c r="Q61" s="498">
        <v>568000</v>
      </c>
    </row>
    <row r="62" spans="1:17" ht="12.75">
      <c r="A62" s="657"/>
      <c r="B62" s="742" t="s">
        <v>487</v>
      </c>
      <c r="C62" s="659"/>
      <c r="D62" s="662" t="s">
        <v>629</v>
      </c>
      <c r="E62" s="659"/>
      <c r="F62" s="659"/>
      <c r="G62" s="935">
        <v>7740000</v>
      </c>
      <c r="H62" s="935">
        <v>12517672</v>
      </c>
      <c r="I62" s="673"/>
      <c r="J62" s="674"/>
      <c r="K62" s="905"/>
      <c r="L62" s="498"/>
      <c r="M62" s="498"/>
      <c r="N62" s="886"/>
      <c r="Q62" s="498">
        <v>12517672</v>
      </c>
    </row>
    <row r="63" spans="1:17" ht="12.75">
      <c r="A63" s="657"/>
      <c r="B63" s="742" t="s">
        <v>600</v>
      </c>
      <c r="C63" s="659"/>
      <c r="D63" s="662" t="s">
        <v>627</v>
      </c>
      <c r="E63" s="659"/>
      <c r="F63" s="659"/>
      <c r="G63" s="935">
        <v>300000</v>
      </c>
      <c r="H63" s="935">
        <v>221700</v>
      </c>
      <c r="I63" s="673"/>
      <c r="J63" s="674"/>
      <c r="K63" s="905"/>
      <c r="L63" s="498"/>
      <c r="N63" s="905"/>
      <c r="Q63" s="498">
        <v>221700</v>
      </c>
    </row>
    <row r="64" spans="1:17" ht="12.75">
      <c r="A64" s="657"/>
      <c r="B64" s="663" t="s">
        <v>600</v>
      </c>
      <c r="C64" s="659"/>
      <c r="D64" s="662" t="s">
        <v>640</v>
      </c>
      <c r="E64" s="659"/>
      <c r="F64" s="659"/>
      <c r="G64" s="935">
        <v>118800</v>
      </c>
      <c r="H64" s="935">
        <v>59400</v>
      </c>
      <c r="I64" s="673"/>
      <c r="J64" s="674"/>
      <c r="K64" s="905"/>
      <c r="L64" s="498"/>
      <c r="N64" s="886"/>
      <c r="Q64" s="498">
        <v>59400</v>
      </c>
    </row>
    <row r="65" spans="1:17" ht="12.75">
      <c r="A65" s="657"/>
      <c r="B65" s="146" t="s">
        <v>601</v>
      </c>
      <c r="C65" s="659"/>
      <c r="D65" s="662" t="s">
        <v>627</v>
      </c>
      <c r="E65" s="659"/>
      <c r="F65" s="659"/>
      <c r="G65" s="935">
        <v>120000</v>
      </c>
      <c r="H65" s="935">
        <v>73506</v>
      </c>
      <c r="I65" s="673"/>
      <c r="J65" s="674"/>
      <c r="K65" s="498"/>
      <c r="L65" s="498"/>
      <c r="M65" s="498"/>
      <c r="N65" s="886"/>
      <c r="Q65" s="498">
        <v>73506</v>
      </c>
    </row>
    <row r="66" spans="1:17" ht="12.75">
      <c r="A66" s="657"/>
      <c r="B66" s="146" t="s">
        <v>602</v>
      </c>
      <c r="C66" s="659"/>
      <c r="D66" s="662" t="s">
        <v>627</v>
      </c>
      <c r="E66" s="659"/>
      <c r="F66" s="659"/>
      <c r="G66" s="935">
        <v>60000</v>
      </c>
      <c r="H66" s="935">
        <v>52700</v>
      </c>
      <c r="I66" s="673"/>
      <c r="J66" s="660"/>
      <c r="K66" s="905"/>
      <c r="L66" s="498"/>
      <c r="M66" s="498"/>
      <c r="N66" s="886"/>
      <c r="Q66" s="498">
        <v>52700</v>
      </c>
    </row>
    <row r="67" spans="1:17" ht="12.75">
      <c r="A67" s="657"/>
      <c r="B67" s="146" t="s">
        <v>602</v>
      </c>
      <c r="C67" s="659"/>
      <c r="D67" s="662" t="s">
        <v>630</v>
      </c>
      <c r="E67" s="659"/>
      <c r="F67" s="659"/>
      <c r="G67" s="935">
        <v>362773</v>
      </c>
      <c r="H67" s="935">
        <v>748170</v>
      </c>
      <c r="I67" s="659"/>
      <c r="J67" s="660"/>
      <c r="K67" s="905"/>
      <c r="L67" s="498"/>
      <c r="N67" s="886"/>
      <c r="Q67" s="498">
        <v>748170</v>
      </c>
    </row>
    <row r="68" spans="1:17" ht="12.75">
      <c r="A68" s="657"/>
      <c r="B68" s="146" t="s">
        <v>603</v>
      </c>
      <c r="C68" s="659"/>
      <c r="D68" s="662" t="s">
        <v>631</v>
      </c>
      <c r="E68" s="659"/>
      <c r="F68" s="659"/>
      <c r="G68" s="935">
        <v>180000</v>
      </c>
      <c r="H68" s="935">
        <v>202200</v>
      </c>
      <c r="I68" s="659"/>
      <c r="J68" s="660"/>
      <c r="K68" s="905"/>
      <c r="N68" s="886"/>
      <c r="Q68" s="498">
        <v>202200</v>
      </c>
    </row>
    <row r="69" spans="1:17" ht="12.75">
      <c r="A69" s="657"/>
      <c r="B69" s="146" t="s">
        <v>604</v>
      </c>
      <c r="C69" s="659"/>
      <c r="D69" s="662" t="s">
        <v>627</v>
      </c>
      <c r="E69" s="659"/>
      <c r="F69" s="659"/>
      <c r="G69" s="935">
        <v>12000</v>
      </c>
      <c r="H69" s="935">
        <v>8000</v>
      </c>
      <c r="I69" s="659"/>
      <c r="J69" s="660"/>
      <c r="K69" s="905"/>
      <c r="N69" s="886"/>
      <c r="Q69" s="498">
        <v>8000</v>
      </c>
    </row>
    <row r="70" spans="1:14" ht="12.75">
      <c r="A70" s="657"/>
      <c r="B70" s="146"/>
      <c r="C70" s="659"/>
      <c r="D70" s="659"/>
      <c r="E70" s="659"/>
      <c r="F70" s="659"/>
      <c r="G70" s="659"/>
      <c r="H70" s="659"/>
      <c r="I70" s="659"/>
      <c r="J70" s="660"/>
      <c r="K70" s="905"/>
      <c r="M70" s="905"/>
      <c r="N70" s="886"/>
    </row>
    <row r="71" spans="1:14" ht="12.75">
      <c r="A71" s="657"/>
      <c r="B71" s="657" t="s">
        <v>421</v>
      </c>
      <c r="C71" s="659"/>
      <c r="D71" s="659"/>
      <c r="E71" s="659"/>
      <c r="F71" s="659"/>
      <c r="G71" s="659"/>
      <c r="H71" s="659"/>
      <c r="I71" s="659"/>
      <c r="J71" s="660"/>
      <c r="K71" s="905"/>
      <c r="M71" s="905"/>
      <c r="N71" s="886"/>
    </row>
    <row r="72" spans="1:14" ht="12.75">
      <c r="A72" s="657"/>
      <c r="B72" s="741" t="s">
        <v>424</v>
      </c>
      <c r="C72" s="659"/>
      <c r="D72" s="659"/>
      <c r="E72" s="659"/>
      <c r="F72" s="659"/>
      <c r="G72" s="659"/>
      <c r="H72" s="659"/>
      <c r="I72" s="659"/>
      <c r="J72" s="660"/>
      <c r="K72" s="905"/>
      <c r="M72" s="905"/>
      <c r="N72" s="886"/>
    </row>
    <row r="73" spans="1:11" ht="12.75">
      <c r="A73" s="659"/>
      <c r="B73" s="675"/>
      <c r="C73" s="676"/>
      <c r="D73" s="676"/>
      <c r="E73" s="676"/>
      <c r="F73" s="676"/>
      <c r="G73" s="676"/>
      <c r="H73" s="676"/>
      <c r="I73" s="676"/>
      <c r="J73" s="677"/>
      <c r="K73" s="905"/>
    </row>
    <row r="74" spans="1:10" ht="12.75">
      <c r="A74" s="659"/>
      <c r="B74" s="663" t="s">
        <v>562</v>
      </c>
      <c r="C74" s="659"/>
      <c r="D74" s="659"/>
      <c r="E74" s="659"/>
      <c r="F74" s="659"/>
      <c r="G74" s="659"/>
      <c r="H74" s="659"/>
      <c r="I74" s="659"/>
      <c r="J74" s="659"/>
    </row>
    <row r="75" spans="1:10" ht="16.5" customHeight="1">
      <c r="A75" s="659"/>
      <c r="B75" s="653"/>
      <c r="C75" s="653"/>
      <c r="D75" s="653"/>
      <c r="E75" s="653"/>
      <c r="F75" s="653"/>
      <c r="G75" s="653"/>
      <c r="H75" s="653"/>
      <c r="I75" s="653"/>
      <c r="J75" s="653"/>
    </row>
    <row r="76" spans="1:10" ht="12.75">
      <c r="A76" s="659"/>
      <c r="B76" s="653"/>
      <c r="C76" s="653"/>
      <c r="D76" s="653"/>
      <c r="E76" s="653"/>
      <c r="F76" s="653"/>
      <c r="G76" s="653"/>
      <c r="H76" s="653"/>
      <c r="I76" s="653"/>
      <c r="J76" s="653"/>
    </row>
    <row r="77" spans="1:10" ht="12.75">
      <c r="A77" s="659"/>
      <c r="B77" s="653"/>
      <c r="C77" s="653"/>
      <c r="D77" s="653"/>
      <c r="E77" s="653"/>
      <c r="F77" s="653"/>
      <c r="G77" s="653"/>
      <c r="H77" s="653"/>
      <c r="I77" s="653"/>
      <c r="J77" s="653"/>
    </row>
    <row r="78" spans="1:10" ht="12.75">
      <c r="A78" s="659"/>
      <c r="B78" s="668" t="s">
        <v>597</v>
      </c>
      <c r="C78" s="659"/>
      <c r="D78" s="659"/>
      <c r="E78" s="659"/>
      <c r="F78" s="659"/>
      <c r="G78" s="659"/>
      <c r="H78" s="659"/>
      <c r="I78" s="659"/>
      <c r="J78" s="659"/>
    </row>
  </sheetData>
  <sheetProtection/>
  <mergeCells count="38">
    <mergeCell ref="B36:D36"/>
    <mergeCell ref="E36:F36"/>
    <mergeCell ref="G36:H36"/>
    <mergeCell ref="I36:J36"/>
    <mergeCell ref="F39:I39"/>
    <mergeCell ref="B30:D30"/>
    <mergeCell ref="E30:F30"/>
    <mergeCell ref="G30:H30"/>
    <mergeCell ref="I30:J30"/>
    <mergeCell ref="B33:J33"/>
    <mergeCell ref="B34:D34"/>
    <mergeCell ref="E34:F34"/>
    <mergeCell ref="G34:H34"/>
    <mergeCell ref="I34:J34"/>
    <mergeCell ref="B26:J26"/>
    <mergeCell ref="B27:D27"/>
    <mergeCell ref="E27:F27"/>
    <mergeCell ref="G27:H27"/>
    <mergeCell ref="I27:J27"/>
    <mergeCell ref="B28:D28"/>
    <mergeCell ref="E28:F28"/>
    <mergeCell ref="G28:H28"/>
    <mergeCell ref="I28:J28"/>
    <mergeCell ref="B21:D21"/>
    <mergeCell ref="E21:F21"/>
    <mergeCell ref="G21:H21"/>
    <mergeCell ref="I21:J21"/>
    <mergeCell ref="B23:D23"/>
    <mergeCell ref="E23:F23"/>
    <mergeCell ref="G23:H23"/>
    <mergeCell ref="I23:J23"/>
    <mergeCell ref="B5:J5"/>
    <mergeCell ref="B19:J19"/>
    <mergeCell ref="B20:D20"/>
    <mergeCell ref="E20:F20"/>
    <mergeCell ref="G20:H20"/>
    <mergeCell ref="I20:J20"/>
    <mergeCell ref="B6:J6"/>
  </mergeCells>
  <printOptions/>
  <pageMargins left="0.7" right="0.7" top="0.75" bottom="0.75" header="0.3" footer="0.3"/>
  <pageSetup fitToHeight="1" fitToWidth="1" horizontalDpi="600" verticalDpi="600" orientation="portrait" paperSize="9" scale="43"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B2:L146"/>
  <sheetViews>
    <sheetView tabSelected="1" zoomScalePageLayoutView="0" workbookViewId="0" topLeftCell="A115">
      <selection activeCell="C60" sqref="C60"/>
    </sheetView>
  </sheetViews>
  <sheetFormatPr defaultColWidth="11.421875" defaultRowHeight="12.75"/>
  <cols>
    <col min="1" max="2" width="11.57421875" style="0" customWidth="1"/>
    <col min="3" max="3" width="31.28125" style="0" customWidth="1"/>
    <col min="4" max="4" width="20.7109375" style="0" customWidth="1"/>
    <col min="5" max="7" width="11.57421875" style="0" customWidth="1"/>
    <col min="8" max="8" width="15.7109375" style="0" customWidth="1"/>
  </cols>
  <sheetData>
    <row r="2" spans="2:9" ht="12.75">
      <c r="B2" s="1085"/>
      <c r="C2" s="1085"/>
      <c r="D2" s="1085"/>
      <c r="E2" s="1085"/>
      <c r="F2" s="1085"/>
      <c r="G2" s="1085"/>
      <c r="H2" s="1085"/>
      <c r="I2" s="1085"/>
    </row>
    <row r="3" spans="2:9" ht="12.75">
      <c r="B3" s="1086" t="s">
        <v>425</v>
      </c>
      <c r="C3" s="1086"/>
      <c r="D3" s="1086"/>
      <c r="E3" s="1086"/>
      <c r="F3" s="1086"/>
      <c r="G3" s="1086"/>
      <c r="H3" s="1086"/>
      <c r="I3" s="1086"/>
    </row>
    <row r="4" spans="2:9" ht="12.75">
      <c r="B4" s="1087"/>
      <c r="C4" s="1087"/>
      <c r="D4" s="1087"/>
      <c r="E4" s="1087"/>
      <c r="F4" s="1087"/>
      <c r="G4" s="1087"/>
      <c r="H4" s="1087"/>
      <c r="I4" s="1087"/>
    </row>
    <row r="5" spans="2:9" ht="12.75">
      <c r="B5" s="1087" t="s">
        <v>434</v>
      </c>
      <c r="C5" s="1087"/>
      <c r="D5" s="1087"/>
      <c r="E5" s="1087"/>
      <c r="F5" s="1087"/>
      <c r="G5" s="1087"/>
      <c r="H5" s="1087"/>
      <c r="I5" s="1087"/>
    </row>
    <row r="6" spans="2:9" ht="13.5" thickBot="1">
      <c r="B6" s="1087" t="s">
        <v>632</v>
      </c>
      <c r="C6" s="1087"/>
      <c r="D6" s="1087"/>
      <c r="E6" s="1087"/>
      <c r="F6" s="1087"/>
      <c r="G6" s="1087"/>
      <c r="H6" s="1087"/>
      <c r="I6" s="1087"/>
    </row>
    <row r="7" spans="2:9" ht="222.75" customHeight="1" thickBot="1">
      <c r="B7" s="1088" t="s">
        <v>587</v>
      </c>
      <c r="C7" s="1089"/>
      <c r="D7" s="1089"/>
      <c r="E7" s="1089"/>
      <c r="F7" s="1089"/>
      <c r="G7" s="1089"/>
      <c r="H7" s="1089"/>
      <c r="I7" s="1090"/>
    </row>
    <row r="8" spans="2:10" ht="12.75" customHeight="1">
      <c r="B8" s="1091" t="s">
        <v>430</v>
      </c>
      <c r="C8" s="1091"/>
      <c r="D8" s="732">
        <v>150000000000</v>
      </c>
      <c r="E8" s="529"/>
      <c r="F8" s="529"/>
      <c r="G8" s="529"/>
      <c r="H8" s="696"/>
      <c r="I8" s="696"/>
      <c r="J8" s="697"/>
    </row>
    <row r="9" spans="2:10" ht="12.75" customHeight="1">
      <c r="B9" s="1091" t="s">
        <v>431</v>
      </c>
      <c r="C9" s="1091"/>
      <c r="D9" s="732">
        <v>120000000000</v>
      </c>
      <c r="E9" s="529"/>
      <c r="F9" s="529"/>
      <c r="G9" s="529"/>
      <c r="H9" s="696"/>
      <c r="I9" s="696"/>
      <c r="J9" s="698"/>
    </row>
    <row r="10" spans="2:10" ht="12.75" customHeight="1">
      <c r="B10" s="1091" t="s">
        <v>432</v>
      </c>
      <c r="C10" s="1091"/>
      <c r="D10" s="732">
        <v>120000000000</v>
      </c>
      <c r="E10" s="529"/>
      <c r="F10" s="529"/>
      <c r="G10" s="529"/>
      <c r="H10" s="696"/>
      <c r="I10" s="696"/>
      <c r="J10" s="698"/>
    </row>
    <row r="11" spans="2:10" ht="13.5" thickBot="1">
      <c r="B11" s="1091" t="s">
        <v>433</v>
      </c>
      <c r="C11" s="1091"/>
      <c r="D11" s="732">
        <v>1000000</v>
      </c>
      <c r="E11" s="529"/>
      <c r="F11" s="529"/>
      <c r="G11" s="529"/>
      <c r="H11" s="696"/>
      <c r="I11" s="696"/>
      <c r="J11" s="698"/>
    </row>
    <row r="12" spans="2:9" ht="13.5" thickBot="1">
      <c r="B12" s="1088" t="s">
        <v>426</v>
      </c>
      <c r="C12" s="1089"/>
      <c r="D12" s="1089"/>
      <c r="E12" s="1089"/>
      <c r="F12" s="1089"/>
      <c r="G12" s="1089"/>
      <c r="H12" s="1089"/>
      <c r="I12" s="1090"/>
    </row>
    <row r="13" spans="2:9" ht="13.5" thickBot="1">
      <c r="B13" s="1092"/>
      <c r="C13" s="1092"/>
      <c r="D13" s="1092"/>
      <c r="E13" s="1092"/>
      <c r="F13" s="1092"/>
      <c r="G13" s="1092"/>
      <c r="H13" s="1092"/>
      <c r="I13" s="1092"/>
    </row>
    <row r="14" spans="2:9" ht="13.5" thickBot="1">
      <c r="B14" s="530" t="s">
        <v>427</v>
      </c>
      <c r="C14" s="531" t="s">
        <v>393</v>
      </c>
      <c r="D14" s="531" t="s">
        <v>509</v>
      </c>
      <c r="E14" s="531" t="s">
        <v>510</v>
      </c>
      <c r="F14" s="531" t="s">
        <v>171</v>
      </c>
      <c r="G14" s="531" t="s">
        <v>428</v>
      </c>
      <c r="H14" s="531" t="s">
        <v>240</v>
      </c>
      <c r="I14" s="531" t="s">
        <v>511</v>
      </c>
    </row>
    <row r="15" spans="2:9" ht="26.25" thickBot="1">
      <c r="B15" s="532">
        <v>1</v>
      </c>
      <c r="C15" s="515" t="s">
        <v>454</v>
      </c>
      <c r="D15" s="517" t="s">
        <v>435</v>
      </c>
      <c r="E15" s="518">
        <v>7200</v>
      </c>
      <c r="F15" s="516" t="s">
        <v>455</v>
      </c>
      <c r="G15" s="518">
        <f>+E15*5</f>
        <v>36000</v>
      </c>
      <c r="H15" s="519">
        <v>7200000000</v>
      </c>
      <c r="I15" s="520">
        <f aca="true" t="shared" si="0" ref="I15:I60">+H15/$H$61</f>
        <v>0.06</v>
      </c>
    </row>
    <row r="16" spans="2:9" ht="26.25" thickBot="1">
      <c r="B16" s="532">
        <f aca="true" t="shared" si="1" ref="B16:B60">+B15+1</f>
        <v>2</v>
      </c>
      <c r="C16" s="521" t="s">
        <v>487</v>
      </c>
      <c r="D16" s="517" t="s">
        <v>436</v>
      </c>
      <c r="E16" s="523">
        <v>8200</v>
      </c>
      <c r="F16" s="522" t="s">
        <v>455</v>
      </c>
      <c r="G16" s="523">
        <f>+E16*5</f>
        <v>41000</v>
      </c>
      <c r="H16" s="519">
        <v>8200000000</v>
      </c>
      <c r="I16" s="520">
        <f t="shared" si="0"/>
        <v>0.06833333333333333</v>
      </c>
    </row>
    <row r="17" spans="2:9" ht="26.25" thickBot="1">
      <c r="B17" s="532">
        <f t="shared" si="1"/>
        <v>3</v>
      </c>
      <c r="C17" s="521" t="s">
        <v>456</v>
      </c>
      <c r="D17" s="517" t="s">
        <v>437</v>
      </c>
      <c r="E17" s="523">
        <v>3800</v>
      </c>
      <c r="F17" s="522" t="s">
        <v>455</v>
      </c>
      <c r="G17" s="523">
        <f>+E17*5</f>
        <v>19000</v>
      </c>
      <c r="H17" s="519">
        <v>3800000000</v>
      </c>
      <c r="I17" s="520">
        <f t="shared" si="0"/>
        <v>0.03166666666666667</v>
      </c>
    </row>
    <row r="18" spans="2:9" ht="26.25" thickBot="1">
      <c r="B18" s="532">
        <f t="shared" si="1"/>
        <v>4</v>
      </c>
      <c r="C18" s="521" t="s">
        <v>456</v>
      </c>
      <c r="D18" s="517" t="s">
        <v>495</v>
      </c>
      <c r="E18" s="523">
        <v>400</v>
      </c>
      <c r="F18" s="522" t="s">
        <v>455</v>
      </c>
      <c r="G18" s="523">
        <f>+E18*5</f>
        <v>2000</v>
      </c>
      <c r="H18" s="519">
        <v>400000000</v>
      </c>
      <c r="I18" s="520">
        <f t="shared" si="0"/>
        <v>0.0033333333333333335</v>
      </c>
    </row>
    <row r="19" spans="2:9" ht="26.25" thickBot="1">
      <c r="B19" s="532">
        <f t="shared" si="1"/>
        <v>5</v>
      </c>
      <c r="C19" s="521" t="s">
        <v>487</v>
      </c>
      <c r="D19" s="517" t="s">
        <v>496</v>
      </c>
      <c r="E19" s="523">
        <v>400</v>
      </c>
      <c r="F19" s="522" t="s">
        <v>455</v>
      </c>
      <c r="G19" s="523">
        <f>+E19*5</f>
        <v>2000</v>
      </c>
      <c r="H19" s="519">
        <v>400000000</v>
      </c>
      <c r="I19" s="520">
        <f t="shared" si="0"/>
        <v>0.0033333333333333335</v>
      </c>
    </row>
    <row r="20" spans="2:9" ht="26.25" thickBot="1">
      <c r="B20" s="532">
        <f t="shared" si="1"/>
        <v>6</v>
      </c>
      <c r="C20" s="521" t="s">
        <v>439</v>
      </c>
      <c r="D20" s="517" t="s">
        <v>457</v>
      </c>
      <c r="E20" s="523">
        <v>700</v>
      </c>
      <c r="F20" s="522" t="s">
        <v>458</v>
      </c>
      <c r="G20" s="523">
        <v>0</v>
      </c>
      <c r="H20" s="519">
        <v>700000000</v>
      </c>
      <c r="I20" s="520">
        <f t="shared" si="0"/>
        <v>0.005833333333333334</v>
      </c>
    </row>
    <row r="21" spans="2:9" ht="26.25" thickBot="1">
      <c r="B21" s="532">
        <f t="shared" si="1"/>
        <v>7</v>
      </c>
      <c r="C21" s="521" t="s">
        <v>456</v>
      </c>
      <c r="D21" s="517" t="s">
        <v>459</v>
      </c>
      <c r="E21" s="523">
        <v>400</v>
      </c>
      <c r="F21" s="522" t="s">
        <v>458</v>
      </c>
      <c r="G21" s="523">
        <v>0</v>
      </c>
      <c r="H21" s="519">
        <v>400000000</v>
      </c>
      <c r="I21" s="520">
        <f t="shared" si="0"/>
        <v>0.0033333333333333335</v>
      </c>
    </row>
    <row r="22" spans="2:9" ht="26.25" thickBot="1">
      <c r="B22" s="532">
        <f t="shared" si="1"/>
        <v>8</v>
      </c>
      <c r="C22" s="521" t="s">
        <v>440</v>
      </c>
      <c r="D22" s="517" t="s">
        <v>460</v>
      </c>
      <c r="E22" s="523">
        <v>1260</v>
      </c>
      <c r="F22" s="522" t="s">
        <v>461</v>
      </c>
      <c r="G22" s="523">
        <v>0</v>
      </c>
      <c r="H22" s="519">
        <v>1260000000</v>
      </c>
      <c r="I22" s="520">
        <f t="shared" si="0"/>
        <v>0.0105</v>
      </c>
    </row>
    <row r="23" spans="2:9" ht="26.25" thickBot="1">
      <c r="B23" s="532">
        <f t="shared" si="1"/>
        <v>9</v>
      </c>
      <c r="C23" s="521" t="s">
        <v>456</v>
      </c>
      <c r="D23" s="517" t="s">
        <v>462</v>
      </c>
      <c r="E23" s="523">
        <v>940</v>
      </c>
      <c r="F23" s="522" t="s">
        <v>461</v>
      </c>
      <c r="G23" s="523">
        <v>0</v>
      </c>
      <c r="H23" s="519">
        <v>940000000</v>
      </c>
      <c r="I23" s="520">
        <f t="shared" si="0"/>
        <v>0.007833333333333333</v>
      </c>
    </row>
    <row r="24" spans="2:9" ht="26.25" thickBot="1">
      <c r="B24" s="532">
        <f t="shared" si="1"/>
        <v>10</v>
      </c>
      <c r="C24" s="521" t="s">
        <v>441</v>
      </c>
      <c r="D24" s="517" t="s">
        <v>463</v>
      </c>
      <c r="E24" s="523">
        <v>200</v>
      </c>
      <c r="F24" s="522" t="s">
        <v>461</v>
      </c>
      <c r="G24" s="523">
        <v>0</v>
      </c>
      <c r="H24" s="519">
        <v>200000000</v>
      </c>
      <c r="I24" s="520">
        <f t="shared" si="0"/>
        <v>0.0016666666666666668</v>
      </c>
    </row>
    <row r="25" spans="2:9" ht="26.25" thickBot="1">
      <c r="B25" s="532">
        <f t="shared" si="1"/>
        <v>11</v>
      </c>
      <c r="C25" s="515" t="s">
        <v>588</v>
      </c>
      <c r="D25" s="517" t="s">
        <v>438</v>
      </c>
      <c r="E25" s="523">
        <v>1200</v>
      </c>
      <c r="F25" s="522" t="s">
        <v>464</v>
      </c>
      <c r="G25" s="523">
        <v>0</v>
      </c>
      <c r="H25" s="519">
        <v>1200000000</v>
      </c>
      <c r="I25" s="520">
        <f t="shared" si="0"/>
        <v>0.01</v>
      </c>
    </row>
    <row r="26" spans="2:9" ht="26.25" thickBot="1">
      <c r="B26" s="532">
        <f t="shared" si="1"/>
        <v>12</v>
      </c>
      <c r="C26" s="521" t="s">
        <v>465</v>
      </c>
      <c r="D26" s="517" t="s">
        <v>466</v>
      </c>
      <c r="E26" s="523">
        <v>365</v>
      </c>
      <c r="F26" s="522" t="s">
        <v>467</v>
      </c>
      <c r="G26" s="523">
        <v>0</v>
      </c>
      <c r="H26" s="519">
        <v>365000000</v>
      </c>
      <c r="I26" s="520">
        <f t="shared" si="0"/>
        <v>0.0030416666666666665</v>
      </c>
    </row>
    <row r="27" spans="2:9" ht="26.25" thickBot="1">
      <c r="B27" s="532">
        <f t="shared" si="1"/>
        <v>13</v>
      </c>
      <c r="C27" s="521" t="s">
        <v>444</v>
      </c>
      <c r="D27" s="517" t="s">
        <v>468</v>
      </c>
      <c r="E27" s="523">
        <v>135</v>
      </c>
      <c r="F27" s="522" t="s">
        <v>467</v>
      </c>
      <c r="G27" s="523">
        <v>0</v>
      </c>
      <c r="H27" s="519">
        <v>135000000</v>
      </c>
      <c r="I27" s="520">
        <f t="shared" si="0"/>
        <v>0.001125</v>
      </c>
    </row>
    <row r="28" spans="2:9" ht="26.25" thickBot="1">
      <c r="B28" s="532">
        <f t="shared" si="1"/>
        <v>14</v>
      </c>
      <c r="C28" s="521" t="s">
        <v>456</v>
      </c>
      <c r="D28" s="517" t="s">
        <v>469</v>
      </c>
      <c r="E28" s="523">
        <v>400</v>
      </c>
      <c r="F28" s="522" t="s">
        <v>467</v>
      </c>
      <c r="G28" s="523">
        <v>0</v>
      </c>
      <c r="H28" s="519">
        <v>400000000</v>
      </c>
      <c r="I28" s="520">
        <f t="shared" si="0"/>
        <v>0.0033333333333333335</v>
      </c>
    </row>
    <row r="29" spans="2:9" ht="26.25" thickBot="1">
      <c r="B29" s="532">
        <f t="shared" si="1"/>
        <v>15</v>
      </c>
      <c r="C29" s="521" t="s">
        <v>445</v>
      </c>
      <c r="D29" s="517" t="s">
        <v>470</v>
      </c>
      <c r="E29" s="523">
        <v>2410</v>
      </c>
      <c r="F29" s="522" t="s">
        <v>471</v>
      </c>
      <c r="G29" s="523">
        <v>0</v>
      </c>
      <c r="H29" s="519">
        <v>2410000000</v>
      </c>
      <c r="I29" s="520">
        <f t="shared" si="0"/>
        <v>0.020083333333333335</v>
      </c>
    </row>
    <row r="30" spans="2:9" ht="26.25" thickBot="1">
      <c r="B30" s="532">
        <f t="shared" si="1"/>
        <v>16</v>
      </c>
      <c r="C30" s="521" t="s">
        <v>446</v>
      </c>
      <c r="D30" s="517" t="s">
        <v>472</v>
      </c>
      <c r="E30" s="523">
        <v>200</v>
      </c>
      <c r="F30" s="522" t="s">
        <v>471</v>
      </c>
      <c r="G30" s="523">
        <v>0</v>
      </c>
      <c r="H30" s="519">
        <v>200000000</v>
      </c>
      <c r="I30" s="520">
        <f t="shared" si="0"/>
        <v>0.0016666666666666668</v>
      </c>
    </row>
    <row r="31" spans="2:9" ht="26.25" thickBot="1">
      <c r="B31" s="532">
        <f t="shared" si="1"/>
        <v>17</v>
      </c>
      <c r="C31" s="521" t="s">
        <v>447</v>
      </c>
      <c r="D31" s="517" t="s">
        <v>473</v>
      </c>
      <c r="E31" s="523">
        <v>200</v>
      </c>
      <c r="F31" s="522" t="s">
        <v>471</v>
      </c>
      <c r="G31" s="523">
        <v>0</v>
      </c>
      <c r="H31" s="519">
        <v>200000000</v>
      </c>
      <c r="I31" s="520">
        <f t="shared" si="0"/>
        <v>0.0016666666666666668</v>
      </c>
    </row>
    <row r="32" spans="2:9" ht="26.25" thickBot="1">
      <c r="B32" s="532">
        <f t="shared" si="1"/>
        <v>18</v>
      </c>
      <c r="C32" s="521" t="s">
        <v>448</v>
      </c>
      <c r="D32" s="517" t="s">
        <v>474</v>
      </c>
      <c r="E32" s="523">
        <v>70</v>
      </c>
      <c r="F32" s="522" t="s">
        <v>471</v>
      </c>
      <c r="G32" s="523">
        <v>0</v>
      </c>
      <c r="H32" s="519">
        <v>70000000</v>
      </c>
      <c r="I32" s="520">
        <f t="shared" si="0"/>
        <v>0.0005833333333333334</v>
      </c>
    </row>
    <row r="33" spans="2:9" ht="26.25" thickBot="1">
      <c r="B33" s="532">
        <f t="shared" si="1"/>
        <v>19</v>
      </c>
      <c r="C33" s="521" t="s">
        <v>448</v>
      </c>
      <c r="D33" s="517" t="s">
        <v>475</v>
      </c>
      <c r="E33" s="523">
        <v>200</v>
      </c>
      <c r="F33" s="522" t="s">
        <v>471</v>
      </c>
      <c r="G33" s="523">
        <v>0</v>
      </c>
      <c r="H33" s="519">
        <v>200000000</v>
      </c>
      <c r="I33" s="520">
        <f t="shared" si="0"/>
        <v>0.0016666666666666668</v>
      </c>
    </row>
    <row r="34" spans="2:9" ht="26.25" thickBot="1">
      <c r="B34" s="532">
        <f t="shared" si="1"/>
        <v>20</v>
      </c>
      <c r="C34" s="515" t="s">
        <v>449</v>
      </c>
      <c r="D34" s="517" t="s">
        <v>476</v>
      </c>
      <c r="E34" s="523">
        <v>220</v>
      </c>
      <c r="F34" s="522" t="s">
        <v>471</v>
      </c>
      <c r="G34" s="523">
        <v>0</v>
      </c>
      <c r="H34" s="519">
        <v>220000000</v>
      </c>
      <c r="I34" s="520">
        <f t="shared" si="0"/>
        <v>0.0018333333333333333</v>
      </c>
    </row>
    <row r="35" spans="2:10" ht="26.25" thickBot="1">
      <c r="B35" s="532">
        <f t="shared" si="1"/>
        <v>21</v>
      </c>
      <c r="C35" s="533" t="s">
        <v>111</v>
      </c>
      <c r="D35" s="535" t="s">
        <v>482</v>
      </c>
      <c r="E35" s="536">
        <v>1000</v>
      </c>
      <c r="F35" s="534" t="s">
        <v>539</v>
      </c>
      <c r="G35" s="536"/>
      <c r="H35" s="537">
        <f>+E35*1000000</f>
        <v>1000000000</v>
      </c>
      <c r="I35" s="520">
        <f t="shared" si="0"/>
        <v>0.008333333333333333</v>
      </c>
      <c r="J35" s="585"/>
    </row>
    <row r="36" spans="2:10" ht="26.25" thickBot="1">
      <c r="B36" s="532">
        <f t="shared" si="1"/>
        <v>22</v>
      </c>
      <c r="C36" s="533" t="s">
        <v>111</v>
      </c>
      <c r="D36" s="535" t="s">
        <v>541</v>
      </c>
      <c r="E36" s="536">
        <v>944</v>
      </c>
      <c r="F36" s="534" t="s">
        <v>539</v>
      </c>
      <c r="G36" s="536"/>
      <c r="H36" s="537">
        <f>+E36*1000000</f>
        <v>944000000</v>
      </c>
      <c r="I36" s="520">
        <f t="shared" si="0"/>
        <v>0.007866666666666666</v>
      </c>
      <c r="J36" s="585"/>
    </row>
    <row r="37" spans="2:10" ht="26.25" thickBot="1">
      <c r="B37" s="532">
        <f t="shared" si="1"/>
        <v>23</v>
      </c>
      <c r="C37" s="533" t="s">
        <v>112</v>
      </c>
      <c r="D37" s="535" t="s">
        <v>542</v>
      </c>
      <c r="E37" s="536">
        <v>2322</v>
      </c>
      <c r="F37" s="534" t="s">
        <v>539</v>
      </c>
      <c r="G37" s="536"/>
      <c r="H37" s="537">
        <f>+E37*1000000</f>
        <v>2322000000</v>
      </c>
      <c r="I37" s="520">
        <f t="shared" si="0"/>
        <v>0.01935</v>
      </c>
      <c r="J37" s="585"/>
    </row>
    <row r="38" spans="2:10" ht="26.25" thickBot="1">
      <c r="B38" s="532">
        <f t="shared" si="1"/>
        <v>24</v>
      </c>
      <c r="C38" s="533" t="s">
        <v>113</v>
      </c>
      <c r="D38" s="535" t="s">
        <v>543</v>
      </c>
      <c r="E38" s="536">
        <v>1134</v>
      </c>
      <c r="F38" s="534" t="s">
        <v>539</v>
      </c>
      <c r="G38" s="536"/>
      <c r="H38" s="537">
        <f>+E38*1000000</f>
        <v>1134000000</v>
      </c>
      <c r="I38" s="520">
        <f t="shared" si="0"/>
        <v>0.00945</v>
      </c>
      <c r="J38" s="585"/>
    </row>
    <row r="39" spans="2:9" ht="26.25" thickBot="1">
      <c r="B39" s="532">
        <f t="shared" si="1"/>
        <v>25</v>
      </c>
      <c r="C39" s="521" t="s">
        <v>477</v>
      </c>
      <c r="D39" s="517" t="s">
        <v>536</v>
      </c>
      <c r="E39" s="523">
        <v>3750</v>
      </c>
      <c r="F39" s="522" t="s">
        <v>497</v>
      </c>
      <c r="G39" s="523">
        <v>0</v>
      </c>
      <c r="H39" s="519">
        <v>3750000000</v>
      </c>
      <c r="I39" s="520">
        <f t="shared" si="0"/>
        <v>0.03125</v>
      </c>
    </row>
    <row r="40" spans="2:9" ht="26.25" thickBot="1">
      <c r="B40" s="532">
        <f t="shared" si="1"/>
        <v>26</v>
      </c>
      <c r="C40" s="521" t="s">
        <v>452</v>
      </c>
      <c r="D40" s="517" t="s">
        <v>537</v>
      </c>
      <c r="E40" s="523">
        <v>1950</v>
      </c>
      <c r="F40" s="522" t="s">
        <v>497</v>
      </c>
      <c r="G40" s="523">
        <v>0</v>
      </c>
      <c r="H40" s="519">
        <v>1950000000</v>
      </c>
      <c r="I40" s="520">
        <f t="shared" si="0"/>
        <v>0.01625</v>
      </c>
    </row>
    <row r="41" spans="2:9" ht="26.25" thickBot="1">
      <c r="B41" s="532">
        <f t="shared" si="1"/>
        <v>27</v>
      </c>
      <c r="C41" s="539" t="s">
        <v>454</v>
      </c>
      <c r="D41" s="517" t="s">
        <v>538</v>
      </c>
      <c r="E41" s="523">
        <f>3750+1950</f>
        <v>5700</v>
      </c>
      <c r="F41" s="522" t="s">
        <v>539</v>
      </c>
      <c r="G41" s="523">
        <v>0</v>
      </c>
      <c r="H41" s="519">
        <v>5700000000</v>
      </c>
      <c r="I41" s="520">
        <f t="shared" si="0"/>
        <v>0.0475</v>
      </c>
    </row>
    <row r="42" spans="2:9" ht="26.25" thickBot="1">
      <c r="B42" s="532">
        <f t="shared" si="1"/>
        <v>28</v>
      </c>
      <c r="C42" s="539" t="s">
        <v>454</v>
      </c>
      <c r="D42" s="535" t="s">
        <v>516</v>
      </c>
      <c r="E42" s="536">
        <v>3600</v>
      </c>
      <c r="F42" s="534" t="s">
        <v>478</v>
      </c>
      <c r="G42" s="536">
        <v>0</v>
      </c>
      <c r="H42" s="537">
        <v>3600000000</v>
      </c>
      <c r="I42" s="538">
        <f t="shared" si="0"/>
        <v>0.03</v>
      </c>
    </row>
    <row r="43" spans="2:9" ht="26.25" thickBot="1">
      <c r="B43" s="532">
        <f t="shared" si="1"/>
        <v>29</v>
      </c>
      <c r="C43" s="533" t="s">
        <v>112</v>
      </c>
      <c r="D43" s="535" t="s">
        <v>517</v>
      </c>
      <c r="E43" s="536">
        <v>4300</v>
      </c>
      <c r="F43" s="534" t="s">
        <v>478</v>
      </c>
      <c r="G43" s="536">
        <v>0</v>
      </c>
      <c r="H43" s="537">
        <v>4300000000</v>
      </c>
      <c r="I43" s="538">
        <f t="shared" si="0"/>
        <v>0.035833333333333335</v>
      </c>
    </row>
    <row r="44" spans="2:9" ht="26.25" thickBot="1">
      <c r="B44" s="532">
        <f t="shared" si="1"/>
        <v>30</v>
      </c>
      <c r="C44" s="533" t="s">
        <v>456</v>
      </c>
      <c r="D44" s="535" t="s">
        <v>518</v>
      </c>
      <c r="E44" s="536">
        <v>2100</v>
      </c>
      <c r="F44" s="534" t="s">
        <v>478</v>
      </c>
      <c r="G44" s="536">
        <v>0</v>
      </c>
      <c r="H44" s="537">
        <v>2100000000</v>
      </c>
      <c r="I44" s="538">
        <f t="shared" si="0"/>
        <v>0.0175</v>
      </c>
    </row>
    <row r="45" spans="2:9" ht="26.25" thickBot="1">
      <c r="B45" s="532">
        <f t="shared" si="1"/>
        <v>31</v>
      </c>
      <c r="C45" s="539" t="s">
        <v>454</v>
      </c>
      <c r="D45" s="535" t="s">
        <v>540</v>
      </c>
      <c r="E45" s="536">
        <v>4300</v>
      </c>
      <c r="F45" s="534" t="s">
        <v>497</v>
      </c>
      <c r="G45" s="537">
        <v>0</v>
      </c>
      <c r="H45" s="537">
        <f aca="true" t="shared" si="2" ref="H45:H60">+E45*1000000</f>
        <v>4300000000</v>
      </c>
      <c r="I45" s="538">
        <f t="shared" si="0"/>
        <v>0.035833333333333335</v>
      </c>
    </row>
    <row r="46" spans="2:9" ht="26.25" thickBot="1">
      <c r="B46" s="532">
        <f t="shared" si="1"/>
        <v>32</v>
      </c>
      <c r="C46" s="539" t="s">
        <v>454</v>
      </c>
      <c r="D46" s="535" t="s">
        <v>498</v>
      </c>
      <c r="E46" s="536">
        <v>3600</v>
      </c>
      <c r="F46" s="540" t="s">
        <v>455</v>
      </c>
      <c r="G46" s="537">
        <f>+E46*5</f>
        <v>18000</v>
      </c>
      <c r="H46" s="537">
        <f t="shared" si="2"/>
        <v>3600000000</v>
      </c>
      <c r="I46" s="538">
        <f t="shared" si="0"/>
        <v>0.03</v>
      </c>
    </row>
    <row r="47" spans="2:9" ht="26.25" thickBot="1">
      <c r="B47" s="532">
        <f t="shared" si="1"/>
        <v>33</v>
      </c>
      <c r="C47" s="521" t="s">
        <v>487</v>
      </c>
      <c r="D47" s="535" t="s">
        <v>499</v>
      </c>
      <c r="E47" s="536">
        <v>4100</v>
      </c>
      <c r="F47" s="540" t="s">
        <v>455</v>
      </c>
      <c r="G47" s="537">
        <f>+E47*5</f>
        <v>20500</v>
      </c>
      <c r="H47" s="537">
        <f t="shared" si="2"/>
        <v>4100000000</v>
      </c>
      <c r="I47" s="538">
        <f t="shared" si="0"/>
        <v>0.034166666666666665</v>
      </c>
    </row>
    <row r="48" spans="2:9" ht="26.25" thickBot="1">
      <c r="B48" s="532">
        <f t="shared" si="1"/>
        <v>34</v>
      </c>
      <c r="C48" s="533" t="s">
        <v>456</v>
      </c>
      <c r="D48" s="535" t="s">
        <v>500</v>
      </c>
      <c r="E48" s="536">
        <v>1900</v>
      </c>
      <c r="F48" s="540" t="s">
        <v>455</v>
      </c>
      <c r="G48" s="537">
        <f>+E48*5</f>
        <v>9500</v>
      </c>
      <c r="H48" s="537">
        <f t="shared" si="2"/>
        <v>1900000000</v>
      </c>
      <c r="I48" s="538">
        <f t="shared" si="0"/>
        <v>0.015833333333333335</v>
      </c>
    </row>
    <row r="49" spans="2:9" ht="26.25" thickBot="1">
      <c r="B49" s="532">
        <f t="shared" si="1"/>
        <v>35</v>
      </c>
      <c r="C49" s="533" t="s">
        <v>456</v>
      </c>
      <c r="D49" s="535" t="s">
        <v>501</v>
      </c>
      <c r="E49" s="536">
        <v>200</v>
      </c>
      <c r="F49" s="540" t="s">
        <v>455</v>
      </c>
      <c r="G49" s="537">
        <f>+E49*5</f>
        <v>1000</v>
      </c>
      <c r="H49" s="537">
        <f t="shared" si="2"/>
        <v>200000000</v>
      </c>
      <c r="I49" s="538">
        <f t="shared" si="0"/>
        <v>0.0016666666666666668</v>
      </c>
    </row>
    <row r="50" spans="2:9" ht="26.25" thickBot="1">
      <c r="B50" s="532">
        <f t="shared" si="1"/>
        <v>36</v>
      </c>
      <c r="C50" s="521" t="s">
        <v>487</v>
      </c>
      <c r="D50" s="535" t="s">
        <v>502</v>
      </c>
      <c r="E50" s="536">
        <v>200</v>
      </c>
      <c r="F50" s="540" t="s">
        <v>455</v>
      </c>
      <c r="G50" s="537">
        <f>+E50*5</f>
        <v>1000</v>
      </c>
      <c r="H50" s="537">
        <f t="shared" si="2"/>
        <v>200000000</v>
      </c>
      <c r="I50" s="538">
        <f t="shared" si="0"/>
        <v>0.0016666666666666668</v>
      </c>
    </row>
    <row r="51" spans="2:9" ht="26.25" thickBot="1">
      <c r="B51" s="532">
        <f t="shared" si="1"/>
        <v>37</v>
      </c>
      <c r="C51" s="539" t="s">
        <v>454</v>
      </c>
      <c r="D51" s="535" t="s">
        <v>503</v>
      </c>
      <c r="E51" s="536">
        <v>5000</v>
      </c>
      <c r="F51" s="534" t="s">
        <v>497</v>
      </c>
      <c r="G51" s="537">
        <v>0</v>
      </c>
      <c r="H51" s="537">
        <f t="shared" si="2"/>
        <v>5000000000</v>
      </c>
      <c r="I51" s="538">
        <f t="shared" si="0"/>
        <v>0.041666666666666664</v>
      </c>
    </row>
    <row r="52" spans="2:9" ht="26.25" thickBot="1">
      <c r="B52" s="532">
        <f t="shared" si="1"/>
        <v>38</v>
      </c>
      <c r="C52" s="533" t="s">
        <v>112</v>
      </c>
      <c r="D52" s="535" t="s">
        <v>504</v>
      </c>
      <c r="E52" s="536">
        <v>17000</v>
      </c>
      <c r="F52" s="534" t="s">
        <v>505</v>
      </c>
      <c r="G52" s="537">
        <v>0</v>
      </c>
      <c r="H52" s="537">
        <f t="shared" si="2"/>
        <v>17000000000</v>
      </c>
      <c r="I52" s="538">
        <f t="shared" si="0"/>
        <v>0.14166666666666666</v>
      </c>
    </row>
    <row r="53" spans="2:9" ht="26.25" thickBot="1">
      <c r="B53" s="532">
        <f t="shared" si="1"/>
        <v>39</v>
      </c>
      <c r="C53" s="533" t="s">
        <v>456</v>
      </c>
      <c r="D53" s="542" t="s">
        <v>512</v>
      </c>
      <c r="E53" s="543">
        <v>5000</v>
      </c>
      <c r="F53" s="540" t="s">
        <v>506</v>
      </c>
      <c r="G53" s="544">
        <v>0</v>
      </c>
      <c r="H53" s="544">
        <f t="shared" si="2"/>
        <v>5000000000</v>
      </c>
      <c r="I53" s="545">
        <f t="shared" si="0"/>
        <v>0.041666666666666664</v>
      </c>
    </row>
    <row r="54" spans="2:9" ht="26.25" thickBot="1">
      <c r="B54" s="532">
        <f t="shared" si="1"/>
        <v>40</v>
      </c>
      <c r="C54" s="533" t="s">
        <v>456</v>
      </c>
      <c r="D54" s="535" t="s">
        <v>589</v>
      </c>
      <c r="E54" s="536">
        <v>2188</v>
      </c>
      <c r="F54" s="534" t="s">
        <v>506</v>
      </c>
      <c r="G54" s="537">
        <v>0</v>
      </c>
      <c r="H54" s="537">
        <f t="shared" si="2"/>
        <v>2188000000</v>
      </c>
      <c r="I54" s="538">
        <f t="shared" si="0"/>
        <v>0.018233333333333334</v>
      </c>
    </row>
    <row r="55" spans="2:9" ht="26.25" thickBot="1">
      <c r="B55" s="532">
        <f t="shared" si="1"/>
        <v>41</v>
      </c>
      <c r="C55" s="533" t="s">
        <v>456</v>
      </c>
      <c r="D55" s="535" t="s">
        <v>520</v>
      </c>
      <c r="E55" s="536">
        <v>132</v>
      </c>
      <c r="F55" s="534" t="s">
        <v>506</v>
      </c>
      <c r="G55" s="537">
        <v>0</v>
      </c>
      <c r="H55" s="544">
        <f t="shared" si="2"/>
        <v>132000000</v>
      </c>
      <c r="I55" s="545">
        <f t="shared" si="0"/>
        <v>0.0011</v>
      </c>
    </row>
    <row r="56" spans="2:9" ht="26.25" thickBot="1">
      <c r="B56" s="532">
        <f t="shared" si="1"/>
        <v>42</v>
      </c>
      <c r="C56" s="533" t="s">
        <v>507</v>
      </c>
      <c r="D56" s="542" t="s">
        <v>519</v>
      </c>
      <c r="E56" s="543">
        <v>300</v>
      </c>
      <c r="F56" s="534" t="s">
        <v>506</v>
      </c>
      <c r="G56" s="544">
        <v>0</v>
      </c>
      <c r="H56" s="544">
        <f t="shared" si="2"/>
        <v>300000000</v>
      </c>
      <c r="I56" s="545">
        <f t="shared" si="0"/>
        <v>0.0025</v>
      </c>
    </row>
    <row r="57" spans="2:9" ht="26.25" thickBot="1">
      <c r="B57" s="532">
        <f t="shared" si="1"/>
        <v>43</v>
      </c>
      <c r="C57" s="533" t="s">
        <v>456</v>
      </c>
      <c r="D57" s="535" t="s">
        <v>525</v>
      </c>
      <c r="E57" s="536">
        <v>380</v>
      </c>
      <c r="F57" s="534" t="s">
        <v>506</v>
      </c>
      <c r="G57" s="537">
        <v>0</v>
      </c>
      <c r="H57" s="544">
        <f t="shared" si="2"/>
        <v>380000000</v>
      </c>
      <c r="I57" s="545">
        <f t="shared" si="0"/>
        <v>0.0031666666666666666</v>
      </c>
    </row>
    <row r="58" spans="2:9" ht="26.25" thickBot="1">
      <c r="B58" s="532">
        <f t="shared" si="1"/>
        <v>44</v>
      </c>
      <c r="C58" s="539" t="s">
        <v>454</v>
      </c>
      <c r="D58" s="535" t="s">
        <v>513</v>
      </c>
      <c r="E58" s="536">
        <v>7200</v>
      </c>
      <c r="F58" s="540" t="s">
        <v>455</v>
      </c>
      <c r="G58" s="537">
        <f>+E58*5</f>
        <v>36000</v>
      </c>
      <c r="H58" s="544">
        <f t="shared" si="2"/>
        <v>7200000000</v>
      </c>
      <c r="I58" s="545">
        <f t="shared" si="0"/>
        <v>0.06</v>
      </c>
    </row>
    <row r="59" spans="2:9" ht="26.25" thickBot="1">
      <c r="B59" s="532">
        <f t="shared" si="1"/>
        <v>45</v>
      </c>
      <c r="C59" s="521" t="s">
        <v>487</v>
      </c>
      <c r="D59" s="535" t="s">
        <v>514</v>
      </c>
      <c r="E59" s="536">
        <v>8600</v>
      </c>
      <c r="F59" s="540" t="s">
        <v>455</v>
      </c>
      <c r="G59" s="537">
        <f>+E59*5</f>
        <v>43000</v>
      </c>
      <c r="H59" s="544">
        <f t="shared" si="2"/>
        <v>8600000000</v>
      </c>
      <c r="I59" s="545">
        <f t="shared" si="0"/>
        <v>0.07166666666666667</v>
      </c>
    </row>
    <row r="60" spans="2:9" ht="26.25" thickBot="1">
      <c r="B60" s="532">
        <f t="shared" si="1"/>
        <v>46</v>
      </c>
      <c r="C60" s="533" t="s">
        <v>456</v>
      </c>
      <c r="D60" s="535" t="s">
        <v>515</v>
      </c>
      <c r="E60" s="536">
        <v>4200</v>
      </c>
      <c r="F60" s="540" t="s">
        <v>455</v>
      </c>
      <c r="G60" s="537">
        <f>+E60*5</f>
        <v>21000</v>
      </c>
      <c r="H60" s="544">
        <f t="shared" si="2"/>
        <v>4200000000</v>
      </c>
      <c r="I60" s="545">
        <f t="shared" si="0"/>
        <v>0.035</v>
      </c>
    </row>
    <row r="61" spans="2:10" ht="13.5" thickBot="1">
      <c r="B61" s="541"/>
      <c r="C61" s="546" t="s">
        <v>284</v>
      </c>
      <c r="D61" s="547"/>
      <c r="E61" s="518">
        <f>SUM(E15:E60)</f>
        <v>120000</v>
      </c>
      <c r="F61" s="516"/>
      <c r="G61" s="518">
        <f>SUM(G15:G60)</f>
        <v>250000</v>
      </c>
      <c r="H61" s="518">
        <f>SUM(H15:H60)</f>
        <v>120000000000</v>
      </c>
      <c r="I61" s="548">
        <f>SUM(I15:I60)</f>
        <v>0.9999999999999998</v>
      </c>
      <c r="J61" s="1"/>
    </row>
    <row r="62" spans="2:10" ht="13.5" thickBot="1">
      <c r="B62" s="1093"/>
      <c r="C62" s="1093"/>
      <c r="D62" s="1093"/>
      <c r="E62" s="1093"/>
      <c r="F62" s="1093"/>
      <c r="G62" s="1093"/>
      <c r="H62" s="1093"/>
      <c r="I62" s="1093"/>
      <c r="J62" s="1"/>
    </row>
    <row r="63" spans="2:9" ht="13.5" thickBot="1">
      <c r="B63" s="1088" t="s">
        <v>429</v>
      </c>
      <c r="C63" s="1089"/>
      <c r="D63" s="1089"/>
      <c r="E63" s="1089"/>
      <c r="F63" s="1089"/>
      <c r="G63" s="1089"/>
      <c r="H63" s="1089"/>
      <c r="I63" s="1090"/>
    </row>
    <row r="64" spans="2:9" ht="13.5" thickBot="1">
      <c r="B64" s="530" t="s">
        <v>427</v>
      </c>
      <c r="C64" s="531" t="s">
        <v>393</v>
      </c>
      <c r="D64" s="531" t="s">
        <v>509</v>
      </c>
      <c r="E64" s="531" t="s">
        <v>510</v>
      </c>
      <c r="F64" s="531" t="s">
        <v>171</v>
      </c>
      <c r="G64" s="531" t="s">
        <v>428</v>
      </c>
      <c r="H64" s="531" t="s">
        <v>240</v>
      </c>
      <c r="I64" s="531" t="s">
        <v>511</v>
      </c>
    </row>
    <row r="65" spans="2:9" ht="26.25" thickBot="1">
      <c r="B65" s="532">
        <v>1</v>
      </c>
      <c r="C65" s="515" t="s">
        <v>454</v>
      </c>
      <c r="D65" s="517" t="s">
        <v>435</v>
      </c>
      <c r="E65" s="518">
        <v>7200</v>
      </c>
      <c r="F65" s="516" t="s">
        <v>455</v>
      </c>
      <c r="G65" s="518">
        <f>+E65*5</f>
        <v>36000</v>
      </c>
      <c r="H65" s="519">
        <v>7200000000</v>
      </c>
      <c r="I65" s="520">
        <f aca="true" t="shared" si="3" ref="I65:I110">+H65/$H$61</f>
        <v>0.06</v>
      </c>
    </row>
    <row r="66" spans="2:9" ht="26.25" thickBot="1">
      <c r="B66" s="532">
        <f>+B65+1</f>
        <v>2</v>
      </c>
      <c r="C66" s="521" t="s">
        <v>487</v>
      </c>
      <c r="D66" s="517" t="s">
        <v>436</v>
      </c>
      <c r="E66" s="523">
        <v>8200</v>
      </c>
      <c r="F66" s="522" t="s">
        <v>455</v>
      </c>
      <c r="G66" s="523">
        <f>+E66*5</f>
        <v>41000</v>
      </c>
      <c r="H66" s="519">
        <v>8200000000</v>
      </c>
      <c r="I66" s="520">
        <f t="shared" si="3"/>
        <v>0.06833333333333333</v>
      </c>
    </row>
    <row r="67" spans="2:9" ht="26.25" thickBot="1">
      <c r="B67" s="532">
        <f aca="true" t="shared" si="4" ref="B67:B110">+B66+1</f>
        <v>3</v>
      </c>
      <c r="C67" s="521" t="s">
        <v>456</v>
      </c>
      <c r="D67" s="517" t="s">
        <v>437</v>
      </c>
      <c r="E67" s="523">
        <v>3800</v>
      </c>
      <c r="F67" s="522" t="s">
        <v>455</v>
      </c>
      <c r="G67" s="523">
        <f>+E67*5</f>
        <v>19000</v>
      </c>
      <c r="H67" s="519">
        <v>3800000000</v>
      </c>
      <c r="I67" s="520">
        <f t="shared" si="3"/>
        <v>0.03166666666666667</v>
      </c>
    </row>
    <row r="68" spans="2:9" ht="26.25" thickBot="1">
      <c r="B68" s="532">
        <f t="shared" si="4"/>
        <v>4</v>
      </c>
      <c r="C68" s="521" t="s">
        <v>456</v>
      </c>
      <c r="D68" s="517" t="s">
        <v>495</v>
      </c>
      <c r="E68" s="523">
        <v>400</v>
      </c>
      <c r="F68" s="522" t="s">
        <v>455</v>
      </c>
      <c r="G68" s="523">
        <f>+E68*5</f>
        <v>2000</v>
      </c>
      <c r="H68" s="519">
        <v>400000000</v>
      </c>
      <c r="I68" s="520">
        <f t="shared" si="3"/>
        <v>0.0033333333333333335</v>
      </c>
    </row>
    <row r="69" spans="2:9" ht="26.25" thickBot="1">
      <c r="B69" s="532">
        <f t="shared" si="4"/>
        <v>5</v>
      </c>
      <c r="C69" s="521" t="s">
        <v>487</v>
      </c>
      <c r="D69" s="517" t="s">
        <v>496</v>
      </c>
      <c r="E69" s="523">
        <v>400</v>
      </c>
      <c r="F69" s="522" t="s">
        <v>455</v>
      </c>
      <c r="G69" s="523">
        <f>+E69*5</f>
        <v>2000</v>
      </c>
      <c r="H69" s="519">
        <v>400000000</v>
      </c>
      <c r="I69" s="520">
        <f t="shared" si="3"/>
        <v>0.0033333333333333335</v>
      </c>
    </row>
    <row r="70" spans="2:9" ht="26.25" thickBot="1">
      <c r="B70" s="532">
        <f t="shared" si="4"/>
        <v>6</v>
      </c>
      <c r="C70" s="521" t="s">
        <v>439</v>
      </c>
      <c r="D70" s="517" t="s">
        <v>457</v>
      </c>
      <c r="E70" s="523">
        <v>700</v>
      </c>
      <c r="F70" s="522" t="s">
        <v>458</v>
      </c>
      <c r="G70" s="523">
        <v>0</v>
      </c>
      <c r="H70" s="519">
        <v>700000000</v>
      </c>
      <c r="I70" s="520">
        <f t="shared" si="3"/>
        <v>0.005833333333333334</v>
      </c>
    </row>
    <row r="71" spans="2:9" ht="26.25" thickBot="1">
      <c r="B71" s="532">
        <f t="shared" si="4"/>
        <v>7</v>
      </c>
      <c r="C71" s="521" t="s">
        <v>456</v>
      </c>
      <c r="D71" s="517" t="s">
        <v>459</v>
      </c>
      <c r="E71" s="523">
        <v>400</v>
      </c>
      <c r="F71" s="522" t="s">
        <v>458</v>
      </c>
      <c r="G71" s="523">
        <v>0</v>
      </c>
      <c r="H71" s="519">
        <v>400000000</v>
      </c>
      <c r="I71" s="520">
        <f t="shared" si="3"/>
        <v>0.0033333333333333335</v>
      </c>
    </row>
    <row r="72" spans="2:9" ht="26.25" thickBot="1">
      <c r="B72" s="532">
        <f t="shared" si="4"/>
        <v>8</v>
      </c>
      <c r="C72" s="521" t="s">
        <v>440</v>
      </c>
      <c r="D72" s="517" t="s">
        <v>460</v>
      </c>
      <c r="E72" s="523">
        <v>1260</v>
      </c>
      <c r="F72" s="522" t="s">
        <v>461</v>
      </c>
      <c r="G72" s="523">
        <v>0</v>
      </c>
      <c r="H72" s="519">
        <v>1260000000</v>
      </c>
      <c r="I72" s="520">
        <f t="shared" si="3"/>
        <v>0.0105</v>
      </c>
    </row>
    <row r="73" spans="2:9" ht="26.25" thickBot="1">
      <c r="B73" s="532">
        <f t="shared" si="4"/>
        <v>9</v>
      </c>
      <c r="C73" s="521" t="s">
        <v>456</v>
      </c>
      <c r="D73" s="517" t="s">
        <v>462</v>
      </c>
      <c r="E73" s="523">
        <v>940</v>
      </c>
      <c r="F73" s="522" t="s">
        <v>461</v>
      </c>
      <c r="G73" s="523">
        <v>0</v>
      </c>
      <c r="H73" s="519">
        <v>940000000</v>
      </c>
      <c r="I73" s="520">
        <f t="shared" si="3"/>
        <v>0.007833333333333333</v>
      </c>
    </row>
    <row r="74" spans="2:9" ht="26.25" thickBot="1">
      <c r="B74" s="532">
        <f t="shared" si="4"/>
        <v>10</v>
      </c>
      <c r="C74" s="521" t="s">
        <v>441</v>
      </c>
      <c r="D74" s="517" t="s">
        <v>463</v>
      </c>
      <c r="E74" s="523">
        <v>200</v>
      </c>
      <c r="F74" s="522" t="s">
        <v>461</v>
      </c>
      <c r="G74" s="523">
        <v>0</v>
      </c>
      <c r="H74" s="519">
        <v>200000000</v>
      </c>
      <c r="I74" s="520">
        <f t="shared" si="3"/>
        <v>0.0016666666666666668</v>
      </c>
    </row>
    <row r="75" spans="2:9" ht="26.25" thickBot="1">
      <c r="B75" s="532">
        <f t="shared" si="4"/>
        <v>11</v>
      </c>
      <c r="C75" s="515" t="s">
        <v>588</v>
      </c>
      <c r="D75" s="517" t="s">
        <v>438</v>
      </c>
      <c r="E75" s="523">
        <v>1200</v>
      </c>
      <c r="F75" s="522" t="s">
        <v>464</v>
      </c>
      <c r="G75" s="523">
        <v>0</v>
      </c>
      <c r="H75" s="519">
        <v>1200000000</v>
      </c>
      <c r="I75" s="520">
        <f t="shared" si="3"/>
        <v>0.01</v>
      </c>
    </row>
    <row r="76" spans="2:9" ht="26.25" thickBot="1">
      <c r="B76" s="532">
        <f t="shared" si="4"/>
        <v>12</v>
      </c>
      <c r="C76" s="521" t="s">
        <v>465</v>
      </c>
      <c r="D76" s="517" t="s">
        <v>466</v>
      </c>
      <c r="E76" s="523">
        <v>365</v>
      </c>
      <c r="F76" s="522" t="s">
        <v>467</v>
      </c>
      <c r="G76" s="523">
        <v>0</v>
      </c>
      <c r="H76" s="519">
        <v>365000000</v>
      </c>
      <c r="I76" s="520">
        <f t="shared" si="3"/>
        <v>0.0030416666666666665</v>
      </c>
    </row>
    <row r="77" spans="2:9" ht="26.25" thickBot="1">
      <c r="B77" s="532">
        <f t="shared" si="4"/>
        <v>13</v>
      </c>
      <c r="C77" s="521" t="s">
        <v>444</v>
      </c>
      <c r="D77" s="517" t="s">
        <v>468</v>
      </c>
      <c r="E77" s="523">
        <v>135</v>
      </c>
      <c r="F77" s="522" t="s">
        <v>467</v>
      </c>
      <c r="G77" s="523">
        <v>0</v>
      </c>
      <c r="H77" s="519">
        <v>135000000</v>
      </c>
      <c r="I77" s="520">
        <f t="shared" si="3"/>
        <v>0.001125</v>
      </c>
    </row>
    <row r="78" spans="2:9" ht="26.25" thickBot="1">
      <c r="B78" s="532">
        <f t="shared" si="4"/>
        <v>14</v>
      </c>
      <c r="C78" s="521" t="s">
        <v>456</v>
      </c>
      <c r="D78" s="517" t="s">
        <v>469</v>
      </c>
      <c r="E78" s="523">
        <v>400</v>
      </c>
      <c r="F78" s="522" t="s">
        <v>467</v>
      </c>
      <c r="G78" s="523">
        <v>0</v>
      </c>
      <c r="H78" s="519">
        <v>400000000</v>
      </c>
      <c r="I78" s="520">
        <f t="shared" si="3"/>
        <v>0.0033333333333333335</v>
      </c>
    </row>
    <row r="79" spans="2:9" ht="26.25" thickBot="1">
      <c r="B79" s="532">
        <f t="shared" si="4"/>
        <v>15</v>
      </c>
      <c r="C79" s="521" t="s">
        <v>445</v>
      </c>
      <c r="D79" s="517" t="s">
        <v>470</v>
      </c>
      <c r="E79" s="523">
        <v>2410</v>
      </c>
      <c r="F79" s="522" t="s">
        <v>471</v>
      </c>
      <c r="G79" s="523">
        <v>0</v>
      </c>
      <c r="H79" s="519">
        <v>2410000000</v>
      </c>
      <c r="I79" s="520">
        <f t="shared" si="3"/>
        <v>0.020083333333333335</v>
      </c>
    </row>
    <row r="80" spans="2:9" ht="26.25" thickBot="1">
      <c r="B80" s="532">
        <f t="shared" si="4"/>
        <v>16</v>
      </c>
      <c r="C80" s="521" t="s">
        <v>446</v>
      </c>
      <c r="D80" s="517" t="s">
        <v>472</v>
      </c>
      <c r="E80" s="523">
        <v>200</v>
      </c>
      <c r="F80" s="522" t="s">
        <v>471</v>
      </c>
      <c r="G80" s="523">
        <v>0</v>
      </c>
      <c r="H80" s="519">
        <v>200000000</v>
      </c>
      <c r="I80" s="520">
        <f t="shared" si="3"/>
        <v>0.0016666666666666668</v>
      </c>
    </row>
    <row r="81" spans="2:9" ht="26.25" thickBot="1">
      <c r="B81" s="532">
        <f t="shared" si="4"/>
        <v>17</v>
      </c>
      <c r="C81" s="521" t="s">
        <v>447</v>
      </c>
      <c r="D81" s="517" t="s">
        <v>473</v>
      </c>
      <c r="E81" s="523">
        <v>200</v>
      </c>
      <c r="F81" s="522" t="s">
        <v>471</v>
      </c>
      <c r="G81" s="523">
        <v>0</v>
      </c>
      <c r="H81" s="519">
        <v>200000000</v>
      </c>
      <c r="I81" s="520">
        <f t="shared" si="3"/>
        <v>0.0016666666666666668</v>
      </c>
    </row>
    <row r="82" spans="2:9" ht="26.25" thickBot="1">
      <c r="B82" s="532">
        <f t="shared" si="4"/>
        <v>18</v>
      </c>
      <c r="C82" s="521" t="s">
        <v>448</v>
      </c>
      <c r="D82" s="517" t="s">
        <v>474</v>
      </c>
      <c r="E82" s="523">
        <v>70</v>
      </c>
      <c r="F82" s="522" t="s">
        <v>471</v>
      </c>
      <c r="G82" s="523">
        <v>0</v>
      </c>
      <c r="H82" s="519">
        <v>70000000</v>
      </c>
      <c r="I82" s="520">
        <f t="shared" si="3"/>
        <v>0.0005833333333333334</v>
      </c>
    </row>
    <row r="83" spans="2:9" ht="26.25" thickBot="1">
      <c r="B83" s="532">
        <f t="shared" si="4"/>
        <v>19</v>
      </c>
      <c r="C83" s="521" t="s">
        <v>448</v>
      </c>
      <c r="D83" s="517" t="s">
        <v>475</v>
      </c>
      <c r="E83" s="523">
        <v>200</v>
      </c>
      <c r="F83" s="522" t="s">
        <v>471</v>
      </c>
      <c r="G83" s="523">
        <v>0</v>
      </c>
      <c r="H83" s="519">
        <v>200000000</v>
      </c>
      <c r="I83" s="520">
        <f t="shared" si="3"/>
        <v>0.0016666666666666668</v>
      </c>
    </row>
    <row r="84" spans="2:9" ht="26.25" thickBot="1">
      <c r="B84" s="532">
        <f t="shared" si="4"/>
        <v>20</v>
      </c>
      <c r="C84" s="515" t="s">
        <v>449</v>
      </c>
      <c r="D84" s="517" t="s">
        <v>476</v>
      </c>
      <c r="E84" s="523">
        <v>220</v>
      </c>
      <c r="F84" s="522" t="s">
        <v>471</v>
      </c>
      <c r="G84" s="523">
        <v>0</v>
      </c>
      <c r="H84" s="519">
        <v>220000000</v>
      </c>
      <c r="I84" s="520">
        <f t="shared" si="3"/>
        <v>0.0018333333333333333</v>
      </c>
    </row>
    <row r="85" spans="2:9" ht="26.25" thickBot="1">
      <c r="B85" s="532">
        <f t="shared" si="4"/>
        <v>21</v>
      </c>
      <c r="C85" s="533" t="s">
        <v>111</v>
      </c>
      <c r="D85" s="535" t="s">
        <v>482</v>
      </c>
      <c r="E85" s="536">
        <v>1000</v>
      </c>
      <c r="F85" s="534" t="s">
        <v>539</v>
      </c>
      <c r="G85" s="536"/>
      <c r="H85" s="537">
        <f>+E85*1000000</f>
        <v>1000000000</v>
      </c>
      <c r="I85" s="520">
        <f t="shared" si="3"/>
        <v>0.008333333333333333</v>
      </c>
    </row>
    <row r="86" spans="2:9" ht="26.25" thickBot="1">
      <c r="B86" s="532">
        <f t="shared" si="4"/>
        <v>22</v>
      </c>
      <c r="C86" s="533" t="s">
        <v>111</v>
      </c>
      <c r="D86" s="535" t="s">
        <v>541</v>
      </c>
      <c r="E86" s="536">
        <v>944</v>
      </c>
      <c r="F86" s="534" t="s">
        <v>539</v>
      </c>
      <c r="G86" s="536"/>
      <c r="H86" s="537">
        <f>+E86*1000000</f>
        <v>944000000</v>
      </c>
      <c r="I86" s="520">
        <f t="shared" si="3"/>
        <v>0.007866666666666666</v>
      </c>
    </row>
    <row r="87" spans="2:9" ht="26.25" thickBot="1">
      <c r="B87" s="532">
        <f t="shared" si="4"/>
        <v>23</v>
      </c>
      <c r="C87" s="533" t="s">
        <v>112</v>
      </c>
      <c r="D87" s="535" t="s">
        <v>542</v>
      </c>
      <c r="E87" s="536">
        <v>2322</v>
      </c>
      <c r="F87" s="534" t="s">
        <v>539</v>
      </c>
      <c r="G87" s="536"/>
      <c r="H87" s="537">
        <f>+E87*1000000</f>
        <v>2322000000</v>
      </c>
      <c r="I87" s="520">
        <f t="shared" si="3"/>
        <v>0.01935</v>
      </c>
    </row>
    <row r="88" spans="2:9" ht="26.25" thickBot="1">
      <c r="B88" s="532">
        <f t="shared" si="4"/>
        <v>24</v>
      </c>
      <c r="C88" s="533" t="s">
        <v>113</v>
      </c>
      <c r="D88" s="535" t="s">
        <v>543</v>
      </c>
      <c r="E88" s="536">
        <v>1134</v>
      </c>
      <c r="F88" s="534" t="s">
        <v>539</v>
      </c>
      <c r="G88" s="536"/>
      <c r="H88" s="537">
        <f>+E88*1000000</f>
        <v>1134000000</v>
      </c>
      <c r="I88" s="520">
        <f t="shared" si="3"/>
        <v>0.00945</v>
      </c>
    </row>
    <row r="89" spans="2:9" ht="26.25" thickBot="1">
      <c r="B89" s="532">
        <f t="shared" si="4"/>
        <v>25</v>
      </c>
      <c r="C89" s="521" t="s">
        <v>477</v>
      </c>
      <c r="D89" s="517" t="s">
        <v>536</v>
      </c>
      <c r="E89" s="523">
        <v>3750</v>
      </c>
      <c r="F89" s="522" t="s">
        <v>497</v>
      </c>
      <c r="G89" s="523">
        <v>0</v>
      </c>
      <c r="H89" s="519">
        <v>3750000000</v>
      </c>
      <c r="I89" s="520">
        <f t="shared" si="3"/>
        <v>0.03125</v>
      </c>
    </row>
    <row r="90" spans="2:9" ht="26.25" thickBot="1">
      <c r="B90" s="532">
        <f t="shared" si="4"/>
        <v>26</v>
      </c>
      <c r="C90" s="521" t="s">
        <v>452</v>
      </c>
      <c r="D90" s="517" t="s">
        <v>537</v>
      </c>
      <c r="E90" s="523">
        <v>1950</v>
      </c>
      <c r="F90" s="522" t="s">
        <v>497</v>
      </c>
      <c r="G90" s="523">
        <v>0</v>
      </c>
      <c r="H90" s="519">
        <v>1950000000</v>
      </c>
      <c r="I90" s="520">
        <f t="shared" si="3"/>
        <v>0.01625</v>
      </c>
    </row>
    <row r="91" spans="2:9" ht="26.25" thickBot="1">
      <c r="B91" s="532">
        <f t="shared" si="4"/>
        <v>27</v>
      </c>
      <c r="C91" s="539" t="s">
        <v>454</v>
      </c>
      <c r="D91" s="517" t="s">
        <v>538</v>
      </c>
      <c r="E91" s="523">
        <f>3750+1950</f>
        <v>5700</v>
      </c>
      <c r="F91" s="522" t="s">
        <v>539</v>
      </c>
      <c r="G91" s="523">
        <v>0</v>
      </c>
      <c r="H91" s="519">
        <v>5700000000</v>
      </c>
      <c r="I91" s="520">
        <f t="shared" si="3"/>
        <v>0.0475</v>
      </c>
    </row>
    <row r="92" spans="2:9" ht="26.25" thickBot="1">
      <c r="B92" s="532">
        <f t="shared" si="4"/>
        <v>28</v>
      </c>
      <c r="C92" s="539" t="s">
        <v>454</v>
      </c>
      <c r="D92" s="535" t="s">
        <v>516</v>
      </c>
      <c r="E92" s="536">
        <v>3600</v>
      </c>
      <c r="F92" s="534" t="s">
        <v>478</v>
      </c>
      <c r="G92" s="536">
        <v>0</v>
      </c>
      <c r="H92" s="537">
        <v>3600000000</v>
      </c>
      <c r="I92" s="538">
        <f t="shared" si="3"/>
        <v>0.03</v>
      </c>
    </row>
    <row r="93" spans="2:9" ht="26.25" thickBot="1">
      <c r="B93" s="532">
        <f t="shared" si="4"/>
        <v>29</v>
      </c>
      <c r="C93" s="533" t="s">
        <v>112</v>
      </c>
      <c r="D93" s="535" t="s">
        <v>517</v>
      </c>
      <c r="E93" s="536">
        <v>4300</v>
      </c>
      <c r="F93" s="534" t="s">
        <v>478</v>
      </c>
      <c r="G93" s="536">
        <v>0</v>
      </c>
      <c r="H93" s="537">
        <v>4300000000</v>
      </c>
      <c r="I93" s="538">
        <f t="shared" si="3"/>
        <v>0.035833333333333335</v>
      </c>
    </row>
    <row r="94" spans="2:9" ht="26.25" thickBot="1">
      <c r="B94" s="532">
        <f t="shared" si="4"/>
        <v>30</v>
      </c>
      <c r="C94" s="533" t="s">
        <v>456</v>
      </c>
      <c r="D94" s="535" t="s">
        <v>518</v>
      </c>
      <c r="E94" s="536">
        <v>2100</v>
      </c>
      <c r="F94" s="534" t="s">
        <v>478</v>
      </c>
      <c r="G94" s="536">
        <v>0</v>
      </c>
      <c r="H94" s="537">
        <v>2100000000</v>
      </c>
      <c r="I94" s="538">
        <f t="shared" si="3"/>
        <v>0.0175</v>
      </c>
    </row>
    <row r="95" spans="2:9" ht="26.25" thickBot="1">
      <c r="B95" s="532">
        <f t="shared" si="4"/>
        <v>31</v>
      </c>
      <c r="C95" s="539" t="s">
        <v>454</v>
      </c>
      <c r="D95" s="535" t="s">
        <v>540</v>
      </c>
      <c r="E95" s="536">
        <v>4300</v>
      </c>
      <c r="F95" s="534" t="s">
        <v>497</v>
      </c>
      <c r="G95" s="537">
        <v>0</v>
      </c>
      <c r="H95" s="537">
        <f aca="true" t="shared" si="5" ref="H95:H102">+E95*1000000</f>
        <v>4300000000</v>
      </c>
      <c r="I95" s="538">
        <f t="shared" si="3"/>
        <v>0.035833333333333335</v>
      </c>
    </row>
    <row r="96" spans="2:9" ht="26.25" thickBot="1">
      <c r="B96" s="532">
        <f t="shared" si="4"/>
        <v>32</v>
      </c>
      <c r="C96" s="539" t="s">
        <v>454</v>
      </c>
      <c r="D96" s="535" t="s">
        <v>498</v>
      </c>
      <c r="E96" s="536">
        <v>3600</v>
      </c>
      <c r="F96" s="540" t="s">
        <v>455</v>
      </c>
      <c r="G96" s="537">
        <f>+E96*5</f>
        <v>18000</v>
      </c>
      <c r="H96" s="537">
        <f t="shared" si="5"/>
        <v>3600000000</v>
      </c>
      <c r="I96" s="538">
        <f t="shared" si="3"/>
        <v>0.03</v>
      </c>
    </row>
    <row r="97" spans="2:9" ht="26.25" thickBot="1">
      <c r="B97" s="532">
        <f t="shared" si="4"/>
        <v>33</v>
      </c>
      <c r="C97" s="521" t="s">
        <v>487</v>
      </c>
      <c r="D97" s="535" t="s">
        <v>499</v>
      </c>
      <c r="E97" s="536">
        <v>4100</v>
      </c>
      <c r="F97" s="540" t="s">
        <v>455</v>
      </c>
      <c r="G97" s="537">
        <f>+E97*5</f>
        <v>20500</v>
      </c>
      <c r="H97" s="537">
        <f t="shared" si="5"/>
        <v>4100000000</v>
      </c>
      <c r="I97" s="538">
        <f t="shared" si="3"/>
        <v>0.034166666666666665</v>
      </c>
    </row>
    <row r="98" spans="2:9" ht="26.25" thickBot="1">
      <c r="B98" s="532">
        <f t="shared" si="4"/>
        <v>34</v>
      </c>
      <c r="C98" s="533" t="s">
        <v>456</v>
      </c>
      <c r="D98" s="535" t="s">
        <v>500</v>
      </c>
      <c r="E98" s="536">
        <v>1900</v>
      </c>
      <c r="F98" s="540" t="s">
        <v>455</v>
      </c>
      <c r="G98" s="537">
        <f>+E98*5</f>
        <v>9500</v>
      </c>
      <c r="H98" s="537">
        <f t="shared" si="5"/>
        <v>1900000000</v>
      </c>
      <c r="I98" s="538">
        <f t="shared" si="3"/>
        <v>0.015833333333333335</v>
      </c>
    </row>
    <row r="99" spans="2:9" ht="26.25" thickBot="1">
      <c r="B99" s="532">
        <f t="shared" si="4"/>
        <v>35</v>
      </c>
      <c r="C99" s="533" t="s">
        <v>456</v>
      </c>
      <c r="D99" s="535" t="s">
        <v>501</v>
      </c>
      <c r="E99" s="536">
        <v>200</v>
      </c>
      <c r="F99" s="540" t="s">
        <v>455</v>
      </c>
      <c r="G99" s="537">
        <f>+E99*5</f>
        <v>1000</v>
      </c>
      <c r="H99" s="537">
        <f t="shared" si="5"/>
        <v>200000000</v>
      </c>
      <c r="I99" s="538">
        <f t="shared" si="3"/>
        <v>0.0016666666666666668</v>
      </c>
    </row>
    <row r="100" spans="2:9" ht="26.25" thickBot="1">
      <c r="B100" s="532">
        <f t="shared" si="4"/>
        <v>36</v>
      </c>
      <c r="C100" s="521" t="s">
        <v>487</v>
      </c>
      <c r="D100" s="535" t="s">
        <v>502</v>
      </c>
      <c r="E100" s="536">
        <v>200</v>
      </c>
      <c r="F100" s="540" t="s">
        <v>455</v>
      </c>
      <c r="G100" s="537">
        <f>+E100*5</f>
        <v>1000</v>
      </c>
      <c r="H100" s="537">
        <f t="shared" si="5"/>
        <v>200000000</v>
      </c>
      <c r="I100" s="538">
        <f t="shared" si="3"/>
        <v>0.0016666666666666668</v>
      </c>
    </row>
    <row r="101" spans="2:9" ht="26.25" thickBot="1">
      <c r="B101" s="532">
        <f t="shared" si="4"/>
        <v>37</v>
      </c>
      <c r="C101" s="539" t="s">
        <v>454</v>
      </c>
      <c r="D101" s="535" t="s">
        <v>503</v>
      </c>
      <c r="E101" s="536">
        <v>5000</v>
      </c>
      <c r="F101" s="534" t="s">
        <v>497</v>
      </c>
      <c r="G101" s="537">
        <v>0</v>
      </c>
      <c r="H101" s="537">
        <f t="shared" si="5"/>
        <v>5000000000</v>
      </c>
      <c r="I101" s="538">
        <f t="shared" si="3"/>
        <v>0.041666666666666664</v>
      </c>
    </row>
    <row r="102" spans="2:9" ht="26.25" thickBot="1">
      <c r="B102" s="532">
        <f t="shared" si="4"/>
        <v>38</v>
      </c>
      <c r="C102" s="533" t="s">
        <v>112</v>
      </c>
      <c r="D102" s="535" t="s">
        <v>504</v>
      </c>
      <c r="E102" s="536">
        <v>17000</v>
      </c>
      <c r="F102" s="534" t="s">
        <v>505</v>
      </c>
      <c r="G102" s="537">
        <v>0</v>
      </c>
      <c r="H102" s="537">
        <f t="shared" si="5"/>
        <v>17000000000</v>
      </c>
      <c r="I102" s="538">
        <f t="shared" si="3"/>
        <v>0.14166666666666666</v>
      </c>
    </row>
    <row r="103" spans="2:10" ht="26.25" thickBot="1">
      <c r="B103" s="933">
        <f t="shared" si="4"/>
        <v>39</v>
      </c>
      <c r="C103" s="533" t="s">
        <v>633</v>
      </c>
      <c r="D103" s="542" t="s">
        <v>512</v>
      </c>
      <c r="E103" s="543">
        <v>5000</v>
      </c>
      <c r="F103" s="540" t="s">
        <v>506</v>
      </c>
      <c r="G103" s="544">
        <v>0</v>
      </c>
      <c r="H103" s="544">
        <f>+E103*1000000</f>
        <v>5000000000</v>
      </c>
      <c r="I103" s="545">
        <f t="shared" si="3"/>
        <v>0.041666666666666664</v>
      </c>
      <c r="J103" s="697"/>
    </row>
    <row r="104" spans="2:9" ht="26.25" thickBot="1">
      <c r="B104" s="532">
        <f t="shared" si="4"/>
        <v>40</v>
      </c>
      <c r="C104" s="533" t="s">
        <v>456</v>
      </c>
      <c r="D104" s="535" t="s">
        <v>589</v>
      </c>
      <c r="E104" s="536">
        <v>2188</v>
      </c>
      <c r="F104" s="534" t="s">
        <v>506</v>
      </c>
      <c r="G104" s="537">
        <v>0</v>
      </c>
      <c r="H104" s="537">
        <f aca="true" t="shared" si="6" ref="H104:H110">+E104*1000000</f>
        <v>2188000000</v>
      </c>
      <c r="I104" s="538">
        <f t="shared" si="3"/>
        <v>0.018233333333333334</v>
      </c>
    </row>
    <row r="105" spans="2:9" ht="26.25" thickBot="1">
      <c r="B105" s="532">
        <f t="shared" si="4"/>
        <v>41</v>
      </c>
      <c r="C105" s="533" t="s">
        <v>456</v>
      </c>
      <c r="D105" s="535" t="s">
        <v>520</v>
      </c>
      <c r="E105" s="536">
        <v>132</v>
      </c>
      <c r="F105" s="534" t="s">
        <v>506</v>
      </c>
      <c r="G105" s="537">
        <v>0</v>
      </c>
      <c r="H105" s="544">
        <f t="shared" si="6"/>
        <v>132000000</v>
      </c>
      <c r="I105" s="545">
        <f t="shared" si="3"/>
        <v>0.0011</v>
      </c>
    </row>
    <row r="106" spans="2:9" ht="26.25" thickBot="1">
      <c r="B106" s="532">
        <f t="shared" si="4"/>
        <v>42</v>
      </c>
      <c r="C106" s="533" t="s">
        <v>507</v>
      </c>
      <c r="D106" s="542" t="s">
        <v>519</v>
      </c>
      <c r="E106" s="543">
        <v>300</v>
      </c>
      <c r="F106" s="534" t="s">
        <v>506</v>
      </c>
      <c r="G106" s="544">
        <v>0</v>
      </c>
      <c r="H106" s="544">
        <f t="shared" si="6"/>
        <v>300000000</v>
      </c>
      <c r="I106" s="545">
        <f t="shared" si="3"/>
        <v>0.0025</v>
      </c>
    </row>
    <row r="107" spans="2:9" ht="26.25" thickBot="1">
      <c r="B107" s="532">
        <f>+B106+1</f>
        <v>43</v>
      </c>
      <c r="C107" s="533" t="s">
        <v>456</v>
      </c>
      <c r="D107" s="535" t="s">
        <v>525</v>
      </c>
      <c r="E107" s="536">
        <v>380</v>
      </c>
      <c r="F107" s="534" t="s">
        <v>506</v>
      </c>
      <c r="G107" s="537">
        <v>0</v>
      </c>
      <c r="H107" s="544">
        <f t="shared" si="6"/>
        <v>380000000</v>
      </c>
      <c r="I107" s="545">
        <f t="shared" si="3"/>
        <v>0.0031666666666666666</v>
      </c>
    </row>
    <row r="108" spans="2:9" ht="26.25" thickBot="1">
      <c r="B108" s="532">
        <f t="shared" si="4"/>
        <v>44</v>
      </c>
      <c r="C108" s="539" t="s">
        <v>454</v>
      </c>
      <c r="D108" s="535" t="s">
        <v>513</v>
      </c>
      <c r="E108" s="536">
        <v>7200</v>
      </c>
      <c r="F108" s="540" t="s">
        <v>455</v>
      </c>
      <c r="G108" s="537">
        <f>+E108*5</f>
        <v>36000</v>
      </c>
      <c r="H108" s="544">
        <f t="shared" si="6"/>
        <v>7200000000</v>
      </c>
      <c r="I108" s="545">
        <f t="shared" si="3"/>
        <v>0.06</v>
      </c>
    </row>
    <row r="109" spans="2:9" ht="26.25" thickBot="1">
      <c r="B109" s="532">
        <f t="shared" si="4"/>
        <v>45</v>
      </c>
      <c r="C109" s="521" t="s">
        <v>487</v>
      </c>
      <c r="D109" s="535" t="s">
        <v>514</v>
      </c>
      <c r="E109" s="536">
        <v>8600</v>
      </c>
      <c r="F109" s="540" t="s">
        <v>455</v>
      </c>
      <c r="G109" s="537">
        <f>+E109*5</f>
        <v>43000</v>
      </c>
      <c r="H109" s="544">
        <f t="shared" si="6"/>
        <v>8600000000</v>
      </c>
      <c r="I109" s="545">
        <f t="shared" si="3"/>
        <v>0.07166666666666667</v>
      </c>
    </row>
    <row r="110" spans="2:9" ht="26.25" thickBot="1">
      <c r="B110" s="532">
        <f t="shared" si="4"/>
        <v>46</v>
      </c>
      <c r="C110" s="533" t="s">
        <v>456</v>
      </c>
      <c r="D110" s="535" t="s">
        <v>515</v>
      </c>
      <c r="E110" s="536">
        <v>4200</v>
      </c>
      <c r="F110" s="540" t="s">
        <v>455</v>
      </c>
      <c r="G110" s="537">
        <f>+E110*5</f>
        <v>21000</v>
      </c>
      <c r="H110" s="544">
        <f t="shared" si="6"/>
        <v>4200000000</v>
      </c>
      <c r="I110" s="545">
        <f t="shared" si="3"/>
        <v>0.035</v>
      </c>
    </row>
    <row r="111" spans="2:9" ht="13.5" thickBot="1">
      <c r="B111" s="541"/>
      <c r="C111" s="546" t="s">
        <v>284</v>
      </c>
      <c r="D111" s="547"/>
      <c r="E111" s="518">
        <f>SUM(E65:E110)</f>
        <v>120000</v>
      </c>
      <c r="F111" s="516"/>
      <c r="G111" s="518">
        <f>SUM(G65:G110)</f>
        <v>250000</v>
      </c>
      <c r="H111" s="518">
        <f>SUM(H65:H110)</f>
        <v>120000000000</v>
      </c>
      <c r="I111" s="548">
        <f>SUM(I65:I110)</f>
        <v>0.9999999999999998</v>
      </c>
    </row>
    <row r="112" spans="2:9" ht="13.5" thickBot="1">
      <c r="B112" s="1094" t="s">
        <v>642</v>
      </c>
      <c r="C112" s="1095"/>
      <c r="D112" s="1095"/>
      <c r="E112" s="1095"/>
      <c r="F112" s="1095"/>
      <c r="G112" s="1095"/>
      <c r="H112" s="1095"/>
      <c r="I112" s="1096"/>
    </row>
    <row r="113" spans="2:10" ht="39" thickBot="1">
      <c r="B113" s="699" t="s">
        <v>427</v>
      </c>
      <c r="C113" s="700" t="s">
        <v>393</v>
      </c>
      <c r="D113" s="700" t="s">
        <v>509</v>
      </c>
      <c r="E113" s="700" t="s">
        <v>510</v>
      </c>
      <c r="F113" s="700" t="s">
        <v>171</v>
      </c>
      <c r="G113" s="700" t="s">
        <v>428</v>
      </c>
      <c r="H113" s="700" t="s">
        <v>240</v>
      </c>
      <c r="I113" s="700" t="s">
        <v>590</v>
      </c>
      <c r="J113" s="700" t="s">
        <v>591</v>
      </c>
    </row>
    <row r="114" spans="2:10" ht="25.5">
      <c r="B114" s="701"/>
      <c r="C114" s="702" t="s">
        <v>456</v>
      </c>
      <c r="D114" s="703" t="s">
        <v>437</v>
      </c>
      <c r="E114" s="704">
        <v>3800</v>
      </c>
      <c r="F114" s="703" t="s">
        <v>455</v>
      </c>
      <c r="G114" s="704">
        <f>+E114*5</f>
        <v>19000</v>
      </c>
      <c r="H114" s="704">
        <v>3800000000</v>
      </c>
      <c r="I114" s="705">
        <v>0.03166666666666667</v>
      </c>
      <c r="J114" s="706"/>
    </row>
    <row r="115" spans="2:10" ht="25.5">
      <c r="B115" s="707"/>
      <c r="C115" s="708" t="s">
        <v>456</v>
      </c>
      <c r="D115" s="709" t="s">
        <v>495</v>
      </c>
      <c r="E115" s="585">
        <v>400</v>
      </c>
      <c r="F115" s="709" t="s">
        <v>455</v>
      </c>
      <c r="G115" s="585">
        <f>+E115*5</f>
        <v>2000</v>
      </c>
      <c r="H115" s="585">
        <v>400000000</v>
      </c>
      <c r="I115" s="710">
        <v>0.0033333333333333335</v>
      </c>
      <c r="J115" s="711"/>
    </row>
    <row r="116" spans="2:10" ht="25.5">
      <c r="B116" s="707"/>
      <c r="C116" s="708" t="s">
        <v>456</v>
      </c>
      <c r="D116" s="709" t="s">
        <v>459</v>
      </c>
      <c r="E116" s="585">
        <v>400</v>
      </c>
      <c r="F116" s="709" t="s">
        <v>458</v>
      </c>
      <c r="G116" s="585">
        <v>0</v>
      </c>
      <c r="H116" s="585">
        <v>400000000</v>
      </c>
      <c r="I116" s="710">
        <v>0.0033333333333333335</v>
      </c>
      <c r="J116" s="711"/>
    </row>
    <row r="117" spans="2:10" ht="25.5">
      <c r="B117" s="707"/>
      <c r="C117" s="708" t="s">
        <v>456</v>
      </c>
      <c r="D117" s="709" t="s">
        <v>462</v>
      </c>
      <c r="E117" s="585">
        <v>940</v>
      </c>
      <c r="F117" s="709" t="s">
        <v>461</v>
      </c>
      <c r="G117" s="585">
        <v>0</v>
      </c>
      <c r="H117" s="585">
        <v>940000000</v>
      </c>
      <c r="I117" s="710">
        <v>0.007833333333333333</v>
      </c>
      <c r="J117" s="711"/>
    </row>
    <row r="118" spans="2:10" ht="25.5">
      <c r="B118" s="707">
        <v>1</v>
      </c>
      <c r="C118" s="708" t="s">
        <v>456</v>
      </c>
      <c r="D118" s="709" t="s">
        <v>469</v>
      </c>
      <c r="E118" s="585">
        <v>400</v>
      </c>
      <c r="F118" s="709" t="s">
        <v>467</v>
      </c>
      <c r="G118" s="585">
        <v>0</v>
      </c>
      <c r="H118" s="585">
        <v>400000000</v>
      </c>
      <c r="I118" s="710">
        <v>0.0033333333333333335</v>
      </c>
      <c r="J118" s="711">
        <f>SUM(I114:I127)</f>
        <v>0.1931166666666667</v>
      </c>
    </row>
    <row r="119" spans="2:10" ht="25.5">
      <c r="B119" s="707"/>
      <c r="C119" s="708" t="s">
        <v>456</v>
      </c>
      <c r="D119" s="709" t="s">
        <v>518</v>
      </c>
      <c r="E119" s="585">
        <v>2100</v>
      </c>
      <c r="F119" s="709" t="s">
        <v>478</v>
      </c>
      <c r="G119" s="585">
        <v>0</v>
      </c>
      <c r="H119" s="585">
        <v>2100000000</v>
      </c>
      <c r="I119" s="710">
        <v>0.0175</v>
      </c>
      <c r="J119" s="711"/>
    </row>
    <row r="120" spans="2:10" ht="25.5">
      <c r="B120" s="707"/>
      <c r="C120" s="708" t="s">
        <v>456</v>
      </c>
      <c r="D120" s="709" t="s">
        <v>500</v>
      </c>
      <c r="E120" s="585">
        <v>1900</v>
      </c>
      <c r="F120" s="709" t="s">
        <v>455</v>
      </c>
      <c r="G120" s="585">
        <f>+E120*5</f>
        <v>9500</v>
      </c>
      <c r="H120" s="585">
        <f aca="true" t="shared" si="7" ref="H120:H127">+E120*1000000</f>
        <v>1900000000</v>
      </c>
      <c r="I120" s="710">
        <v>0.015833333333333335</v>
      </c>
      <c r="J120" s="711"/>
    </row>
    <row r="121" spans="2:10" ht="25.5">
      <c r="B121" s="707"/>
      <c r="C121" s="708" t="s">
        <v>456</v>
      </c>
      <c r="D121" s="709" t="s">
        <v>501</v>
      </c>
      <c r="E121" s="585">
        <v>200</v>
      </c>
      <c r="F121" s="709" t="s">
        <v>455</v>
      </c>
      <c r="G121" s="585">
        <f>+E121*5</f>
        <v>1000</v>
      </c>
      <c r="H121" s="585">
        <f t="shared" si="7"/>
        <v>200000000</v>
      </c>
      <c r="I121" s="710">
        <v>0.0016666666666666668</v>
      </c>
      <c r="J121" s="711"/>
    </row>
    <row r="122" spans="2:10" s="697" customFormat="1" ht="25.5">
      <c r="B122" s="707"/>
      <c r="C122" s="708" t="s">
        <v>633</v>
      </c>
      <c r="D122" s="709" t="s">
        <v>512</v>
      </c>
      <c r="E122" s="585">
        <v>5000</v>
      </c>
      <c r="F122" s="709" t="s">
        <v>506</v>
      </c>
      <c r="G122" s="585">
        <v>0</v>
      </c>
      <c r="H122" s="585">
        <f t="shared" si="7"/>
        <v>5000000000</v>
      </c>
      <c r="I122" s="710">
        <v>0.041666666666666664</v>
      </c>
      <c r="J122" s="711"/>
    </row>
    <row r="123" spans="2:12" ht="25.5">
      <c r="B123" s="707"/>
      <c r="C123" s="708" t="s">
        <v>456</v>
      </c>
      <c r="D123" s="709" t="s">
        <v>589</v>
      </c>
      <c r="E123" s="585">
        <v>2188</v>
      </c>
      <c r="F123" s="709" t="s">
        <v>506</v>
      </c>
      <c r="G123" s="585">
        <v>0</v>
      </c>
      <c r="H123" s="585">
        <f t="shared" si="7"/>
        <v>2188000000</v>
      </c>
      <c r="I123" s="710">
        <v>0.018233333333333334</v>
      </c>
      <c r="J123" s="711"/>
      <c r="L123">
        <f>+H124/120000000000*100</f>
        <v>3.5000000000000004</v>
      </c>
    </row>
    <row r="124" spans="2:12" ht="25.5">
      <c r="B124" s="707"/>
      <c r="C124" s="708" t="s">
        <v>456</v>
      </c>
      <c r="D124" s="709" t="s">
        <v>515</v>
      </c>
      <c r="E124" s="585">
        <v>4200</v>
      </c>
      <c r="F124" s="709" t="s">
        <v>455</v>
      </c>
      <c r="G124" s="585">
        <f>+E124*5</f>
        <v>21000</v>
      </c>
      <c r="H124" s="585">
        <f t="shared" si="7"/>
        <v>4200000000</v>
      </c>
      <c r="I124" s="710">
        <v>0.035</v>
      </c>
      <c r="J124" s="711"/>
      <c r="L124">
        <f>H127/120000000000*100</f>
        <v>0.11</v>
      </c>
    </row>
    <row r="125" spans="2:10" ht="25.5">
      <c r="B125" s="707"/>
      <c r="C125" s="708" t="s">
        <v>456</v>
      </c>
      <c r="D125" s="709" t="s">
        <v>543</v>
      </c>
      <c r="E125" s="585">
        <v>1134</v>
      </c>
      <c r="F125" s="709" t="s">
        <v>539</v>
      </c>
      <c r="G125" s="585"/>
      <c r="H125" s="585">
        <f t="shared" si="7"/>
        <v>1134000000</v>
      </c>
      <c r="I125" s="710">
        <v>0.00945</v>
      </c>
      <c r="J125" s="711"/>
    </row>
    <row r="126" spans="2:10" ht="25.5">
      <c r="B126" s="707"/>
      <c r="C126" s="708" t="s">
        <v>456</v>
      </c>
      <c r="D126" s="709" t="s">
        <v>525</v>
      </c>
      <c r="E126" s="585">
        <v>380</v>
      </c>
      <c r="F126" s="709" t="s">
        <v>506</v>
      </c>
      <c r="G126" s="585">
        <v>0</v>
      </c>
      <c r="H126" s="585">
        <f t="shared" si="7"/>
        <v>380000000</v>
      </c>
      <c r="I126" s="710">
        <f>+H126/$H$61</f>
        <v>0.0031666666666666666</v>
      </c>
      <c r="J126" s="711"/>
    </row>
    <row r="127" spans="2:10" ht="23.25" customHeight="1" thickBot="1">
      <c r="B127" s="845"/>
      <c r="C127" s="847" t="s">
        <v>456</v>
      </c>
      <c r="D127" s="846" t="s">
        <v>520</v>
      </c>
      <c r="E127" s="848">
        <v>132</v>
      </c>
      <c r="F127" s="846" t="s">
        <v>506</v>
      </c>
      <c r="G127" s="848">
        <v>0</v>
      </c>
      <c r="H127" s="848">
        <f t="shared" si="7"/>
        <v>132000000</v>
      </c>
      <c r="I127" s="849">
        <v>0.0011</v>
      </c>
      <c r="J127" s="850"/>
    </row>
    <row r="128" spans="2:10" ht="26.25" thickTop="1">
      <c r="B128" s="707"/>
      <c r="C128" s="708" t="s">
        <v>454</v>
      </c>
      <c r="D128" s="709" t="s">
        <v>435</v>
      </c>
      <c r="E128" s="585">
        <v>7200</v>
      </c>
      <c r="F128" s="709" t="s">
        <v>455</v>
      </c>
      <c r="G128" s="585">
        <f>+E128*5</f>
        <v>36000</v>
      </c>
      <c r="H128" s="585">
        <v>7200000000</v>
      </c>
      <c r="I128" s="710">
        <v>0.06</v>
      </c>
      <c r="J128" s="711"/>
    </row>
    <row r="129" spans="2:10" ht="25.5">
      <c r="B129" s="707"/>
      <c r="C129" s="708" t="s">
        <v>454</v>
      </c>
      <c r="D129" s="709" t="s">
        <v>538</v>
      </c>
      <c r="E129" s="585">
        <f>3750+1950</f>
        <v>5700</v>
      </c>
      <c r="F129" s="709" t="s">
        <v>539</v>
      </c>
      <c r="G129" s="585">
        <v>0</v>
      </c>
      <c r="H129" s="585">
        <v>5700000000</v>
      </c>
      <c r="I129" s="710">
        <v>0.0475</v>
      </c>
      <c r="J129" s="711"/>
    </row>
    <row r="130" spans="2:10" ht="25.5">
      <c r="B130" s="707"/>
      <c r="C130" s="708" t="s">
        <v>454</v>
      </c>
      <c r="D130" s="709" t="s">
        <v>516</v>
      </c>
      <c r="E130" s="585">
        <v>3600</v>
      </c>
      <c r="F130" s="709" t="s">
        <v>478</v>
      </c>
      <c r="G130" s="585">
        <v>0</v>
      </c>
      <c r="H130" s="585">
        <v>3600000000</v>
      </c>
      <c r="I130" s="710">
        <v>0.03</v>
      </c>
      <c r="J130" s="711"/>
    </row>
    <row r="131" spans="2:10" ht="25.5">
      <c r="B131" s="707">
        <v>2</v>
      </c>
      <c r="C131" s="708" t="s">
        <v>454</v>
      </c>
      <c r="D131" s="709" t="s">
        <v>540</v>
      </c>
      <c r="E131" s="585">
        <v>4300</v>
      </c>
      <c r="F131" s="709" t="s">
        <v>497</v>
      </c>
      <c r="G131" s="585">
        <v>0</v>
      </c>
      <c r="H131" s="585">
        <f aca="true" t="shared" si="8" ref="H131:H137">+E131*1000000</f>
        <v>4300000000</v>
      </c>
      <c r="I131" s="710">
        <v>0.035833333333333335</v>
      </c>
      <c r="J131" s="711">
        <f>SUM(I128:I136)</f>
        <v>0.32120000000000004</v>
      </c>
    </row>
    <row r="132" spans="2:10" ht="25.5">
      <c r="B132" s="707"/>
      <c r="C132" s="708" t="s">
        <v>454</v>
      </c>
      <c r="D132" s="709" t="s">
        <v>498</v>
      </c>
      <c r="E132" s="585">
        <v>3600</v>
      </c>
      <c r="F132" s="709" t="s">
        <v>455</v>
      </c>
      <c r="G132" s="585">
        <f>+E132*5</f>
        <v>18000</v>
      </c>
      <c r="H132" s="585">
        <f t="shared" si="8"/>
        <v>3600000000</v>
      </c>
      <c r="I132" s="710">
        <v>0.03</v>
      </c>
      <c r="J132" s="711"/>
    </row>
    <row r="133" spans="2:10" ht="25.5">
      <c r="B133" s="707"/>
      <c r="C133" s="708" t="s">
        <v>454</v>
      </c>
      <c r="D133" s="709" t="s">
        <v>503</v>
      </c>
      <c r="E133" s="585">
        <v>5000</v>
      </c>
      <c r="F133" s="709" t="s">
        <v>497</v>
      </c>
      <c r="G133" s="585">
        <v>0</v>
      </c>
      <c r="H133" s="585">
        <f t="shared" si="8"/>
        <v>5000000000</v>
      </c>
      <c r="I133" s="710">
        <v>0.041666666666666664</v>
      </c>
      <c r="J133" s="711"/>
    </row>
    <row r="134" spans="2:10" ht="25.5">
      <c r="B134" s="707"/>
      <c r="C134" s="708" t="s">
        <v>454</v>
      </c>
      <c r="D134" s="709" t="s">
        <v>513</v>
      </c>
      <c r="E134" s="585">
        <v>7200</v>
      </c>
      <c r="F134" s="709" t="s">
        <v>455</v>
      </c>
      <c r="G134" s="585">
        <f>+E134*5</f>
        <v>36000</v>
      </c>
      <c r="H134" s="585">
        <f t="shared" si="8"/>
        <v>7200000000</v>
      </c>
      <c r="I134" s="710">
        <v>0.06</v>
      </c>
      <c r="J134" s="711"/>
    </row>
    <row r="135" spans="2:10" ht="25.5">
      <c r="B135" s="707"/>
      <c r="C135" s="708" t="s">
        <v>111</v>
      </c>
      <c r="D135" s="709" t="s">
        <v>482</v>
      </c>
      <c r="E135" s="585">
        <v>1000</v>
      </c>
      <c r="F135" s="709" t="s">
        <v>539</v>
      </c>
      <c r="G135" s="585"/>
      <c r="H135" s="585">
        <f t="shared" si="8"/>
        <v>1000000000</v>
      </c>
      <c r="I135" s="710">
        <v>0.008333333333333333</v>
      </c>
      <c r="J135" s="711"/>
    </row>
    <row r="136" spans="2:10" ht="26.25" thickBot="1">
      <c r="B136" s="707"/>
      <c r="C136" s="708" t="s">
        <v>111</v>
      </c>
      <c r="D136" s="709" t="s">
        <v>541</v>
      </c>
      <c r="E136" s="585">
        <v>944</v>
      </c>
      <c r="F136" s="709" t="s">
        <v>539</v>
      </c>
      <c r="G136" s="585"/>
      <c r="H136" s="585">
        <f t="shared" si="8"/>
        <v>944000000</v>
      </c>
      <c r="I136" s="710">
        <v>0.007866666666666666</v>
      </c>
      <c r="J136" s="711"/>
    </row>
    <row r="137" spans="2:10" ht="25.5">
      <c r="B137" s="701"/>
      <c r="C137" s="702" t="s">
        <v>112</v>
      </c>
      <c r="D137" s="703" t="s">
        <v>542</v>
      </c>
      <c r="E137" s="704">
        <v>2322</v>
      </c>
      <c r="F137" s="703" t="s">
        <v>539</v>
      </c>
      <c r="G137" s="704"/>
      <c r="H137" s="704">
        <f t="shared" si="8"/>
        <v>2322000000</v>
      </c>
      <c r="I137" s="705">
        <v>0.01935</v>
      </c>
      <c r="J137" s="706"/>
    </row>
    <row r="138" spans="2:10" ht="25.5">
      <c r="B138" s="707">
        <v>3</v>
      </c>
      <c r="C138" s="708" t="s">
        <v>112</v>
      </c>
      <c r="D138" s="709" t="s">
        <v>517</v>
      </c>
      <c r="E138" s="585">
        <v>4300</v>
      </c>
      <c r="F138" s="709" t="s">
        <v>478</v>
      </c>
      <c r="G138" s="585">
        <v>0</v>
      </c>
      <c r="H138" s="585">
        <v>4300000000</v>
      </c>
      <c r="I138" s="710">
        <v>0.035833333333333335</v>
      </c>
      <c r="J138" s="711">
        <f>SUM(I137:I139)</f>
        <v>0.19685</v>
      </c>
    </row>
    <row r="139" spans="2:10" ht="26.25" thickBot="1">
      <c r="B139" s="707"/>
      <c r="C139" s="708" t="s">
        <v>112</v>
      </c>
      <c r="D139" s="709" t="s">
        <v>504</v>
      </c>
      <c r="E139" s="585">
        <v>17000</v>
      </c>
      <c r="F139" s="709" t="s">
        <v>505</v>
      </c>
      <c r="G139" s="585">
        <v>0</v>
      </c>
      <c r="H139" s="585">
        <f>+E139*1000000</f>
        <v>17000000000</v>
      </c>
      <c r="I139" s="710">
        <v>0.14166666666666666</v>
      </c>
      <c r="J139" s="711"/>
    </row>
    <row r="140" spans="2:10" ht="25.5">
      <c r="B140" s="701"/>
      <c r="C140" s="702" t="s">
        <v>487</v>
      </c>
      <c r="D140" s="703" t="s">
        <v>436</v>
      </c>
      <c r="E140" s="704">
        <v>8200</v>
      </c>
      <c r="F140" s="703" t="s">
        <v>455</v>
      </c>
      <c r="G140" s="704">
        <f>+E140*5</f>
        <v>41000</v>
      </c>
      <c r="H140" s="704">
        <v>8200000000</v>
      </c>
      <c r="I140" s="705">
        <v>0.06833333333333333</v>
      </c>
      <c r="J140" s="706"/>
    </row>
    <row r="141" spans="2:10" ht="25.5">
      <c r="B141" s="707"/>
      <c r="C141" s="708" t="s">
        <v>487</v>
      </c>
      <c r="D141" s="709" t="s">
        <v>496</v>
      </c>
      <c r="E141" s="585">
        <v>400</v>
      </c>
      <c r="F141" s="709" t="s">
        <v>455</v>
      </c>
      <c r="G141" s="585">
        <f>+E141*5</f>
        <v>2000</v>
      </c>
      <c r="H141" s="585">
        <v>400000000</v>
      </c>
      <c r="I141" s="710">
        <v>0.0033333333333333335</v>
      </c>
      <c r="J141" s="711"/>
    </row>
    <row r="142" spans="2:10" ht="25.5">
      <c r="B142" s="707">
        <v>4</v>
      </c>
      <c r="C142" s="708" t="s">
        <v>487</v>
      </c>
      <c r="D142" s="709" t="s">
        <v>499</v>
      </c>
      <c r="E142" s="585">
        <v>4100</v>
      </c>
      <c r="F142" s="709" t="s">
        <v>455</v>
      </c>
      <c r="G142" s="585">
        <f>+E142*5</f>
        <v>20500</v>
      </c>
      <c r="H142" s="585">
        <f>+E142*1000000</f>
        <v>4100000000</v>
      </c>
      <c r="I142" s="710">
        <v>0.034166666666666665</v>
      </c>
      <c r="J142" s="711">
        <f>SUM(I140:I144)</f>
        <v>0.17916666666666664</v>
      </c>
    </row>
    <row r="143" spans="2:10" ht="25.5">
      <c r="B143" s="707"/>
      <c r="C143" s="708" t="s">
        <v>487</v>
      </c>
      <c r="D143" s="709" t="s">
        <v>502</v>
      </c>
      <c r="E143" s="585">
        <v>200</v>
      </c>
      <c r="F143" s="709" t="s">
        <v>455</v>
      </c>
      <c r="G143" s="585">
        <f>+E143*5</f>
        <v>1000</v>
      </c>
      <c r="H143" s="585">
        <f>+E143*1000000</f>
        <v>200000000</v>
      </c>
      <c r="I143" s="710">
        <v>0.0016666666666666668</v>
      </c>
      <c r="J143" s="711"/>
    </row>
    <row r="144" spans="2:10" ht="26.25" thickBot="1">
      <c r="B144" s="712"/>
      <c r="C144" s="713" t="s">
        <v>487</v>
      </c>
      <c r="D144" s="714" t="s">
        <v>514</v>
      </c>
      <c r="E144" s="715">
        <v>8600</v>
      </c>
      <c r="F144" s="714" t="s">
        <v>455</v>
      </c>
      <c r="G144" s="715">
        <f>+E144*5</f>
        <v>43000</v>
      </c>
      <c r="H144" s="715">
        <f>+E144*1000000</f>
        <v>8600000000</v>
      </c>
      <c r="I144" s="716">
        <v>0.07166666666666667</v>
      </c>
      <c r="J144" s="538"/>
    </row>
    <row r="146" spans="2:3" ht="12.75">
      <c r="B146" s="514" t="s">
        <v>479</v>
      </c>
      <c r="C146" s="508"/>
    </row>
  </sheetData>
  <sheetProtection/>
  <mergeCells count="15">
    <mergeCell ref="B8:C8"/>
    <mergeCell ref="B9:C9"/>
    <mergeCell ref="B13:I13"/>
    <mergeCell ref="B62:I62"/>
    <mergeCell ref="B63:I63"/>
    <mergeCell ref="B112:I112"/>
    <mergeCell ref="B10:C10"/>
    <mergeCell ref="B11:C11"/>
    <mergeCell ref="B12:I12"/>
    <mergeCell ref="B2:I2"/>
    <mergeCell ref="B3:I3"/>
    <mergeCell ref="B4:I4"/>
    <mergeCell ref="B5:I5"/>
    <mergeCell ref="B6:I6"/>
    <mergeCell ref="B7:I7"/>
  </mergeCells>
  <printOptions/>
  <pageMargins left="0.7086614173228347" right="0.7086614173228347" top="1.3385826771653544" bottom="0.7480314960629921" header="0.31496062992125984" footer="0.31496062992125984"/>
  <pageSetup fitToHeight="0" fitToWidth="1" horizontalDpi="600" verticalDpi="600" orientation="portrait" paperSize="9" scale="51" r:id="rId2"/>
  <drawing r:id="rId1"/>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B9:J95"/>
  <sheetViews>
    <sheetView zoomScalePageLayoutView="0" workbookViewId="0" topLeftCell="A81">
      <selection activeCell="B80" sqref="B80:I80"/>
    </sheetView>
  </sheetViews>
  <sheetFormatPr defaultColWidth="25.57421875" defaultRowHeight="12.75"/>
  <cols>
    <col min="1" max="1" width="16.140625" style="0" customWidth="1"/>
    <col min="2" max="2" width="34.140625" style="1" customWidth="1"/>
    <col min="3" max="3" width="14.421875" style="1" customWidth="1"/>
    <col min="4" max="4" width="13.421875" style="1" customWidth="1"/>
    <col min="5" max="5" width="12.140625" style="1" customWidth="1"/>
    <col min="6" max="6" width="3.00390625" style="1" customWidth="1"/>
    <col min="7" max="7" width="15.8515625" style="1" customWidth="1"/>
    <col min="8" max="8" width="0.5625" style="1" customWidth="1"/>
    <col min="9" max="9" width="18.8515625" style="1" customWidth="1"/>
  </cols>
  <sheetData>
    <row r="6" ht="12.75" customHeight="1" hidden="1"/>
    <row r="7" ht="12.75" customHeight="1" hidden="1"/>
    <row r="8" ht="12.75" customHeight="1" hidden="1"/>
    <row r="9" spans="2:9" ht="12.75">
      <c r="B9" s="143"/>
      <c r="C9" s="144"/>
      <c r="D9" s="144"/>
      <c r="E9" s="144"/>
      <c r="F9" s="144"/>
      <c r="G9" s="144"/>
      <c r="H9" s="144"/>
      <c r="I9" s="145"/>
    </row>
    <row r="10" spans="2:9" ht="12.75" customHeight="1" hidden="1">
      <c r="B10" s="146"/>
      <c r="I10" s="147"/>
    </row>
    <row r="11" spans="2:9" ht="12.75">
      <c r="B11" s="146"/>
      <c r="I11" s="147"/>
    </row>
    <row r="12" spans="2:10" ht="15.75">
      <c r="B12" s="146"/>
      <c r="I12" s="147"/>
      <c r="J12" s="141"/>
    </row>
    <row r="13" spans="2:9" ht="12.75">
      <c r="B13" s="40" t="s">
        <v>639</v>
      </c>
      <c r="C13" s="26"/>
      <c r="D13" s="26"/>
      <c r="E13" s="26"/>
      <c r="F13" s="26"/>
      <c r="G13" s="26"/>
      <c r="H13" s="26"/>
      <c r="I13" s="148"/>
    </row>
    <row r="14" spans="2:9" ht="12.75">
      <c r="B14" s="40" t="s">
        <v>485</v>
      </c>
      <c r="C14" s="26"/>
      <c r="D14" s="26"/>
      <c r="E14" s="26"/>
      <c r="F14" s="26"/>
      <c r="G14" s="26"/>
      <c r="H14" s="26"/>
      <c r="I14" s="148"/>
    </row>
    <row r="15" spans="2:9" ht="12.75">
      <c r="B15" s="40"/>
      <c r="C15" s="26"/>
      <c r="D15" s="26"/>
      <c r="E15" s="26"/>
      <c r="F15" s="26"/>
      <c r="G15" s="26"/>
      <c r="H15" s="26"/>
      <c r="I15" s="148"/>
    </row>
    <row r="16" spans="2:9" ht="12.75">
      <c r="B16" s="149" t="s">
        <v>60</v>
      </c>
      <c r="C16" s="26"/>
      <c r="D16" s="513" t="s">
        <v>400</v>
      </c>
      <c r="E16" s="26"/>
      <c r="F16" s="26"/>
      <c r="G16" s="26"/>
      <c r="H16" s="26"/>
      <c r="I16" s="148"/>
    </row>
    <row r="17" spans="2:9" ht="12.75">
      <c r="B17" s="40"/>
      <c r="C17" s="26"/>
      <c r="D17" s="26"/>
      <c r="E17" s="26"/>
      <c r="F17" s="26"/>
      <c r="G17" s="26"/>
      <c r="H17" s="26"/>
      <c r="I17" s="148"/>
    </row>
    <row r="18" spans="2:9" ht="12.75">
      <c r="B18" s="149" t="s">
        <v>27</v>
      </c>
      <c r="C18" s="26"/>
      <c r="D18" s="26" t="s">
        <v>521</v>
      </c>
      <c r="E18" s="26"/>
      <c r="F18" s="26"/>
      <c r="G18" s="26"/>
      <c r="H18" s="26"/>
      <c r="I18" s="148"/>
    </row>
    <row r="19" spans="2:9" ht="12.75">
      <c r="B19" s="40"/>
      <c r="C19" s="26"/>
      <c r="D19" s="26"/>
      <c r="E19" s="26"/>
      <c r="F19" s="26"/>
      <c r="G19" s="26"/>
      <c r="H19" s="26"/>
      <c r="I19" s="148"/>
    </row>
    <row r="20" spans="2:9" ht="12.75">
      <c r="B20" s="149" t="s">
        <v>32</v>
      </c>
      <c r="C20" s="26"/>
      <c r="D20" s="26" t="s">
        <v>370</v>
      </c>
      <c r="E20" s="26"/>
      <c r="F20" s="26"/>
      <c r="G20" s="26"/>
      <c r="H20" s="26"/>
      <c r="I20" s="148"/>
    </row>
    <row r="21" spans="2:9" ht="12.75">
      <c r="B21" s="40"/>
      <c r="C21" s="26"/>
      <c r="D21" s="26"/>
      <c r="E21" s="26"/>
      <c r="F21" s="26"/>
      <c r="G21" s="26"/>
      <c r="H21" s="26"/>
      <c r="I21" s="148"/>
    </row>
    <row r="22" spans="2:9" ht="12.75">
      <c r="B22" s="40"/>
      <c r="C22" s="26"/>
      <c r="D22" s="26"/>
      <c r="E22" s="26"/>
      <c r="F22" s="26"/>
      <c r="G22" s="26"/>
      <c r="H22" s="26"/>
      <c r="I22" s="148"/>
    </row>
    <row r="23" spans="2:9" ht="12.75">
      <c r="B23" s="40"/>
      <c r="C23" s="26"/>
      <c r="D23" s="26"/>
      <c r="E23" s="26"/>
      <c r="F23" s="26"/>
      <c r="G23" s="26"/>
      <c r="H23" s="26"/>
      <c r="I23" s="148"/>
    </row>
    <row r="24" spans="2:9" ht="12.75">
      <c r="B24" s="149"/>
      <c r="C24" s="26"/>
      <c r="D24" s="26"/>
      <c r="E24" s="26"/>
      <c r="F24" s="26"/>
      <c r="G24" s="26"/>
      <c r="H24" s="26"/>
      <c r="I24" s="148"/>
    </row>
    <row r="25" spans="2:9" ht="12.75">
      <c r="B25" s="40"/>
      <c r="C25" s="26"/>
      <c r="D25" s="26"/>
      <c r="E25" s="26"/>
      <c r="F25" s="26"/>
      <c r="G25" s="26"/>
      <c r="H25" s="26"/>
      <c r="I25" s="148"/>
    </row>
    <row r="26" spans="2:9" ht="12.75">
      <c r="B26" s="40"/>
      <c r="C26" s="26"/>
      <c r="D26" s="26"/>
      <c r="E26" s="26"/>
      <c r="F26" s="26"/>
      <c r="G26" s="26"/>
      <c r="H26" s="26"/>
      <c r="I26" s="148"/>
    </row>
    <row r="27" spans="2:9" ht="12.75">
      <c r="B27" s="40"/>
      <c r="C27" s="26"/>
      <c r="D27" s="26"/>
      <c r="E27" s="26"/>
      <c r="F27" s="26"/>
      <c r="G27" s="26"/>
      <c r="H27" s="26"/>
      <c r="I27" s="148"/>
    </row>
    <row r="28" spans="2:9" ht="12.75">
      <c r="B28" s="40"/>
      <c r="C28" s="26"/>
      <c r="D28" s="26"/>
      <c r="E28" s="26"/>
      <c r="F28" s="26"/>
      <c r="G28" s="26"/>
      <c r="H28" s="26"/>
      <c r="I28" s="148"/>
    </row>
    <row r="29" spans="2:9" ht="12.75">
      <c r="B29" s="40"/>
      <c r="C29" s="26"/>
      <c r="D29" s="26"/>
      <c r="E29" s="26"/>
      <c r="F29" s="26"/>
      <c r="G29" s="26"/>
      <c r="H29" s="26"/>
      <c r="I29" s="148"/>
    </row>
    <row r="30" spans="2:9" ht="12.75">
      <c r="B30" s="40"/>
      <c r="C30" s="26"/>
      <c r="D30" s="26"/>
      <c r="E30" s="26"/>
      <c r="F30" s="26"/>
      <c r="G30" s="26"/>
      <c r="H30" s="26"/>
      <c r="I30" s="148"/>
    </row>
    <row r="31" spans="2:9" ht="12.75">
      <c r="B31" s="40"/>
      <c r="C31" s="26"/>
      <c r="D31" s="26"/>
      <c r="E31" s="26"/>
      <c r="F31" s="26"/>
      <c r="G31" s="26"/>
      <c r="H31" s="26"/>
      <c r="I31" s="148"/>
    </row>
    <row r="32" spans="2:9" ht="12.75">
      <c r="B32" s="40"/>
      <c r="C32" s="26"/>
      <c r="D32" s="26"/>
      <c r="E32" s="26"/>
      <c r="F32" s="26"/>
      <c r="G32" s="26"/>
      <c r="H32" s="26"/>
      <c r="I32" s="148"/>
    </row>
    <row r="33" spans="2:9" ht="12.75">
      <c r="B33" s="40"/>
      <c r="C33" s="26"/>
      <c r="D33" s="26"/>
      <c r="E33" s="26"/>
      <c r="F33" s="26"/>
      <c r="G33" s="26"/>
      <c r="H33" s="26"/>
      <c r="I33" s="148"/>
    </row>
    <row r="34" spans="2:9" ht="12.75">
      <c r="B34" s="40"/>
      <c r="C34" s="26"/>
      <c r="D34" s="26"/>
      <c r="E34" s="26"/>
      <c r="F34" s="26"/>
      <c r="G34" s="26"/>
      <c r="H34" s="26"/>
      <c r="I34" s="148"/>
    </row>
    <row r="35" spans="2:9" ht="12.75">
      <c r="B35" s="40"/>
      <c r="C35" s="26"/>
      <c r="D35" s="26"/>
      <c r="E35" s="26"/>
      <c r="F35" s="26"/>
      <c r="G35" s="26"/>
      <c r="H35" s="26"/>
      <c r="I35" s="148"/>
    </row>
    <row r="36" spans="2:10" ht="15.75">
      <c r="B36" s="149" t="s">
        <v>39</v>
      </c>
      <c r="C36" s="26"/>
      <c r="D36" s="26" t="s">
        <v>401</v>
      </c>
      <c r="E36" s="26"/>
      <c r="F36" s="26"/>
      <c r="G36" s="26"/>
      <c r="H36" s="26"/>
      <c r="I36" s="148"/>
      <c r="J36" s="141"/>
    </row>
    <row r="37" spans="2:9" ht="12.75">
      <c r="B37" s="40"/>
      <c r="C37" s="26"/>
      <c r="D37" s="26" t="s">
        <v>402</v>
      </c>
      <c r="E37" s="26" t="s">
        <v>403</v>
      </c>
      <c r="F37" s="26"/>
      <c r="G37" s="26"/>
      <c r="H37" s="26"/>
      <c r="I37" s="148"/>
    </row>
    <row r="38" spans="2:9" ht="12.75">
      <c r="B38" s="149" t="s">
        <v>110</v>
      </c>
      <c r="C38" s="26"/>
      <c r="D38" s="26"/>
      <c r="E38" s="26"/>
      <c r="F38" s="26"/>
      <c r="G38" s="26"/>
      <c r="H38" s="26"/>
      <c r="I38" s="148"/>
    </row>
    <row r="39" spans="2:9" ht="12.75">
      <c r="B39" s="40"/>
      <c r="C39" s="26"/>
      <c r="D39" s="26"/>
      <c r="E39" s="26"/>
      <c r="F39" s="26"/>
      <c r="G39" s="26"/>
      <c r="H39" s="26"/>
      <c r="I39" s="148"/>
    </row>
    <row r="40" spans="2:9" ht="12.75">
      <c r="B40" s="149" t="s">
        <v>41</v>
      </c>
      <c r="C40" s="26"/>
      <c r="D40" s="26"/>
      <c r="E40" s="26"/>
      <c r="F40" s="26"/>
      <c r="G40" s="26"/>
      <c r="H40" s="26"/>
      <c r="I40" s="148"/>
    </row>
    <row r="41" spans="2:9" ht="12.75">
      <c r="B41" s="40"/>
      <c r="C41" s="26"/>
      <c r="D41" s="26"/>
      <c r="E41" s="26"/>
      <c r="F41" s="26"/>
      <c r="G41" s="26"/>
      <c r="H41" s="26"/>
      <c r="I41" s="148"/>
    </row>
    <row r="42" spans="2:9" ht="12.75">
      <c r="B42" s="149" t="s">
        <v>486</v>
      </c>
      <c r="C42" s="26"/>
      <c r="D42" s="26"/>
      <c r="E42" s="26"/>
      <c r="F42" s="26"/>
      <c r="G42" s="26"/>
      <c r="H42" s="26"/>
      <c r="I42" s="148"/>
    </row>
    <row r="43" spans="2:9" ht="12.75">
      <c r="B43" s="150"/>
      <c r="C43" s="2"/>
      <c r="D43" s="2"/>
      <c r="E43" s="2" t="s">
        <v>44</v>
      </c>
      <c r="F43" s="2"/>
      <c r="G43" s="2" t="s">
        <v>46</v>
      </c>
      <c r="H43" s="2"/>
      <c r="I43" s="151" t="s">
        <v>48</v>
      </c>
    </row>
    <row r="44" spans="2:9" ht="12.75">
      <c r="B44" s="150"/>
      <c r="C44" s="2" t="s">
        <v>21</v>
      </c>
      <c r="D44" s="2" t="s">
        <v>43</v>
      </c>
      <c r="E44" s="2" t="s">
        <v>45</v>
      </c>
      <c r="F44" s="2"/>
      <c r="G44" s="32" t="s">
        <v>47</v>
      </c>
      <c r="H44" s="2"/>
      <c r="I44" s="151" t="s">
        <v>47</v>
      </c>
    </row>
    <row r="45" spans="2:9" ht="12.75">
      <c r="B45" s="40"/>
      <c r="C45" s="26"/>
      <c r="D45" s="26"/>
      <c r="E45" s="26"/>
      <c r="F45" s="26"/>
      <c r="G45" s="26"/>
      <c r="H45" s="26"/>
      <c r="I45" s="148"/>
    </row>
    <row r="46" spans="2:9" ht="12.75">
      <c r="B46" s="40" t="s">
        <v>111</v>
      </c>
      <c r="C46" s="67">
        <v>18000</v>
      </c>
      <c r="D46" s="142" t="s">
        <v>114</v>
      </c>
      <c r="E46" s="26">
        <v>5</v>
      </c>
      <c r="F46" s="26"/>
      <c r="G46" s="67">
        <f>C46*1000000</f>
        <v>18000000000</v>
      </c>
      <c r="H46" s="26"/>
      <c r="I46" s="152">
        <f>G46</f>
        <v>18000000000</v>
      </c>
    </row>
    <row r="47" spans="2:9" ht="12.75">
      <c r="B47" s="40" t="s">
        <v>487</v>
      </c>
      <c r="C47" s="67">
        <v>21500</v>
      </c>
      <c r="D47" s="142" t="s">
        <v>114</v>
      </c>
      <c r="E47" s="26">
        <v>5</v>
      </c>
      <c r="F47" s="26"/>
      <c r="G47" s="67">
        <f>C47*1000000</f>
        <v>21500000000</v>
      </c>
      <c r="H47" s="26"/>
      <c r="I47" s="152">
        <f>G47</f>
        <v>21500000000</v>
      </c>
    </row>
    <row r="48" spans="2:9" ht="12.75">
      <c r="B48" s="40" t="s">
        <v>113</v>
      </c>
      <c r="C48" s="67">
        <v>10500</v>
      </c>
      <c r="D48" s="142" t="s">
        <v>114</v>
      </c>
      <c r="E48" s="26">
        <v>5</v>
      </c>
      <c r="F48" s="26"/>
      <c r="G48" s="67">
        <f>C48*1000000</f>
        <v>10500000000</v>
      </c>
      <c r="H48" s="26"/>
      <c r="I48" s="152">
        <f>G48</f>
        <v>10500000000</v>
      </c>
    </row>
    <row r="49" spans="2:9" ht="13.5" thickBot="1">
      <c r="B49" s="149" t="s">
        <v>363</v>
      </c>
      <c r="C49" s="132">
        <f>SUM(C46:C48)</f>
        <v>50000</v>
      </c>
      <c r="D49" s="26"/>
      <c r="E49" s="26"/>
      <c r="F49" s="26"/>
      <c r="G49" s="132">
        <f>SUM(G46:G48)</f>
        <v>50000000000</v>
      </c>
      <c r="H49" s="67"/>
      <c r="I49" s="153">
        <f>SUM(I46:I48)</f>
        <v>50000000000</v>
      </c>
    </row>
    <row r="50" spans="2:9" ht="13.5" thickTop="1">
      <c r="B50" s="146"/>
      <c r="I50" s="147"/>
    </row>
    <row r="51" spans="2:9" ht="12.75">
      <c r="B51" s="150"/>
      <c r="C51" s="2"/>
      <c r="D51" s="2"/>
      <c r="E51" s="2" t="s">
        <v>44</v>
      </c>
      <c r="F51" s="2"/>
      <c r="G51" s="2" t="s">
        <v>46</v>
      </c>
      <c r="H51" s="2"/>
      <c r="I51" s="151" t="s">
        <v>48</v>
      </c>
    </row>
    <row r="52" spans="2:9" ht="12.75">
      <c r="B52" s="150"/>
      <c r="C52" s="2" t="s">
        <v>21</v>
      </c>
      <c r="D52" s="2" t="s">
        <v>43</v>
      </c>
      <c r="E52" s="2" t="s">
        <v>45</v>
      </c>
      <c r="F52" s="2"/>
      <c r="G52" s="32" t="s">
        <v>47</v>
      </c>
      <c r="H52" s="2"/>
      <c r="I52" s="151" t="s">
        <v>47</v>
      </c>
    </row>
    <row r="53" spans="2:9" ht="12.75">
      <c r="B53" s="40"/>
      <c r="C53" s="26"/>
      <c r="D53" s="26"/>
      <c r="E53" s="26"/>
      <c r="F53" s="26"/>
      <c r="G53" s="26"/>
      <c r="H53" s="26"/>
      <c r="I53" s="148"/>
    </row>
    <row r="54" spans="2:9" ht="12" customHeight="1">
      <c r="B54" s="40" t="s">
        <v>439</v>
      </c>
      <c r="C54" s="67">
        <v>700</v>
      </c>
      <c r="D54" s="142" t="s">
        <v>364</v>
      </c>
      <c r="E54" s="26">
        <v>0</v>
      </c>
      <c r="F54" s="26"/>
      <c r="G54" s="67">
        <f aca="true" t="shared" si="0" ref="G54:G83">C54*1000000</f>
        <v>700000000</v>
      </c>
      <c r="H54" s="26"/>
      <c r="I54" s="152">
        <f aca="true" t="shared" si="1" ref="I54:I83">G54</f>
        <v>700000000</v>
      </c>
    </row>
    <row r="55" spans="2:9" ht="12.75">
      <c r="B55" s="40" t="s">
        <v>113</v>
      </c>
      <c r="C55" s="67">
        <v>400</v>
      </c>
      <c r="D55" s="142" t="s">
        <v>364</v>
      </c>
      <c r="E55" s="26">
        <v>0</v>
      </c>
      <c r="F55" s="26"/>
      <c r="G55" s="67">
        <f t="shared" si="0"/>
        <v>400000000</v>
      </c>
      <c r="H55" s="26"/>
      <c r="I55" s="152">
        <f t="shared" si="1"/>
        <v>400000000</v>
      </c>
    </row>
    <row r="56" spans="2:9" ht="11.25" customHeight="1">
      <c r="B56" s="40" t="s">
        <v>440</v>
      </c>
      <c r="C56" s="67">
        <v>1260</v>
      </c>
      <c r="D56" s="142" t="s">
        <v>365</v>
      </c>
      <c r="E56" s="26">
        <v>0</v>
      </c>
      <c r="F56" s="26"/>
      <c r="G56" s="67">
        <f t="shared" si="0"/>
        <v>1260000000</v>
      </c>
      <c r="H56" s="26"/>
      <c r="I56" s="152">
        <f t="shared" si="1"/>
        <v>1260000000</v>
      </c>
    </row>
    <row r="57" spans="2:9" ht="11.25" customHeight="1">
      <c r="B57" s="40" t="s">
        <v>113</v>
      </c>
      <c r="C57" s="67">
        <v>940</v>
      </c>
      <c r="D57" s="142" t="s">
        <v>365</v>
      </c>
      <c r="E57" s="26">
        <v>0</v>
      </c>
      <c r="F57" s="26"/>
      <c r="G57" s="67">
        <f t="shared" si="0"/>
        <v>940000000</v>
      </c>
      <c r="H57" s="26"/>
      <c r="I57" s="152">
        <f t="shared" si="1"/>
        <v>940000000</v>
      </c>
    </row>
    <row r="58" spans="2:9" ht="11.25" customHeight="1">
      <c r="B58" s="40" t="s">
        <v>441</v>
      </c>
      <c r="C58" s="67">
        <v>200</v>
      </c>
      <c r="D58" s="142" t="s">
        <v>365</v>
      </c>
      <c r="E58" s="26">
        <v>0</v>
      </c>
      <c r="F58" s="26"/>
      <c r="G58" s="67">
        <f t="shared" si="0"/>
        <v>200000000</v>
      </c>
      <c r="H58" s="26"/>
      <c r="I58" s="152">
        <f t="shared" si="1"/>
        <v>200000000</v>
      </c>
    </row>
    <row r="59" spans="2:9" ht="12.75">
      <c r="B59" s="40" t="s">
        <v>588</v>
      </c>
      <c r="C59" s="67">
        <v>1200</v>
      </c>
      <c r="D59" s="142" t="s">
        <v>442</v>
      </c>
      <c r="E59" s="26">
        <v>0</v>
      </c>
      <c r="F59" s="26"/>
      <c r="G59" s="67">
        <f t="shared" si="0"/>
        <v>1200000000</v>
      </c>
      <c r="H59" s="26"/>
      <c r="I59" s="152">
        <f t="shared" si="1"/>
        <v>1200000000</v>
      </c>
    </row>
    <row r="60" spans="2:9" ht="12.75">
      <c r="B60" s="40" t="s">
        <v>443</v>
      </c>
      <c r="C60" s="67">
        <v>365</v>
      </c>
      <c r="D60" s="142" t="s">
        <v>366</v>
      </c>
      <c r="E60" s="26">
        <v>0</v>
      </c>
      <c r="F60" s="26"/>
      <c r="G60" s="67">
        <f t="shared" si="0"/>
        <v>365000000</v>
      </c>
      <c r="H60" s="26"/>
      <c r="I60" s="152">
        <f t="shared" si="1"/>
        <v>365000000</v>
      </c>
    </row>
    <row r="61" spans="2:9" ht="12.75">
      <c r="B61" s="40" t="s">
        <v>444</v>
      </c>
      <c r="C61" s="67">
        <v>135</v>
      </c>
      <c r="D61" s="142" t="s">
        <v>366</v>
      </c>
      <c r="E61" s="26">
        <v>0</v>
      </c>
      <c r="F61" s="26"/>
      <c r="G61" s="67">
        <f t="shared" si="0"/>
        <v>135000000</v>
      </c>
      <c r="H61" s="26"/>
      <c r="I61" s="152">
        <f t="shared" si="1"/>
        <v>135000000</v>
      </c>
    </row>
    <row r="62" spans="2:9" ht="12.75">
      <c r="B62" s="40" t="s">
        <v>113</v>
      </c>
      <c r="C62" s="67">
        <v>400</v>
      </c>
      <c r="D62" s="142" t="s">
        <v>366</v>
      </c>
      <c r="E62" s="26">
        <v>0</v>
      </c>
      <c r="F62" s="26"/>
      <c r="G62" s="67">
        <f t="shared" si="0"/>
        <v>400000000</v>
      </c>
      <c r="H62" s="26"/>
      <c r="I62" s="152">
        <f t="shared" si="1"/>
        <v>400000000</v>
      </c>
    </row>
    <row r="63" spans="2:9" ht="12.75">
      <c r="B63" s="40" t="s">
        <v>445</v>
      </c>
      <c r="C63" s="67">
        <v>2410</v>
      </c>
      <c r="D63" s="142" t="s">
        <v>367</v>
      </c>
      <c r="E63" s="26">
        <v>0</v>
      </c>
      <c r="F63" s="26"/>
      <c r="G63" s="67">
        <f t="shared" si="0"/>
        <v>2410000000</v>
      </c>
      <c r="H63" s="26"/>
      <c r="I63" s="152">
        <f t="shared" si="1"/>
        <v>2410000000</v>
      </c>
    </row>
    <row r="64" spans="2:9" ht="12.75">
      <c r="B64" s="40" t="s">
        <v>446</v>
      </c>
      <c r="C64" s="67">
        <v>200</v>
      </c>
      <c r="D64" s="142" t="s">
        <v>367</v>
      </c>
      <c r="E64" s="26">
        <v>0</v>
      </c>
      <c r="F64" s="26"/>
      <c r="G64" s="67">
        <f t="shared" si="0"/>
        <v>200000000</v>
      </c>
      <c r="H64" s="26"/>
      <c r="I64" s="152">
        <f t="shared" si="1"/>
        <v>200000000</v>
      </c>
    </row>
    <row r="65" spans="2:9" ht="12.75">
      <c r="B65" s="40" t="s">
        <v>447</v>
      </c>
      <c r="C65" s="67">
        <v>200</v>
      </c>
      <c r="D65" s="142" t="s">
        <v>367</v>
      </c>
      <c r="E65" s="26">
        <v>0</v>
      </c>
      <c r="F65" s="26"/>
      <c r="G65" s="67">
        <f t="shared" si="0"/>
        <v>200000000</v>
      </c>
      <c r="H65" s="26"/>
      <c r="I65" s="152">
        <f t="shared" si="1"/>
        <v>200000000</v>
      </c>
    </row>
    <row r="66" spans="2:9" ht="12.75">
      <c r="B66" s="40" t="s">
        <v>448</v>
      </c>
      <c r="C66" s="67">
        <v>70</v>
      </c>
      <c r="D66" s="142" t="s">
        <v>367</v>
      </c>
      <c r="E66" s="26">
        <v>0</v>
      </c>
      <c r="F66" s="26"/>
      <c r="G66" s="67">
        <f t="shared" si="0"/>
        <v>70000000</v>
      </c>
      <c r="H66" s="26"/>
      <c r="I66" s="152">
        <f t="shared" si="1"/>
        <v>70000000</v>
      </c>
    </row>
    <row r="67" spans="2:9" ht="12.75">
      <c r="B67" s="40" t="s">
        <v>448</v>
      </c>
      <c r="C67" s="67">
        <v>200</v>
      </c>
      <c r="D67" s="142" t="s">
        <v>367</v>
      </c>
      <c r="E67" s="26">
        <v>0</v>
      </c>
      <c r="F67" s="26"/>
      <c r="G67" s="67">
        <f t="shared" si="0"/>
        <v>200000000</v>
      </c>
      <c r="H67" s="26"/>
      <c r="I67" s="152">
        <f t="shared" si="1"/>
        <v>200000000</v>
      </c>
    </row>
    <row r="68" spans="2:9" ht="12.75">
      <c r="B68" s="40" t="s">
        <v>449</v>
      </c>
      <c r="C68" s="67">
        <v>220</v>
      </c>
      <c r="D68" s="142" t="s">
        <v>367</v>
      </c>
      <c r="E68" s="26">
        <v>0</v>
      </c>
      <c r="F68" s="26"/>
      <c r="G68" s="67">
        <f t="shared" si="0"/>
        <v>220000000</v>
      </c>
      <c r="H68" s="26"/>
      <c r="I68" s="152">
        <f t="shared" si="1"/>
        <v>220000000</v>
      </c>
    </row>
    <row r="69" spans="2:9" ht="12.75">
      <c r="B69" s="568" t="s">
        <v>111</v>
      </c>
      <c r="C69" s="73">
        <f>1944+5700</f>
        <v>7644</v>
      </c>
      <c r="D69" s="569" t="s">
        <v>451</v>
      </c>
      <c r="E69" s="74">
        <v>0</v>
      </c>
      <c r="F69" s="74"/>
      <c r="G69" s="73">
        <f t="shared" si="0"/>
        <v>7644000000</v>
      </c>
      <c r="H69" s="74"/>
      <c r="I69" s="570">
        <f t="shared" si="1"/>
        <v>7644000000</v>
      </c>
    </row>
    <row r="70" spans="2:9" ht="12.75">
      <c r="B70" s="40" t="s">
        <v>112</v>
      </c>
      <c r="C70" s="73">
        <v>2322</v>
      </c>
      <c r="D70" s="569" t="s">
        <v>451</v>
      </c>
      <c r="E70" s="74">
        <v>0</v>
      </c>
      <c r="F70" s="74"/>
      <c r="G70" s="73">
        <f t="shared" si="0"/>
        <v>2322000000</v>
      </c>
      <c r="H70" s="74"/>
      <c r="I70" s="570">
        <f t="shared" si="1"/>
        <v>2322000000</v>
      </c>
    </row>
    <row r="71" spans="2:9" ht="12.75">
      <c r="B71" s="40" t="s">
        <v>113</v>
      </c>
      <c r="C71" s="73">
        <v>1134</v>
      </c>
      <c r="D71" s="569" t="s">
        <v>451</v>
      </c>
      <c r="E71" s="74">
        <v>0</v>
      </c>
      <c r="F71" s="74"/>
      <c r="G71" s="73">
        <f t="shared" si="0"/>
        <v>1134000000</v>
      </c>
      <c r="H71" s="74"/>
      <c r="I71" s="570">
        <f t="shared" si="1"/>
        <v>1134000000</v>
      </c>
    </row>
    <row r="72" spans="2:9" ht="12.75">
      <c r="B72" s="40" t="s">
        <v>111</v>
      </c>
      <c r="C72" s="67">
        <v>3600</v>
      </c>
      <c r="D72" s="142" t="s">
        <v>368</v>
      </c>
      <c r="E72" s="26">
        <v>0</v>
      </c>
      <c r="F72" s="26"/>
      <c r="G72" s="67">
        <f t="shared" si="0"/>
        <v>3600000000</v>
      </c>
      <c r="H72" s="26"/>
      <c r="I72" s="152">
        <f t="shared" si="1"/>
        <v>3600000000</v>
      </c>
    </row>
    <row r="73" spans="2:9" ht="12.75">
      <c r="B73" s="40" t="s">
        <v>112</v>
      </c>
      <c r="C73" s="67">
        <v>4300</v>
      </c>
      <c r="D73" s="142" t="s">
        <v>368</v>
      </c>
      <c r="E73" s="26">
        <v>0</v>
      </c>
      <c r="F73" s="26"/>
      <c r="G73" s="67">
        <f t="shared" si="0"/>
        <v>4300000000</v>
      </c>
      <c r="H73" s="26"/>
      <c r="I73" s="152">
        <f t="shared" si="1"/>
        <v>4300000000</v>
      </c>
    </row>
    <row r="74" spans="2:9" ht="12.75">
      <c r="B74" s="40" t="s">
        <v>113</v>
      </c>
      <c r="C74" s="67">
        <v>2100</v>
      </c>
      <c r="D74" s="142" t="s">
        <v>368</v>
      </c>
      <c r="E74" s="26">
        <v>0</v>
      </c>
      <c r="F74" s="26"/>
      <c r="G74" s="67">
        <f t="shared" si="0"/>
        <v>2100000000</v>
      </c>
      <c r="H74" s="26"/>
      <c r="I74" s="152">
        <f t="shared" si="1"/>
        <v>2100000000</v>
      </c>
    </row>
    <row r="75" spans="2:9" ht="12.75">
      <c r="B75" s="40" t="s">
        <v>111</v>
      </c>
      <c r="C75" s="67">
        <f>15000-5700</f>
        <v>9300</v>
      </c>
      <c r="D75" s="142" t="s">
        <v>488</v>
      </c>
      <c r="E75" s="26">
        <v>0</v>
      </c>
      <c r="F75" s="26"/>
      <c r="G75" s="67">
        <f t="shared" si="0"/>
        <v>9300000000</v>
      </c>
      <c r="H75" s="26"/>
      <c r="I75" s="152">
        <f t="shared" si="1"/>
        <v>9300000000</v>
      </c>
    </row>
    <row r="76" spans="2:9" ht="12.75">
      <c r="B76" s="40" t="s">
        <v>450</v>
      </c>
      <c r="C76" s="67">
        <v>3750</v>
      </c>
      <c r="D76" s="142" t="s">
        <v>488</v>
      </c>
      <c r="E76" s="26">
        <v>0</v>
      </c>
      <c r="F76" s="26"/>
      <c r="G76" s="67">
        <f>C76*1000000</f>
        <v>3750000000</v>
      </c>
      <c r="H76" s="26"/>
      <c r="I76" s="152">
        <f t="shared" si="1"/>
        <v>3750000000</v>
      </c>
    </row>
    <row r="77" spans="2:9" ht="12.75">
      <c r="B77" s="40" t="s">
        <v>452</v>
      </c>
      <c r="C77" s="67">
        <v>1950</v>
      </c>
      <c r="D77" s="142" t="s">
        <v>488</v>
      </c>
      <c r="E77" s="26">
        <v>0</v>
      </c>
      <c r="F77" s="26"/>
      <c r="G77" s="67">
        <f>C77*1000000</f>
        <v>1950000000</v>
      </c>
      <c r="H77" s="26"/>
      <c r="I77" s="152">
        <f t="shared" si="1"/>
        <v>1950000000</v>
      </c>
    </row>
    <row r="78" spans="2:9" ht="12.75">
      <c r="B78" s="40" t="s">
        <v>112</v>
      </c>
      <c r="C78" s="67">
        <v>17000</v>
      </c>
      <c r="D78" s="142" t="s">
        <v>489</v>
      </c>
      <c r="E78" s="26">
        <v>0</v>
      </c>
      <c r="F78" s="26"/>
      <c r="G78" s="67">
        <f t="shared" si="0"/>
        <v>17000000000</v>
      </c>
      <c r="H78" s="26"/>
      <c r="I78" s="152">
        <f t="shared" si="1"/>
        <v>17000000000</v>
      </c>
    </row>
    <row r="79" spans="2:9" ht="12.75">
      <c r="B79" s="40" t="s">
        <v>113</v>
      </c>
      <c r="C79" s="67">
        <v>2188</v>
      </c>
      <c r="D79" s="142" t="s">
        <v>490</v>
      </c>
      <c r="E79" s="26">
        <v>0</v>
      </c>
      <c r="F79" s="26"/>
      <c r="G79" s="67">
        <f t="shared" si="0"/>
        <v>2188000000</v>
      </c>
      <c r="H79" s="26"/>
      <c r="I79" s="152">
        <f t="shared" si="1"/>
        <v>2188000000</v>
      </c>
    </row>
    <row r="80" spans="2:9" s="918" customFormat="1" ht="12.75">
      <c r="B80" s="40" t="s">
        <v>633</v>
      </c>
      <c r="C80" s="67">
        <v>5000</v>
      </c>
      <c r="D80" s="142" t="s">
        <v>490</v>
      </c>
      <c r="E80" s="26">
        <v>0</v>
      </c>
      <c r="F80" s="26"/>
      <c r="G80" s="67">
        <f t="shared" si="0"/>
        <v>5000000000</v>
      </c>
      <c r="H80" s="26"/>
      <c r="I80" s="152">
        <f t="shared" si="1"/>
        <v>5000000000</v>
      </c>
    </row>
    <row r="81" spans="2:9" ht="12.75">
      <c r="B81" s="40" t="s">
        <v>507</v>
      </c>
      <c r="C81" s="67">
        <v>300</v>
      </c>
      <c r="D81" s="142" t="s">
        <v>490</v>
      </c>
      <c r="E81" s="26">
        <v>0</v>
      </c>
      <c r="F81" s="26"/>
      <c r="G81" s="67">
        <f t="shared" si="0"/>
        <v>300000000</v>
      </c>
      <c r="H81" s="26"/>
      <c r="I81" s="152">
        <f t="shared" si="1"/>
        <v>300000000</v>
      </c>
    </row>
    <row r="82" spans="2:9" ht="12.75">
      <c r="B82" s="40" t="s">
        <v>113</v>
      </c>
      <c r="C82" s="67">
        <v>132</v>
      </c>
      <c r="D82" s="142" t="s">
        <v>490</v>
      </c>
      <c r="E82" s="26">
        <v>0</v>
      </c>
      <c r="F82" s="26"/>
      <c r="G82" s="67">
        <f t="shared" si="0"/>
        <v>132000000</v>
      </c>
      <c r="H82" s="26"/>
      <c r="I82" s="152">
        <f t="shared" si="1"/>
        <v>132000000</v>
      </c>
    </row>
    <row r="83" spans="2:9" ht="12.75">
      <c r="B83" s="40" t="s">
        <v>113</v>
      </c>
      <c r="C83" s="26">
        <v>380</v>
      </c>
      <c r="D83" s="142" t="s">
        <v>490</v>
      </c>
      <c r="E83" s="26">
        <v>0</v>
      </c>
      <c r="F83" s="26"/>
      <c r="G83" s="67">
        <f t="shared" si="0"/>
        <v>380000000</v>
      </c>
      <c r="H83" s="26"/>
      <c r="I83" s="152">
        <f t="shared" si="1"/>
        <v>380000000</v>
      </c>
    </row>
    <row r="84" spans="2:9" ht="13.5" thickBot="1">
      <c r="B84" s="149" t="s">
        <v>363</v>
      </c>
      <c r="C84" s="132">
        <f>SUM(C54:C83)</f>
        <v>70000</v>
      </c>
      <c r="D84" s="26"/>
      <c r="E84" s="26"/>
      <c r="F84" s="26"/>
      <c r="G84" s="132">
        <f>SUM(G54:G83)</f>
        <v>70000000000</v>
      </c>
      <c r="H84" s="67"/>
      <c r="I84" s="153">
        <f>SUM(I54:I83)</f>
        <v>70000000000</v>
      </c>
    </row>
    <row r="85" spans="2:9" ht="13.5" thickTop="1">
      <c r="B85" s="146"/>
      <c r="I85" s="147"/>
    </row>
    <row r="86" spans="2:9" ht="13.5" thickBot="1">
      <c r="B86" s="469" t="s">
        <v>369</v>
      </c>
      <c r="C86" s="470">
        <f>+C49+C84</f>
        <v>120000</v>
      </c>
      <c r="G86" s="470">
        <f>+G49+G84</f>
        <v>120000000000</v>
      </c>
      <c r="I86" s="470">
        <f>+I49+I84</f>
        <v>120000000000</v>
      </c>
    </row>
    <row r="87" spans="2:9" ht="12.75">
      <c r="B87" s="146"/>
      <c r="I87" s="147"/>
    </row>
    <row r="88" spans="2:9" ht="12.75">
      <c r="B88" s="146"/>
      <c r="I88" s="147"/>
    </row>
    <row r="89" spans="2:9" ht="12.75">
      <c r="B89" s="146"/>
      <c r="I89" s="147"/>
    </row>
    <row r="90" spans="2:9" ht="12.75">
      <c r="B90" s="146"/>
      <c r="I90" s="147"/>
    </row>
    <row r="91" spans="2:9" ht="12.75">
      <c r="B91" s="146"/>
      <c r="I91" s="147"/>
    </row>
    <row r="92" spans="2:9" ht="12.75">
      <c r="B92" s="146"/>
      <c r="C92" s="571"/>
      <c r="G92" s="54">
        <v>0</v>
      </c>
      <c r="I92" s="147"/>
    </row>
    <row r="93" spans="2:9" ht="12.75">
      <c r="B93" s="572"/>
      <c r="C93"/>
      <c r="D93"/>
      <c r="E93"/>
      <c r="F93"/>
      <c r="G93"/>
      <c r="H93" s="573"/>
      <c r="I93" s="147"/>
    </row>
    <row r="94" spans="2:9" ht="12.75">
      <c r="B94" s="572" t="s">
        <v>321</v>
      </c>
      <c r="C94" s="938" t="s">
        <v>322</v>
      </c>
      <c r="D94" s="938"/>
      <c r="E94" s="938"/>
      <c r="F94" s="938"/>
      <c r="G94" s="938" t="s">
        <v>545</v>
      </c>
      <c r="H94" s="938"/>
      <c r="I94" s="939"/>
    </row>
    <row r="95" spans="2:9" ht="14.25">
      <c r="B95" s="471"/>
      <c r="C95" s="472"/>
      <c r="D95" s="472"/>
      <c r="E95" s="472"/>
      <c r="F95" s="473"/>
      <c r="G95" s="472"/>
      <c r="H95" s="472"/>
      <c r="I95" s="474"/>
    </row>
  </sheetData>
  <sheetProtection/>
  <mergeCells count="2">
    <mergeCell ref="C94:F94"/>
    <mergeCell ref="G94:I94"/>
  </mergeCells>
  <printOptions/>
  <pageMargins left="1.1023622047244095" right="0.7086614173228347" top="1.1811023622047245" bottom="0.5511811023622047" header="0.31496062992125984" footer="0.31496062992125984"/>
  <pageSetup fitToWidth="0" fitToHeight="1" horizontalDpi="600" verticalDpi="600" orientation="portrait" paperSize="9" scale="63" r:id="rId2"/>
  <drawing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Y432"/>
  <sheetViews>
    <sheetView zoomScalePageLayoutView="0" workbookViewId="0" topLeftCell="B45">
      <selection activeCell="B3" sqref="B3:S61"/>
    </sheetView>
  </sheetViews>
  <sheetFormatPr defaultColWidth="11.421875" defaultRowHeight="12.75"/>
  <cols>
    <col min="1" max="1" width="11.140625" style="18" customWidth="1"/>
    <col min="2" max="2" width="10.7109375" style="18" customWidth="1"/>
    <col min="3" max="3" width="18.140625" style="18" customWidth="1"/>
    <col min="4" max="4" width="5.421875" style="18" customWidth="1"/>
    <col min="5" max="5" width="4.57421875" style="18" customWidth="1"/>
    <col min="6" max="6" width="11.8515625" style="18" bestFit="1" customWidth="1"/>
    <col min="7" max="7" width="1.57421875" style="18" customWidth="1"/>
    <col min="8" max="8" width="10.57421875" style="18" customWidth="1"/>
    <col min="9" max="9" width="1.57421875" style="18" hidden="1" customWidth="1"/>
    <col min="10" max="10" width="11.00390625" style="18" hidden="1" customWidth="1"/>
    <col min="11" max="11" width="12.8515625" style="18" customWidth="1"/>
    <col min="12" max="12" width="15.28125" style="18" bestFit="1" customWidth="1"/>
    <col min="13" max="13" width="2.00390625" style="18" customWidth="1"/>
    <col min="14" max="14" width="4.421875" style="18" customWidth="1"/>
    <col min="15" max="15" width="13.140625" style="18" customWidth="1"/>
    <col min="16" max="16" width="1.7109375" style="18" customWidth="1"/>
    <col min="17" max="17" width="12.140625" style="18" customWidth="1"/>
    <col min="18" max="18" width="1.7109375" style="18" hidden="1" customWidth="1"/>
    <col min="19" max="19" width="11.8515625" style="18" hidden="1" customWidth="1"/>
    <col min="20" max="20" width="2.7109375" style="18" customWidth="1"/>
    <col min="21" max="21" width="20.00390625" style="56" bestFit="1" customWidth="1"/>
    <col min="22" max="23" width="16.421875" style="0" bestFit="1" customWidth="1"/>
  </cols>
  <sheetData>
    <row r="1" ht="12.75">
      <c r="U1" s="3"/>
    </row>
    <row r="2" ht="12.75">
      <c r="U2" s="3"/>
    </row>
    <row r="3" ht="12.75">
      <c r="U3" s="3"/>
    </row>
    <row r="4" ht="12.75">
      <c r="U4" s="3"/>
    </row>
    <row r="5" ht="12.75">
      <c r="U5" s="3"/>
    </row>
    <row r="6" ht="12.75">
      <c r="U6" s="3"/>
    </row>
    <row r="7" spans="2:21" ht="18.75">
      <c r="B7" s="940" t="s">
        <v>398</v>
      </c>
      <c r="C7" s="940"/>
      <c r="D7" s="940"/>
      <c r="E7" s="940"/>
      <c r="F7" s="940"/>
      <c r="G7" s="940"/>
      <c r="H7" s="940"/>
      <c r="I7" s="940"/>
      <c r="J7" s="940"/>
      <c r="K7" s="940"/>
      <c r="L7" s="940"/>
      <c r="M7" s="940"/>
      <c r="N7" s="940"/>
      <c r="O7" s="940"/>
      <c r="P7" s="940"/>
      <c r="Q7" s="940"/>
      <c r="R7" s="940"/>
      <c r="S7" s="940"/>
      <c r="U7" s="3"/>
    </row>
    <row r="8" spans="1:21" ht="12.75">
      <c r="A8" s="18" t="s">
        <v>70</v>
      </c>
      <c r="U8" s="3"/>
    </row>
    <row r="9" spans="2:25" ht="12.75">
      <c r="B9" s="941" t="s">
        <v>608</v>
      </c>
      <c r="C9" s="941"/>
      <c r="D9" s="941"/>
      <c r="E9" s="941"/>
      <c r="F9" s="941"/>
      <c r="G9" s="941"/>
      <c r="H9" s="941"/>
      <c r="I9" s="941"/>
      <c r="J9" s="941"/>
      <c r="K9" s="941"/>
      <c r="L9" s="941"/>
      <c r="M9" s="941"/>
      <c r="N9" s="941"/>
      <c r="O9" s="941"/>
      <c r="P9" s="941"/>
      <c r="Q9" s="941"/>
      <c r="R9" s="941"/>
      <c r="S9" s="941"/>
      <c r="U9" s="3"/>
      <c r="V9" s="734"/>
      <c r="W9" s="734"/>
      <c r="X9" s="734"/>
      <c r="Y9" s="734"/>
    </row>
    <row r="10" spans="1:25" ht="12.75">
      <c r="A10" s="71"/>
      <c r="B10" s="942" t="s">
        <v>55</v>
      </c>
      <c r="C10" s="942"/>
      <c r="D10" s="942"/>
      <c r="E10" s="942"/>
      <c r="F10" s="942"/>
      <c r="G10" s="942"/>
      <c r="H10" s="942"/>
      <c r="I10" s="942"/>
      <c r="J10" s="942"/>
      <c r="K10" s="942"/>
      <c r="L10" s="942"/>
      <c r="M10" s="942"/>
      <c r="N10" s="942"/>
      <c r="O10" s="942"/>
      <c r="P10" s="942"/>
      <c r="Q10" s="942"/>
      <c r="R10" s="942"/>
      <c r="S10" s="942"/>
      <c r="T10" s="71"/>
      <c r="U10" s="60"/>
      <c r="V10" s="734"/>
      <c r="W10" s="734"/>
      <c r="X10" s="734"/>
      <c r="Y10" s="734"/>
    </row>
    <row r="11" spans="17:21" ht="12.75">
      <c r="Q11" s="19"/>
      <c r="U11" s="3"/>
    </row>
    <row r="12" ht="13.5" thickBot="1">
      <c r="U12" s="136"/>
    </row>
    <row r="13" spans="2:22" ht="12.75">
      <c r="B13" s="61" t="s">
        <v>0</v>
      </c>
      <c r="C13" s="62"/>
      <c r="D13" s="62"/>
      <c r="E13" s="62"/>
      <c r="F13" s="62"/>
      <c r="G13" s="62"/>
      <c r="H13" s="62"/>
      <c r="I13" s="62"/>
      <c r="J13" s="62"/>
      <c r="K13" s="61" t="s">
        <v>5</v>
      </c>
      <c r="L13" s="62"/>
      <c r="M13" s="62"/>
      <c r="N13" s="62"/>
      <c r="O13" s="62"/>
      <c r="P13" s="62"/>
      <c r="Q13" s="63"/>
      <c r="R13" s="62"/>
      <c r="S13" s="63"/>
      <c r="U13" s="59"/>
      <c r="V13" s="734"/>
    </row>
    <row r="14" spans="2:21" ht="12.75">
      <c r="B14" s="29" t="s">
        <v>6</v>
      </c>
      <c r="C14" s="20"/>
      <c r="D14" s="20"/>
      <c r="E14" s="20"/>
      <c r="F14" s="747">
        <v>44196</v>
      </c>
      <c r="G14" s="75"/>
      <c r="H14" s="747">
        <v>43830</v>
      </c>
      <c r="I14" s="32"/>
      <c r="J14" s="577">
        <v>40178</v>
      </c>
      <c r="K14" s="586" t="s">
        <v>7</v>
      </c>
      <c r="L14" s="75"/>
      <c r="M14" s="75"/>
      <c r="N14" s="587"/>
      <c r="O14" s="747">
        <v>44196</v>
      </c>
      <c r="P14" s="75"/>
      <c r="Q14" s="748">
        <v>43830</v>
      </c>
      <c r="R14" s="2"/>
      <c r="S14" s="476">
        <v>40178</v>
      </c>
      <c r="U14"/>
    </row>
    <row r="15" spans="2:21" ht="12.75">
      <c r="B15" s="64" t="s">
        <v>59</v>
      </c>
      <c r="C15" s="20"/>
      <c r="D15" s="20"/>
      <c r="E15" s="20"/>
      <c r="F15" s="75"/>
      <c r="G15" s="75"/>
      <c r="H15" s="75"/>
      <c r="I15" s="75"/>
      <c r="J15" s="75"/>
      <c r="K15" s="85"/>
      <c r="L15" s="74"/>
      <c r="M15" s="74"/>
      <c r="N15" s="74"/>
      <c r="O15" s="73"/>
      <c r="P15" s="74"/>
      <c r="Q15" s="488"/>
      <c r="R15" s="26"/>
      <c r="S15" s="28"/>
      <c r="U15"/>
    </row>
    <row r="16" spans="2:21" ht="12.75">
      <c r="B16" s="64" t="s">
        <v>99</v>
      </c>
      <c r="C16" s="20"/>
      <c r="D16" s="20"/>
      <c r="E16" s="20"/>
      <c r="F16" s="73">
        <v>18873837</v>
      </c>
      <c r="G16" s="75"/>
      <c r="H16" s="73">
        <v>21393583.299999997</v>
      </c>
      <c r="I16" s="126"/>
      <c r="J16" s="73">
        <v>1201269</v>
      </c>
      <c r="K16" s="76" t="s">
        <v>346</v>
      </c>
      <c r="L16" s="75"/>
      <c r="M16" s="75"/>
      <c r="N16" s="587"/>
      <c r="O16" s="126">
        <v>2248282.4</v>
      </c>
      <c r="P16" s="75"/>
      <c r="Q16" s="580">
        <v>1976277</v>
      </c>
      <c r="R16" s="21"/>
      <c r="S16" s="477">
        <v>493173</v>
      </c>
      <c r="U16" s="734"/>
    </row>
    <row r="17" spans="2:21" ht="12.75">
      <c r="B17" s="64" t="s">
        <v>100</v>
      </c>
      <c r="C17" s="20"/>
      <c r="D17" s="20"/>
      <c r="E17" s="20"/>
      <c r="F17" s="126">
        <v>15064421.9</v>
      </c>
      <c r="G17" s="75"/>
      <c r="H17" s="126">
        <v>0</v>
      </c>
      <c r="I17" s="126"/>
      <c r="J17" s="126">
        <v>0</v>
      </c>
      <c r="K17" s="76" t="s">
        <v>347</v>
      </c>
      <c r="L17" s="75"/>
      <c r="M17" s="75"/>
      <c r="N17" s="587"/>
      <c r="O17" s="578">
        <v>115529023.6</v>
      </c>
      <c r="P17" s="75"/>
      <c r="Q17" s="786">
        <v>173462599</v>
      </c>
      <c r="R17" s="21"/>
      <c r="S17" s="478">
        <v>38644646</v>
      </c>
      <c r="U17" s="734"/>
    </row>
    <row r="18" spans="2:21" ht="12.75">
      <c r="B18" s="64" t="s">
        <v>107</v>
      </c>
      <c r="C18" s="20"/>
      <c r="D18" s="20"/>
      <c r="E18" s="20"/>
      <c r="F18" s="578">
        <v>436157232.6</v>
      </c>
      <c r="G18" s="75"/>
      <c r="H18" s="578">
        <v>411644215</v>
      </c>
      <c r="I18" s="126"/>
      <c r="J18" s="588">
        <v>41601244</v>
      </c>
      <c r="K18" s="76" t="s">
        <v>371</v>
      </c>
      <c r="L18" s="75"/>
      <c r="M18" s="75"/>
      <c r="N18" s="587"/>
      <c r="O18" s="73">
        <v>317047.7</v>
      </c>
      <c r="P18" s="75"/>
      <c r="Q18" s="488">
        <v>296903</v>
      </c>
      <c r="R18" s="21"/>
      <c r="S18" s="478">
        <v>268075</v>
      </c>
      <c r="U18" s="734"/>
    </row>
    <row r="19" spans="2:21" ht="12.75">
      <c r="B19" s="64" t="s">
        <v>341</v>
      </c>
      <c r="C19" s="26"/>
      <c r="D19" s="26"/>
      <c r="E19" s="26"/>
      <c r="F19" s="73">
        <v>8855795.3</v>
      </c>
      <c r="G19" s="74"/>
      <c r="H19" s="73">
        <v>12770853.299999999</v>
      </c>
      <c r="I19" s="74"/>
      <c r="J19" s="73">
        <v>97185</v>
      </c>
      <c r="K19" s="589" t="s">
        <v>373</v>
      </c>
      <c r="L19" s="75"/>
      <c r="M19" s="75"/>
      <c r="N19" s="587"/>
      <c r="O19" s="73">
        <v>5210365.5</v>
      </c>
      <c r="P19" s="75"/>
      <c r="Q19" s="488">
        <v>4570113</v>
      </c>
      <c r="R19" s="21"/>
      <c r="S19" s="478">
        <v>173528</v>
      </c>
      <c r="U19" s="734"/>
    </row>
    <row r="20" spans="2:21" ht="12.75">
      <c r="B20" s="64" t="s">
        <v>342</v>
      </c>
      <c r="C20" s="20"/>
      <c r="D20" s="20"/>
      <c r="E20" s="20"/>
      <c r="F20" s="73">
        <v>0</v>
      </c>
      <c r="G20" s="75"/>
      <c r="H20" s="73">
        <v>0</v>
      </c>
      <c r="I20" s="126"/>
      <c r="J20" s="590">
        <v>0</v>
      </c>
      <c r="K20" s="589" t="s">
        <v>115</v>
      </c>
      <c r="L20" s="75"/>
      <c r="M20" s="75"/>
      <c r="N20" s="587"/>
      <c r="O20" s="73">
        <v>0</v>
      </c>
      <c r="P20" s="75"/>
      <c r="Q20" s="488">
        <v>0</v>
      </c>
      <c r="R20" s="21"/>
      <c r="S20" s="478">
        <v>0</v>
      </c>
      <c r="U20" s="734"/>
    </row>
    <row r="21" spans="2:21" ht="12.75">
      <c r="B21" s="64" t="s">
        <v>101</v>
      </c>
      <c r="C21" s="20"/>
      <c r="D21" s="20"/>
      <c r="E21" s="20"/>
      <c r="F21" s="73">
        <v>673077.5</v>
      </c>
      <c r="G21" s="75"/>
      <c r="H21" s="73">
        <v>133919.5</v>
      </c>
      <c r="I21" s="126"/>
      <c r="J21" s="73">
        <v>147129</v>
      </c>
      <c r="K21" s="589" t="s">
        <v>374</v>
      </c>
      <c r="L21" s="75"/>
      <c r="M21" s="75"/>
      <c r="N21" s="587"/>
      <c r="O21" s="73">
        <v>334561.4</v>
      </c>
      <c r="P21" s="75"/>
      <c r="Q21" s="488">
        <v>224108</v>
      </c>
      <c r="R21" s="21"/>
      <c r="S21" s="477">
        <v>57666</v>
      </c>
      <c r="U21" s="734"/>
    </row>
    <row r="22" spans="2:22" ht="12.75">
      <c r="B22" s="64"/>
      <c r="C22" s="20"/>
      <c r="D22" s="20"/>
      <c r="E22" s="20"/>
      <c r="F22" s="73"/>
      <c r="G22" s="75"/>
      <c r="H22" s="73"/>
      <c r="I22" s="126"/>
      <c r="J22" s="73"/>
      <c r="K22" s="589" t="s">
        <v>349</v>
      </c>
      <c r="L22" s="75"/>
      <c r="M22" s="75"/>
      <c r="N22" s="587"/>
      <c r="O22" s="73">
        <v>127665740</v>
      </c>
      <c r="P22" s="75"/>
      <c r="Q22" s="488">
        <v>123666133</v>
      </c>
      <c r="R22" s="21"/>
      <c r="S22" s="479">
        <v>0</v>
      </c>
      <c r="U22" s="556"/>
      <c r="V22" s="498"/>
    </row>
    <row r="23" spans="2:23" ht="12.75">
      <c r="B23" s="64"/>
      <c r="C23" s="20"/>
      <c r="D23" s="20"/>
      <c r="E23" s="20"/>
      <c r="F23" s="73"/>
      <c r="G23" s="75"/>
      <c r="H23" s="73"/>
      <c r="I23" s="126"/>
      <c r="J23" s="73"/>
      <c r="K23" s="589"/>
      <c r="L23" s="75"/>
      <c r="M23" s="75"/>
      <c r="N23" s="587"/>
      <c r="O23" s="578"/>
      <c r="P23" s="75"/>
      <c r="Q23" s="581"/>
      <c r="R23" s="21"/>
      <c r="S23" s="479"/>
      <c r="U23" s="734"/>
      <c r="W23" s="734"/>
    </row>
    <row r="24" spans="1:21" ht="13.5" thickBot="1">
      <c r="A24" s="733"/>
      <c r="B24" s="66" t="s">
        <v>50</v>
      </c>
      <c r="C24" s="20"/>
      <c r="D24" s="20"/>
      <c r="E24" s="20"/>
      <c r="F24" s="579">
        <f>SUM(F16:F22)</f>
        <v>479624364.3</v>
      </c>
      <c r="G24" s="75"/>
      <c r="H24" s="579">
        <f>SUM(H16:H23)</f>
        <v>445942571.1</v>
      </c>
      <c r="I24" s="128"/>
      <c r="J24" s="579">
        <f>SUM(J16:J21)</f>
        <v>43046827</v>
      </c>
      <c r="K24" s="586" t="s">
        <v>53</v>
      </c>
      <c r="L24" s="75"/>
      <c r="M24" s="75"/>
      <c r="N24" s="75"/>
      <c r="O24" s="579">
        <f>SUM(O16:O23)</f>
        <v>251305020.60000002</v>
      </c>
      <c r="P24" s="128"/>
      <c r="Q24" s="582">
        <f>SUM(Q16:Q23)</f>
        <v>304196133</v>
      </c>
      <c r="R24" s="21"/>
      <c r="S24" s="480">
        <f>SUM(S16:S23)</f>
        <v>39637088</v>
      </c>
      <c r="U24" s="734"/>
    </row>
    <row r="25" spans="2:21" ht="13.5" thickTop="1">
      <c r="B25" s="64"/>
      <c r="C25" s="26"/>
      <c r="D25" s="26"/>
      <c r="E25" s="26"/>
      <c r="F25" s="74"/>
      <c r="G25" s="74"/>
      <c r="H25" s="74"/>
      <c r="I25" s="74"/>
      <c r="J25" s="549" t="s">
        <v>70</v>
      </c>
      <c r="K25" s="76"/>
      <c r="L25" s="75"/>
      <c r="M25" s="75"/>
      <c r="N25" s="591"/>
      <c r="O25" s="73"/>
      <c r="P25" s="75"/>
      <c r="Q25" s="488"/>
      <c r="R25" s="21"/>
      <c r="S25" s="477"/>
      <c r="U25" s="734"/>
    </row>
    <row r="26" spans="2:21" ht="12.75">
      <c r="B26" s="64"/>
      <c r="C26" s="26"/>
      <c r="D26" s="26"/>
      <c r="E26" s="26"/>
      <c r="F26" s="74"/>
      <c r="G26" s="74"/>
      <c r="H26" s="74"/>
      <c r="I26" s="74"/>
      <c r="J26" s="549"/>
      <c r="K26" s="586"/>
      <c r="L26" s="75"/>
      <c r="M26" s="75"/>
      <c r="N26" s="75"/>
      <c r="O26" s="128"/>
      <c r="P26" s="75"/>
      <c r="Q26" s="583"/>
      <c r="R26" s="22"/>
      <c r="S26" s="481"/>
      <c r="U26" s="734"/>
    </row>
    <row r="27" spans="2:21" ht="12.75">
      <c r="B27" s="66" t="s">
        <v>8</v>
      </c>
      <c r="C27" s="20"/>
      <c r="D27" s="20"/>
      <c r="E27" s="20"/>
      <c r="F27" s="77"/>
      <c r="G27" s="75"/>
      <c r="H27" s="77"/>
      <c r="I27" s="77"/>
      <c r="J27" s="77"/>
      <c r="K27" s="586" t="s">
        <v>9</v>
      </c>
      <c r="L27" s="75"/>
      <c r="M27" s="75"/>
      <c r="N27" s="75"/>
      <c r="O27" s="77"/>
      <c r="P27" s="75"/>
      <c r="Q27" s="584"/>
      <c r="R27" s="23"/>
      <c r="S27" s="482"/>
      <c r="U27" s="734"/>
    </row>
    <row r="28" spans="2:21" ht="12.75">
      <c r="B28" s="64"/>
      <c r="C28" s="20"/>
      <c r="D28" s="20"/>
      <c r="E28" s="20"/>
      <c r="F28" s="77" t="s">
        <v>70</v>
      </c>
      <c r="G28" s="75"/>
      <c r="H28" s="77" t="s">
        <v>70</v>
      </c>
      <c r="I28" s="77"/>
      <c r="J28" s="77" t="s">
        <v>70</v>
      </c>
      <c r="K28" s="76" t="s">
        <v>22</v>
      </c>
      <c r="L28" s="74"/>
      <c r="M28" s="74"/>
      <c r="N28" s="74"/>
      <c r="O28" s="73">
        <v>0</v>
      </c>
      <c r="P28" s="74"/>
      <c r="Q28" s="488">
        <v>0</v>
      </c>
      <c r="R28" s="65"/>
      <c r="S28" s="477">
        <v>0</v>
      </c>
      <c r="U28" s="734"/>
    </row>
    <row r="29" spans="2:21" ht="12.75">
      <c r="B29" s="76" t="s">
        <v>106</v>
      </c>
      <c r="C29" s="75"/>
      <c r="D29" s="75"/>
      <c r="E29" s="75"/>
      <c r="F29" s="77">
        <v>0</v>
      </c>
      <c r="G29" s="75"/>
      <c r="H29" s="77">
        <v>0</v>
      </c>
      <c r="I29" s="77"/>
      <c r="J29" s="73">
        <v>0</v>
      </c>
      <c r="K29" s="76" t="s">
        <v>348</v>
      </c>
      <c r="L29" s="74"/>
      <c r="M29" s="74"/>
      <c r="N29" s="74"/>
      <c r="O29" s="77">
        <v>74046204</v>
      </c>
      <c r="P29" s="74"/>
      <c r="Q29" s="488">
        <v>35413237</v>
      </c>
      <c r="R29" s="65"/>
      <c r="S29" s="477">
        <v>0</v>
      </c>
      <c r="U29" s="734"/>
    </row>
    <row r="30" spans="2:21" ht="13.5" thickBot="1">
      <c r="B30" s="64" t="s">
        <v>343</v>
      </c>
      <c r="C30" s="26"/>
      <c r="D30" s="26"/>
      <c r="E30" s="26"/>
      <c r="F30" s="73">
        <v>65894108.2</v>
      </c>
      <c r="G30" s="74"/>
      <c r="H30" s="73">
        <v>79888902</v>
      </c>
      <c r="I30" s="74"/>
      <c r="J30" s="73">
        <v>0</v>
      </c>
      <c r="K30" s="589" t="s">
        <v>349</v>
      </c>
      <c r="L30" s="74"/>
      <c r="M30" s="74"/>
      <c r="N30" s="74"/>
      <c r="O30" s="77">
        <v>54713889</v>
      </c>
      <c r="P30" s="74"/>
      <c r="Q30" s="488">
        <v>23555454</v>
      </c>
      <c r="R30" s="22"/>
      <c r="S30" s="480">
        <f>SUM(S28:S29)</f>
        <v>0</v>
      </c>
      <c r="U30" s="734"/>
    </row>
    <row r="31" spans="2:22" ht="14.25" thickBot="1" thickTop="1">
      <c r="B31" s="76" t="s">
        <v>102</v>
      </c>
      <c r="C31" s="74"/>
      <c r="D31" s="74"/>
      <c r="E31" s="74"/>
      <c r="F31" s="74">
        <v>0</v>
      </c>
      <c r="G31" s="74"/>
      <c r="H31" s="74">
        <v>0</v>
      </c>
      <c r="I31" s="74"/>
      <c r="J31" s="74">
        <v>0</v>
      </c>
      <c r="K31" s="586" t="s">
        <v>54</v>
      </c>
      <c r="L31" s="75"/>
      <c r="M31" s="75"/>
      <c r="N31" s="75"/>
      <c r="O31" s="579">
        <f>SUM(O29:O30)</f>
        <v>128760093</v>
      </c>
      <c r="P31" s="75"/>
      <c r="Q31" s="582">
        <f>SUM(Q28:Q30)</f>
        <v>58968691</v>
      </c>
      <c r="R31" s="21"/>
      <c r="S31" s="477"/>
      <c r="U31" s="498"/>
      <c r="V31" s="498"/>
    </row>
    <row r="32" spans="1:22" ht="14.25" thickBot="1" thickTop="1">
      <c r="A32" s="71"/>
      <c r="B32" s="76" t="s">
        <v>544</v>
      </c>
      <c r="C32" s="74"/>
      <c r="D32" s="74"/>
      <c r="E32" s="74"/>
      <c r="F32" s="73">
        <v>750125</v>
      </c>
      <c r="G32" s="74"/>
      <c r="H32" s="73">
        <v>718125</v>
      </c>
      <c r="I32" s="74"/>
      <c r="J32" s="74">
        <v>0</v>
      </c>
      <c r="K32" s="85"/>
      <c r="L32" s="74"/>
      <c r="M32" s="74"/>
      <c r="N32" s="74"/>
      <c r="O32" s="74"/>
      <c r="P32" s="74"/>
      <c r="Q32" s="475"/>
      <c r="R32" s="22"/>
      <c r="S32" s="480">
        <f>S30+S24</f>
        <v>39637088</v>
      </c>
      <c r="T32" s="71"/>
      <c r="U32" s="498"/>
      <c r="V32" s="498"/>
    </row>
    <row r="33" spans="2:22" ht="14.25" thickBot="1" thickTop="1">
      <c r="B33" s="76" t="s">
        <v>344</v>
      </c>
      <c r="C33" s="75"/>
      <c r="D33" s="75"/>
      <c r="E33" s="75"/>
      <c r="F33" s="73">
        <v>1982236.2</v>
      </c>
      <c r="G33" s="75"/>
      <c r="H33" s="73">
        <v>3345957</v>
      </c>
      <c r="I33" s="126"/>
      <c r="J33" s="73">
        <v>1568858</v>
      </c>
      <c r="K33" s="586" t="s">
        <v>394</v>
      </c>
      <c r="L33" s="75"/>
      <c r="M33" s="75"/>
      <c r="N33" s="75"/>
      <c r="O33" s="579">
        <f>O31+O24</f>
        <v>380065113.6</v>
      </c>
      <c r="P33" s="75"/>
      <c r="Q33" s="582">
        <f>Q31+Q24</f>
        <v>363164824</v>
      </c>
      <c r="R33" s="128"/>
      <c r="S33" s="483"/>
      <c r="U33" s="734"/>
      <c r="V33" s="498"/>
    </row>
    <row r="34" spans="2:22" ht="13.5" thickTop="1">
      <c r="B34" s="76" t="s">
        <v>345</v>
      </c>
      <c r="C34" s="75"/>
      <c r="D34" s="75"/>
      <c r="E34" s="75"/>
      <c r="F34" s="73">
        <v>215529.6000000001</v>
      </c>
      <c r="G34" s="75"/>
      <c r="H34" s="73">
        <v>746246</v>
      </c>
      <c r="I34" s="126"/>
      <c r="J34" s="73">
        <v>876965</v>
      </c>
      <c r="K34" s="85"/>
      <c r="L34" s="74"/>
      <c r="M34" s="74"/>
      <c r="N34" s="74"/>
      <c r="O34" s="74"/>
      <c r="P34" s="74"/>
      <c r="Q34" s="483"/>
      <c r="R34" s="129"/>
      <c r="S34" s="28"/>
      <c r="U34" s="734"/>
      <c r="V34" s="498"/>
    </row>
    <row r="35" spans="2:21" ht="12.75">
      <c r="B35" s="64" t="s">
        <v>372</v>
      </c>
      <c r="C35" s="20"/>
      <c r="D35" s="20"/>
      <c r="E35" s="20"/>
      <c r="F35" s="73">
        <v>0</v>
      </c>
      <c r="G35" s="75"/>
      <c r="H35" s="77">
        <v>23766</v>
      </c>
      <c r="I35" s="126"/>
      <c r="J35" s="73">
        <v>0</v>
      </c>
      <c r="K35" s="586" t="s">
        <v>1</v>
      </c>
      <c r="L35" s="75"/>
      <c r="M35" s="75"/>
      <c r="N35" s="74"/>
      <c r="O35" s="74"/>
      <c r="P35" s="74"/>
      <c r="Q35" s="475"/>
      <c r="R35" s="21"/>
      <c r="S35" s="478">
        <v>6000000</v>
      </c>
      <c r="U35" s="734"/>
    </row>
    <row r="36" spans="2:21" ht="13.5" thickBot="1">
      <c r="B36" s="66" t="s">
        <v>51</v>
      </c>
      <c r="C36" s="20"/>
      <c r="D36" s="20"/>
      <c r="E36" s="24"/>
      <c r="F36" s="579">
        <f>SUM(F29:F35)</f>
        <v>68841999</v>
      </c>
      <c r="G36" s="75"/>
      <c r="H36" s="579">
        <f>SUM(H29:H35)</f>
        <v>84722996</v>
      </c>
      <c r="I36" s="128"/>
      <c r="J36" s="579">
        <f>SUM(J29:J35)</f>
        <v>2445823</v>
      </c>
      <c r="K36" s="76" t="s">
        <v>375</v>
      </c>
      <c r="L36" s="75"/>
      <c r="M36" s="75"/>
      <c r="N36" s="74"/>
      <c r="O36" s="126">
        <v>120000000</v>
      </c>
      <c r="P36" s="75"/>
      <c r="Q36" s="580">
        <v>120000000</v>
      </c>
      <c r="R36" s="21"/>
      <c r="S36" s="478">
        <v>2000000</v>
      </c>
      <c r="U36" s="734"/>
    </row>
    <row r="37" spans="2:21" ht="13.5" thickTop="1">
      <c r="B37" s="66"/>
      <c r="C37" s="20"/>
      <c r="D37" s="20"/>
      <c r="E37" s="24"/>
      <c r="F37" s="128"/>
      <c r="G37" s="75"/>
      <c r="H37" s="128"/>
      <c r="I37" s="128"/>
      <c r="J37" s="128"/>
      <c r="K37" s="76" t="s">
        <v>108</v>
      </c>
      <c r="L37" s="75"/>
      <c r="M37" s="75"/>
      <c r="N37" s="74"/>
      <c r="O37" s="590">
        <v>884126</v>
      </c>
      <c r="P37" s="75"/>
      <c r="Q37" s="636">
        <v>884126</v>
      </c>
      <c r="R37" s="21"/>
      <c r="S37" s="478">
        <v>217122</v>
      </c>
      <c r="U37" s="734"/>
    </row>
    <row r="38" spans="2:21" ht="12.75">
      <c r="B38" s="66"/>
      <c r="C38" s="20"/>
      <c r="D38" s="20"/>
      <c r="E38" s="24"/>
      <c r="F38" s="128"/>
      <c r="G38" s="75"/>
      <c r="H38" s="128"/>
      <c r="I38" s="128"/>
      <c r="J38" s="128"/>
      <c r="K38" s="76" t="s">
        <v>350</v>
      </c>
      <c r="L38" s="75"/>
      <c r="M38" s="75"/>
      <c r="N38" s="74"/>
      <c r="O38" s="590">
        <v>17891031.1</v>
      </c>
      <c r="P38" s="75"/>
      <c r="Q38" s="636">
        <v>12479283</v>
      </c>
      <c r="R38" s="25"/>
      <c r="S38" s="484">
        <v>-2335288</v>
      </c>
      <c r="U38" s="734"/>
    </row>
    <row r="39" spans="2:21" ht="12.75">
      <c r="B39" s="66"/>
      <c r="C39" s="20"/>
      <c r="D39" s="20"/>
      <c r="E39" s="24"/>
      <c r="F39" s="128"/>
      <c r="G39" s="75"/>
      <c r="H39" s="128"/>
      <c r="I39" s="128"/>
      <c r="J39" s="128"/>
      <c r="K39" s="76" t="s">
        <v>351</v>
      </c>
      <c r="L39" s="75"/>
      <c r="M39" s="75"/>
      <c r="N39" s="74"/>
      <c r="O39" s="73">
        <v>0</v>
      </c>
      <c r="P39" s="75"/>
      <c r="Q39" s="488"/>
      <c r="R39" s="25"/>
      <c r="S39" s="484">
        <v>-26272</v>
      </c>
      <c r="U39" s="734"/>
    </row>
    <row r="40" spans="2:22" ht="13.5" thickBot="1">
      <c r="B40" s="66"/>
      <c r="C40" s="20"/>
      <c r="D40" s="20"/>
      <c r="E40" s="24"/>
      <c r="F40" s="128"/>
      <c r="G40" s="75"/>
      <c r="H40" s="128"/>
      <c r="I40" s="128"/>
      <c r="J40" s="128"/>
      <c r="K40" s="76" t="s">
        <v>23</v>
      </c>
      <c r="L40" s="75"/>
      <c r="M40" s="75"/>
      <c r="N40" s="74"/>
      <c r="O40" s="592">
        <v>29626092</v>
      </c>
      <c r="P40" s="75"/>
      <c r="Q40" s="637">
        <v>34137334</v>
      </c>
      <c r="R40" s="127"/>
      <c r="S40" s="485">
        <f>SUM(S35:S39)</f>
        <v>5855562</v>
      </c>
      <c r="U40" s="734"/>
      <c r="V40" s="734"/>
    </row>
    <row r="41" spans="2:22" ht="14.25" thickBot="1" thickTop="1">
      <c r="B41" s="66"/>
      <c r="C41" s="20"/>
      <c r="D41" s="20"/>
      <c r="E41" s="24"/>
      <c r="F41" s="128"/>
      <c r="G41" s="75"/>
      <c r="H41" s="128"/>
      <c r="I41" s="128"/>
      <c r="J41" s="128"/>
      <c r="K41" s="586" t="s">
        <v>24</v>
      </c>
      <c r="L41" s="75"/>
      <c r="M41" s="75"/>
      <c r="N41" s="74"/>
      <c r="O41" s="579">
        <f>SUM(O36:O40)</f>
        <v>168401249.1</v>
      </c>
      <c r="P41" s="75"/>
      <c r="Q41" s="485">
        <f>SUM(Q36:Q40)</f>
        <v>167500743</v>
      </c>
      <c r="R41" s="127"/>
      <c r="S41" s="509"/>
      <c r="U41" s="734"/>
      <c r="V41" s="734"/>
    </row>
    <row r="42" spans="2:21" ht="13.5" thickTop="1">
      <c r="B42" s="66"/>
      <c r="C42" s="20"/>
      <c r="D42" s="20"/>
      <c r="E42" s="24"/>
      <c r="F42" s="128"/>
      <c r="G42" s="75"/>
      <c r="H42" s="128"/>
      <c r="I42" s="128"/>
      <c r="J42" s="128"/>
      <c r="K42" s="85"/>
      <c r="L42" s="74"/>
      <c r="M42" s="74"/>
      <c r="N42" s="74"/>
      <c r="O42" s="74"/>
      <c r="P42" s="74"/>
      <c r="Q42" s="28"/>
      <c r="R42" s="26"/>
      <c r="S42" s="28"/>
      <c r="U42" s="734"/>
    </row>
    <row r="43" spans="2:21" ht="13.5" thickBot="1">
      <c r="B43" s="66" t="s">
        <v>52</v>
      </c>
      <c r="C43" s="20"/>
      <c r="D43" s="20"/>
      <c r="E43" s="20"/>
      <c r="F43" s="579">
        <f>F24+F36</f>
        <v>548466363.3</v>
      </c>
      <c r="G43" s="75"/>
      <c r="H43" s="579">
        <f>H24+H36</f>
        <v>530665567.1</v>
      </c>
      <c r="I43" s="128"/>
      <c r="J43" s="579">
        <f>J24+J36</f>
        <v>45492650</v>
      </c>
      <c r="K43" s="586" t="s">
        <v>56</v>
      </c>
      <c r="L43" s="930"/>
      <c r="M43" s="930"/>
      <c r="N43" s="930"/>
      <c r="O43" s="931">
        <f>O41+O33</f>
        <v>548466362.7</v>
      </c>
      <c r="P43" s="587"/>
      <c r="Q43" s="486">
        <f>Q41+Q33</f>
        <v>530665567</v>
      </c>
      <c r="R43" s="130"/>
      <c r="S43" s="486">
        <f>S40+S32</f>
        <v>45492650</v>
      </c>
      <c r="U43" s="919"/>
    </row>
    <row r="44" spans="2:21" ht="14.25" thickBot="1" thickTop="1">
      <c r="B44" s="68"/>
      <c r="C44" s="69"/>
      <c r="D44" s="69"/>
      <c r="E44" s="69"/>
      <c r="F44" s="638"/>
      <c r="G44" s="82"/>
      <c r="H44" s="638"/>
      <c r="I44" s="82"/>
      <c r="J44" s="82"/>
      <c r="K44" s="86"/>
      <c r="L44" s="82"/>
      <c r="M44" s="82"/>
      <c r="N44" s="82"/>
      <c r="O44" s="735"/>
      <c r="P44" s="82"/>
      <c r="Q44" s="89"/>
      <c r="R44" s="69"/>
      <c r="S44" s="70"/>
      <c r="U44" s="927"/>
    </row>
    <row r="45" spans="1:21" ht="12.75">
      <c r="A45" s="71"/>
      <c r="F45" s="749"/>
      <c r="G45" s="71"/>
      <c r="H45" s="749"/>
      <c r="I45" s="71"/>
      <c r="J45" s="71"/>
      <c r="K45" s="74"/>
      <c r="L45" s="74"/>
      <c r="M45" s="74"/>
      <c r="N45" s="74"/>
      <c r="O45" s="549"/>
      <c r="P45" s="74"/>
      <c r="Q45" s="549"/>
      <c r="T45" s="71"/>
      <c r="U45" s="734"/>
    </row>
    <row r="46" spans="1:21" ht="13.5" thickBot="1">
      <c r="A46" s="71"/>
      <c r="F46" s="749"/>
      <c r="G46" s="71"/>
      <c r="H46" s="72"/>
      <c r="I46" s="71"/>
      <c r="J46" s="71"/>
      <c r="K46" s="71"/>
      <c r="L46" s="71"/>
      <c r="M46" s="71"/>
      <c r="N46" s="71"/>
      <c r="O46" s="593"/>
      <c r="P46" s="71"/>
      <c r="Q46" s="72"/>
      <c r="T46" s="71"/>
      <c r="U46" s="913"/>
    </row>
    <row r="47" spans="1:22" ht="13.5" thickBot="1">
      <c r="A47" s="71"/>
      <c r="B47" s="943" t="s">
        <v>71</v>
      </c>
      <c r="C47" s="944"/>
      <c r="D47" s="944"/>
      <c r="E47" s="944"/>
      <c r="F47" s="944"/>
      <c r="G47" s="944"/>
      <c r="H47" s="944"/>
      <c r="I47" s="944"/>
      <c r="J47" s="944"/>
      <c r="K47" s="944"/>
      <c r="L47" s="944"/>
      <c r="M47" s="944"/>
      <c r="N47" s="944"/>
      <c r="O47" s="944"/>
      <c r="P47" s="944"/>
      <c r="Q47" s="945"/>
      <c r="R47" s="125"/>
      <c r="S47" s="131"/>
      <c r="T47" s="71"/>
      <c r="U47" s="913"/>
      <c r="V47" s="498"/>
    </row>
    <row r="48" spans="1:22" ht="12.75">
      <c r="A48" s="71"/>
      <c r="B48" s="85"/>
      <c r="C48" s="74"/>
      <c r="D48" s="74"/>
      <c r="E48" s="74"/>
      <c r="F48" s="74"/>
      <c r="G48" s="74"/>
      <c r="H48" s="475"/>
      <c r="I48" s="74"/>
      <c r="J48" s="475"/>
      <c r="K48" s="912"/>
      <c r="L48" s="83"/>
      <c r="M48" s="83"/>
      <c r="N48" s="83"/>
      <c r="O48" s="83"/>
      <c r="P48" s="83"/>
      <c r="Q48" s="88"/>
      <c r="R48" s="83"/>
      <c r="S48" s="88"/>
      <c r="T48" s="71"/>
      <c r="U48" s="914"/>
      <c r="V48" s="914"/>
    </row>
    <row r="49" spans="1:21" ht="12.75">
      <c r="A49" s="71"/>
      <c r="B49" s="84" t="s">
        <v>57</v>
      </c>
      <c r="C49" s="74"/>
      <c r="D49" s="74"/>
      <c r="E49" s="74"/>
      <c r="F49" s="747">
        <v>44196</v>
      </c>
      <c r="G49" s="75"/>
      <c r="H49" s="747">
        <v>43830</v>
      </c>
      <c r="I49" s="32"/>
      <c r="J49" s="487">
        <v>40178</v>
      </c>
      <c r="K49" s="84" t="s">
        <v>58</v>
      </c>
      <c r="L49" s="74"/>
      <c r="M49" s="74"/>
      <c r="N49" s="74"/>
      <c r="O49" s="747">
        <v>44196</v>
      </c>
      <c r="P49" s="75"/>
      <c r="Q49" s="748">
        <v>43830</v>
      </c>
      <c r="R49" s="32"/>
      <c r="S49" s="487">
        <v>40178</v>
      </c>
      <c r="T49" s="71"/>
      <c r="U49" s="734"/>
    </row>
    <row r="50" spans="1:21" ht="12.75">
      <c r="A50" s="71"/>
      <c r="B50" s="85"/>
      <c r="C50" s="74"/>
      <c r="D50" s="74"/>
      <c r="E50" s="74"/>
      <c r="F50" s="74"/>
      <c r="G50" s="74"/>
      <c r="H50" s="475"/>
      <c r="I50" s="74"/>
      <c r="J50" s="475"/>
      <c r="K50" s="85"/>
      <c r="L50" s="74"/>
      <c r="M50" s="74"/>
      <c r="N50" s="74"/>
      <c r="O50" s="74"/>
      <c r="P50" s="74"/>
      <c r="Q50" s="475"/>
      <c r="R50" s="74"/>
      <c r="S50" s="475"/>
      <c r="T50" s="71"/>
      <c r="U50" s="734"/>
    </row>
    <row r="51" spans="1:21" ht="12.75">
      <c r="A51" s="71"/>
      <c r="B51" s="85" t="s">
        <v>376</v>
      </c>
      <c r="C51" s="73"/>
      <c r="D51" s="73"/>
      <c r="E51" s="73"/>
      <c r="F51" s="73">
        <v>14174110.9</v>
      </c>
      <c r="G51" s="73"/>
      <c r="H51" s="488">
        <v>15619268</v>
      </c>
      <c r="I51" s="73"/>
      <c r="J51" s="488">
        <v>268546</v>
      </c>
      <c r="K51" s="85" t="s">
        <v>376</v>
      </c>
      <c r="L51" s="73"/>
      <c r="M51" s="73"/>
      <c r="N51" s="73"/>
      <c r="O51" s="73">
        <v>14174110.9</v>
      </c>
      <c r="P51" s="73"/>
      <c r="Q51" s="488">
        <v>15619268</v>
      </c>
      <c r="R51" s="73"/>
      <c r="S51" s="488">
        <v>268546</v>
      </c>
      <c r="T51" s="71"/>
      <c r="U51" s="734"/>
    </row>
    <row r="52" spans="1:21" ht="12.75">
      <c r="A52" s="71"/>
      <c r="B52" s="91"/>
      <c r="C52" s="73"/>
      <c r="D52" s="73"/>
      <c r="E52" s="73"/>
      <c r="F52" s="73"/>
      <c r="G52" s="73"/>
      <c r="H52" s="488"/>
      <c r="I52" s="73"/>
      <c r="J52" s="488"/>
      <c r="K52" s="91"/>
      <c r="L52" s="73"/>
      <c r="M52" s="73"/>
      <c r="N52" s="73"/>
      <c r="O52" s="73"/>
      <c r="P52" s="73"/>
      <c r="Q52" s="488"/>
      <c r="R52" s="73"/>
      <c r="S52" s="488"/>
      <c r="T52" s="71"/>
      <c r="U52" s="734"/>
    </row>
    <row r="53" spans="1:21" ht="13.5" thickBot="1">
      <c r="A53" s="71"/>
      <c r="B53" s="90" t="s">
        <v>20</v>
      </c>
      <c r="C53" s="73"/>
      <c r="D53" s="73"/>
      <c r="E53" s="73"/>
      <c r="F53" s="495">
        <f>SUM(F51:F52)</f>
        <v>14174110.9</v>
      </c>
      <c r="G53" s="73"/>
      <c r="H53" s="489">
        <f>SUM(H51:H52)</f>
        <v>15619268</v>
      </c>
      <c r="I53" s="73"/>
      <c r="J53" s="489">
        <v>268546</v>
      </c>
      <c r="K53" s="90" t="s">
        <v>20</v>
      </c>
      <c r="L53" s="73"/>
      <c r="M53" s="73"/>
      <c r="N53" s="73"/>
      <c r="O53" s="495">
        <f>SUM(O51:O52)</f>
        <v>14174110.9</v>
      </c>
      <c r="P53" s="73"/>
      <c r="Q53" s="489">
        <f>SUM(Q51:Q52)</f>
        <v>15619268</v>
      </c>
      <c r="R53" s="73"/>
      <c r="S53" s="489">
        <v>268546</v>
      </c>
      <c r="T53" s="71"/>
      <c r="U53" s="734"/>
    </row>
    <row r="54" spans="1:21" ht="14.25" thickBot="1" thickTop="1">
      <c r="A54" s="71"/>
      <c r="B54" s="86"/>
      <c r="C54" s="82"/>
      <c r="D54" s="82"/>
      <c r="E54" s="82"/>
      <c r="F54" s="82"/>
      <c r="G54" s="82"/>
      <c r="H54" s="89"/>
      <c r="I54" s="82"/>
      <c r="J54" s="89"/>
      <c r="K54" s="86"/>
      <c r="L54" s="82"/>
      <c r="M54" s="82"/>
      <c r="N54" s="82"/>
      <c r="O54" s="82"/>
      <c r="P54" s="82"/>
      <c r="Q54" s="89"/>
      <c r="R54" s="82"/>
      <c r="S54" s="89"/>
      <c r="T54" s="71"/>
      <c r="U54" s="734"/>
    </row>
    <row r="55" spans="1:21" ht="12.75">
      <c r="A55" s="71"/>
      <c r="B55" s="71"/>
      <c r="C55" s="71"/>
      <c r="D55" s="71"/>
      <c r="E55" s="71"/>
      <c r="F55" s="71"/>
      <c r="G55" s="71"/>
      <c r="H55" s="71"/>
      <c r="I55" s="71"/>
      <c r="J55" s="71"/>
      <c r="K55" s="71"/>
      <c r="L55" s="71"/>
      <c r="M55" s="71"/>
      <c r="N55" s="71"/>
      <c r="O55" s="71"/>
      <c r="P55" s="71"/>
      <c r="Q55" s="71"/>
      <c r="R55" s="71"/>
      <c r="T55" s="71"/>
      <c r="U55" s="734"/>
    </row>
    <row r="56" spans="2:21" ht="16.5">
      <c r="B56" s="87"/>
      <c r="C56" s="71"/>
      <c r="D56" s="71"/>
      <c r="E56" s="71"/>
      <c r="F56" s="71"/>
      <c r="G56" s="71"/>
      <c r="H56" s="71"/>
      <c r="I56" s="71"/>
      <c r="J56" s="71"/>
      <c r="K56" s="71"/>
      <c r="L56" s="71"/>
      <c r="M56" s="71"/>
      <c r="N56" s="71"/>
      <c r="O56" s="71"/>
      <c r="P56" s="71"/>
      <c r="Q56" s="71"/>
      <c r="R56" s="71"/>
      <c r="U56" s="734"/>
    </row>
    <row r="57" spans="2:21" ht="16.5">
      <c r="B57" s="87"/>
      <c r="C57" s="71"/>
      <c r="D57" s="71"/>
      <c r="E57" s="71"/>
      <c r="F57" s="71"/>
      <c r="G57" s="71"/>
      <c r="H57" s="71"/>
      <c r="I57" s="71"/>
      <c r="J57" s="71"/>
      <c r="K57" s="71"/>
      <c r="L57" s="71"/>
      <c r="M57" s="71"/>
      <c r="N57" s="71"/>
      <c r="O57" s="71"/>
      <c r="P57" s="71"/>
      <c r="Q57" s="71"/>
      <c r="R57" s="71"/>
      <c r="U57"/>
    </row>
    <row r="58" spans="2:21" ht="16.5">
      <c r="B58" s="87"/>
      <c r="C58" s="71"/>
      <c r="D58" s="71"/>
      <c r="E58" s="71"/>
      <c r="F58" s="71"/>
      <c r="G58" s="71"/>
      <c r="H58" s="71"/>
      <c r="I58" s="71"/>
      <c r="J58" s="71"/>
      <c r="K58" s="71"/>
      <c r="L58" s="71"/>
      <c r="M58" s="71"/>
      <c r="N58" s="71"/>
      <c r="O58" s="71"/>
      <c r="P58" s="71"/>
      <c r="Q58" s="71"/>
      <c r="R58" s="71"/>
      <c r="U58"/>
    </row>
    <row r="59" spans="2:21" ht="16.5">
      <c r="B59" s="87"/>
      <c r="C59" s="71"/>
      <c r="D59" s="71"/>
      <c r="E59" s="71"/>
      <c r="F59" s="71"/>
      <c r="G59" s="71"/>
      <c r="H59" s="71"/>
      <c r="I59" s="71"/>
      <c r="J59" s="71"/>
      <c r="K59" s="71"/>
      <c r="L59" s="71"/>
      <c r="M59" s="71"/>
      <c r="N59" s="71"/>
      <c r="O59" s="71"/>
      <c r="P59" s="71"/>
      <c r="Q59" s="71"/>
      <c r="R59" s="71"/>
      <c r="U59"/>
    </row>
    <row r="60" spans="2:21" ht="16.5">
      <c r="B60" s="87"/>
      <c r="C60" s="71"/>
      <c r="D60" s="71"/>
      <c r="E60" s="71"/>
      <c r="F60" s="71"/>
      <c r="K60" s="71"/>
      <c r="L60" s="55"/>
      <c r="U60"/>
    </row>
    <row r="61" spans="2:21" ht="15.75">
      <c r="B61" s="946" t="s">
        <v>545</v>
      </c>
      <c r="C61" s="946"/>
      <c r="D61" s="946"/>
      <c r="E61" s="71"/>
      <c r="F61" s="71"/>
      <c r="G61" s="141"/>
      <c r="H61" s="851" t="s">
        <v>322</v>
      </c>
      <c r="I61" s="851"/>
      <c r="J61" s="851"/>
      <c r="K61" s="851"/>
      <c r="L61" s="71"/>
      <c r="M61" s="946" t="s">
        <v>69</v>
      </c>
      <c r="N61" s="946"/>
      <c r="O61" s="946"/>
      <c r="P61" s="946"/>
      <c r="Q61" s="946"/>
      <c r="T61" s="26"/>
      <c r="U61" s="60"/>
    </row>
    <row r="62" spans="2:21" ht="16.5">
      <c r="B62" s="87"/>
      <c r="C62" s="71"/>
      <c r="D62" s="71"/>
      <c r="E62" s="71"/>
      <c r="F62" s="71"/>
      <c r="U62" s="60"/>
    </row>
    <row r="63" spans="2:21" ht="16.5">
      <c r="B63" s="87"/>
      <c r="C63" s="71"/>
      <c r="D63" s="71"/>
      <c r="E63" s="71"/>
      <c r="F63" s="71"/>
      <c r="U63" s="60"/>
    </row>
    <row r="64" ht="12.75">
      <c r="U64" s="60"/>
    </row>
    <row r="65" ht="12.75">
      <c r="U65" s="60"/>
    </row>
    <row r="66" ht="12.75">
      <c r="U66" s="60"/>
    </row>
    <row r="67" spans="6:21" ht="12.75">
      <c r="F67" s="19"/>
      <c r="H67" s="19"/>
      <c r="J67" s="19"/>
      <c r="U67" s="60"/>
    </row>
    <row r="68" ht="12.75">
      <c r="U68" s="60"/>
    </row>
    <row r="69" spans="6:21" ht="12.75">
      <c r="F69" s="19"/>
      <c r="U69" s="60"/>
    </row>
    <row r="70" spans="6:21" ht="12.75">
      <c r="F70" s="19"/>
      <c r="U70" s="60"/>
    </row>
    <row r="71" spans="6:21" ht="12.75">
      <c r="F71" s="19"/>
      <c r="U71" s="60"/>
    </row>
    <row r="72" ht="12.75">
      <c r="U72" s="60"/>
    </row>
    <row r="73" ht="12.75">
      <c r="U73" s="60"/>
    </row>
    <row r="74" ht="12.75">
      <c r="U74" s="60"/>
    </row>
    <row r="75" ht="12.75">
      <c r="U75" s="60"/>
    </row>
    <row r="76" ht="12.75">
      <c r="U76" s="60"/>
    </row>
    <row r="77" ht="12.75">
      <c r="U77" s="60"/>
    </row>
    <row r="78" ht="12.75">
      <c r="U78" s="60"/>
    </row>
    <row r="79" ht="12.75">
      <c r="U79" s="60"/>
    </row>
    <row r="80" ht="12.75">
      <c r="U80" s="60"/>
    </row>
    <row r="81" ht="12.75">
      <c r="U81" s="60"/>
    </row>
    <row r="82" ht="12.75">
      <c r="U82" s="60"/>
    </row>
    <row r="83" ht="12.75">
      <c r="U83" s="60"/>
    </row>
    <row r="84" ht="12.75">
      <c r="U84" s="60"/>
    </row>
    <row r="85" ht="12.75">
      <c r="U85" s="60"/>
    </row>
    <row r="86" ht="12.75">
      <c r="U86" s="60"/>
    </row>
    <row r="87" ht="12.75">
      <c r="U87" s="60"/>
    </row>
    <row r="88" ht="12.75">
      <c r="U88" s="60"/>
    </row>
    <row r="89" ht="12.75">
      <c r="U89" s="78"/>
    </row>
    <row r="90" ht="12.75">
      <c r="U90" s="78"/>
    </row>
    <row r="91" ht="12.75">
      <c r="U91" s="78"/>
    </row>
    <row r="92" ht="12.75">
      <c r="U92" s="60"/>
    </row>
    <row r="93" ht="12.75">
      <c r="U93" s="58"/>
    </row>
    <row r="94" ht="12.75">
      <c r="U94" s="60"/>
    </row>
    <row r="95" ht="12.75">
      <c r="U95" s="58"/>
    </row>
    <row r="96" ht="12.75">
      <c r="U96" s="60"/>
    </row>
    <row r="97" ht="12.75">
      <c r="U97" s="60"/>
    </row>
    <row r="98" ht="12.75">
      <c r="U98" s="60"/>
    </row>
    <row r="99" ht="12.75">
      <c r="U99" s="60"/>
    </row>
    <row r="100" ht="12.75">
      <c r="U100" s="60"/>
    </row>
    <row r="101" ht="12.75">
      <c r="U101" s="60"/>
    </row>
    <row r="102" ht="12.75">
      <c r="U102" s="58"/>
    </row>
    <row r="103" ht="12.75">
      <c r="U103" s="60"/>
    </row>
    <row r="104" ht="12.75">
      <c r="U104" s="58"/>
    </row>
    <row r="105" ht="12.75">
      <c r="U105" s="60"/>
    </row>
    <row r="106" ht="12.75">
      <c r="U106" s="60"/>
    </row>
    <row r="107" ht="12.75">
      <c r="U107" s="60"/>
    </row>
    <row r="108" ht="12.75">
      <c r="U108" s="58"/>
    </row>
    <row r="109" ht="12.75">
      <c r="U109" s="58"/>
    </row>
    <row r="110" ht="12.75">
      <c r="U110" s="58"/>
    </row>
    <row r="111" ht="12.75">
      <c r="U111" s="60"/>
    </row>
    <row r="112" ht="12.75">
      <c r="U112" s="60"/>
    </row>
    <row r="113" ht="12.75">
      <c r="U113" s="60"/>
    </row>
    <row r="114" ht="12.75">
      <c r="U114" s="58"/>
    </row>
    <row r="115" ht="12.75">
      <c r="U115" s="3"/>
    </row>
    <row r="116" ht="12.75">
      <c r="U116" s="137"/>
    </row>
    <row r="117" ht="12.75">
      <c r="U117" s="57"/>
    </row>
    <row r="118" ht="12.75">
      <c r="U118" s="137"/>
    </row>
    <row r="119" ht="12.75">
      <c r="U119" s="60"/>
    </row>
    <row r="120" ht="12.75">
      <c r="U120" s="60"/>
    </row>
    <row r="121" ht="12.75">
      <c r="U121" s="60"/>
    </row>
    <row r="122" ht="12.75">
      <c r="U122" s="60"/>
    </row>
    <row r="123" ht="12.75">
      <c r="U123" s="60"/>
    </row>
    <row r="124" ht="12.75">
      <c r="U124" s="60"/>
    </row>
    <row r="125" ht="12.75">
      <c r="U125" s="60"/>
    </row>
    <row r="126" ht="12.75">
      <c r="U126" s="60"/>
    </row>
    <row r="127" ht="12.75">
      <c r="U127" s="60"/>
    </row>
    <row r="128" ht="12.75">
      <c r="U128" s="60"/>
    </row>
    <row r="129" ht="12.75">
      <c r="U129" s="60"/>
    </row>
    <row r="130" ht="12.75">
      <c r="U130" s="60"/>
    </row>
    <row r="131" ht="12.75">
      <c r="U131" s="60"/>
    </row>
    <row r="132" ht="12.75">
      <c r="U132" s="60"/>
    </row>
    <row r="133" ht="12.75">
      <c r="U133" s="60"/>
    </row>
    <row r="134" ht="12.75">
      <c r="U134" s="60"/>
    </row>
    <row r="135" ht="12.75">
      <c r="U135" s="60"/>
    </row>
    <row r="136" ht="12.75">
      <c r="U136" s="60"/>
    </row>
    <row r="137" ht="12.75">
      <c r="U137" s="60"/>
    </row>
    <row r="138" ht="12.75">
      <c r="U138" s="60"/>
    </row>
    <row r="139" ht="12.75">
      <c r="U139" s="58"/>
    </row>
    <row r="140" ht="12.75">
      <c r="U140" s="60"/>
    </row>
    <row r="141" ht="12.75">
      <c r="U141" s="58"/>
    </row>
    <row r="142" ht="12.75">
      <c r="U142" s="60"/>
    </row>
    <row r="143" ht="12.75">
      <c r="U143" s="78"/>
    </row>
    <row r="144" ht="12.75">
      <c r="U144" s="78"/>
    </row>
    <row r="145" ht="12.75">
      <c r="U145" s="78"/>
    </row>
    <row r="146" ht="12.75">
      <c r="U146" s="78"/>
    </row>
    <row r="147" ht="12.75">
      <c r="U147" s="78"/>
    </row>
    <row r="148" ht="12.75">
      <c r="U148" s="78"/>
    </row>
    <row r="149" ht="12.75">
      <c r="U149" s="78"/>
    </row>
    <row r="150" ht="12.75">
      <c r="U150" s="78"/>
    </row>
    <row r="151" ht="12.75">
      <c r="U151" s="78"/>
    </row>
    <row r="152" ht="12.75">
      <c r="U152" s="60"/>
    </row>
    <row r="153" ht="12.75">
      <c r="U153" s="58"/>
    </row>
    <row r="154" ht="12.75">
      <c r="U154" s="60"/>
    </row>
    <row r="155" ht="12.75">
      <c r="U155" s="58"/>
    </row>
    <row r="156" ht="12.75">
      <c r="U156" s="60"/>
    </row>
    <row r="157" ht="12.75">
      <c r="U157" s="60"/>
    </row>
    <row r="158" ht="12.75">
      <c r="U158" s="60"/>
    </row>
    <row r="159" ht="12.75">
      <c r="U159" s="60"/>
    </row>
    <row r="160" ht="12.75">
      <c r="U160" s="60"/>
    </row>
    <row r="161" ht="12.75">
      <c r="U161" s="78"/>
    </row>
    <row r="162" ht="12.75">
      <c r="U162" s="60"/>
    </row>
    <row r="163" ht="12.75">
      <c r="U163" s="58"/>
    </row>
    <row r="164" ht="12.75">
      <c r="U164" s="60"/>
    </row>
    <row r="165" ht="12.75">
      <c r="U165" s="58"/>
    </row>
    <row r="166" ht="12.75">
      <c r="U166" s="58"/>
    </row>
    <row r="167" ht="12.75">
      <c r="U167" s="58"/>
    </row>
    <row r="168" ht="12.75">
      <c r="U168" s="58"/>
    </row>
    <row r="169" ht="12.75">
      <c r="U169" s="139"/>
    </row>
    <row r="170" ht="12.75">
      <c r="U170" s="58"/>
    </row>
    <row r="171" ht="12.75">
      <c r="U171" s="58"/>
    </row>
    <row r="172" ht="12.75">
      <c r="U172" s="135"/>
    </row>
    <row r="173" ht="12.75">
      <c r="U173" s="135"/>
    </row>
    <row r="174" ht="12.75">
      <c r="U174" s="137"/>
    </row>
    <row r="175" ht="12.75">
      <c r="U175" s="60"/>
    </row>
    <row r="176" ht="12.75">
      <c r="U176" s="60"/>
    </row>
    <row r="177" ht="12.75">
      <c r="U177" s="60"/>
    </row>
    <row r="178" ht="12.75">
      <c r="U178" s="60"/>
    </row>
    <row r="179" ht="12.75">
      <c r="U179" s="58"/>
    </row>
    <row r="180" ht="12.75">
      <c r="U180" s="60"/>
    </row>
    <row r="181" ht="12.75">
      <c r="U181" s="58"/>
    </row>
    <row r="182" ht="12.75">
      <c r="U182" s="60"/>
    </row>
    <row r="183" ht="12.75">
      <c r="U183" s="60"/>
    </row>
    <row r="184" ht="12.75">
      <c r="U184" s="60"/>
    </row>
    <row r="185" ht="12.75">
      <c r="U185" s="60"/>
    </row>
    <row r="186" ht="12.75">
      <c r="U186" s="60"/>
    </row>
    <row r="187" ht="12.75">
      <c r="U187" s="60"/>
    </row>
    <row r="188" ht="12.75">
      <c r="U188" s="58"/>
    </row>
    <row r="189" ht="12.75">
      <c r="U189" s="137"/>
    </row>
    <row r="190" ht="12.75">
      <c r="U190" s="58"/>
    </row>
    <row r="191" ht="12.75">
      <c r="U191" s="60"/>
    </row>
    <row r="192" ht="12.75">
      <c r="U192" s="60"/>
    </row>
    <row r="193" ht="12.75">
      <c r="U193" s="60"/>
    </row>
    <row r="194" ht="12.75">
      <c r="U194" s="60"/>
    </row>
    <row r="195" ht="12.75">
      <c r="U195" s="60"/>
    </row>
    <row r="196" ht="12.75">
      <c r="U196" s="60"/>
    </row>
    <row r="197" ht="12.75">
      <c r="U197" s="60"/>
    </row>
    <row r="198" ht="12.75">
      <c r="U198" s="60"/>
    </row>
    <row r="199" ht="12.75">
      <c r="U199" s="78"/>
    </row>
    <row r="200" ht="12.75">
      <c r="U200" s="60"/>
    </row>
    <row r="201" ht="12.75">
      <c r="U201" s="60"/>
    </row>
    <row r="202" ht="12.75">
      <c r="U202" s="60"/>
    </row>
    <row r="203" ht="12.75">
      <c r="U203" s="60"/>
    </row>
    <row r="204" ht="12.75">
      <c r="U204" s="60"/>
    </row>
    <row r="205" ht="12.75">
      <c r="U205" s="60"/>
    </row>
    <row r="206" ht="12.75">
      <c r="U206" s="60"/>
    </row>
    <row r="207" ht="12.75">
      <c r="U207" s="58"/>
    </row>
    <row r="208" ht="12.75">
      <c r="U208" s="60"/>
    </row>
    <row r="209" ht="12.75">
      <c r="U209" s="58"/>
    </row>
    <row r="210" ht="12.75">
      <c r="U210" s="60"/>
    </row>
    <row r="211" ht="12.75">
      <c r="U211" s="60"/>
    </row>
    <row r="212" ht="12.75">
      <c r="U212" s="60"/>
    </row>
    <row r="213" ht="12.75">
      <c r="U213" s="60"/>
    </row>
    <row r="214" ht="12.75">
      <c r="U214" s="60"/>
    </row>
    <row r="215" ht="12.75">
      <c r="U215" s="60"/>
    </row>
    <row r="216" ht="12.75">
      <c r="U216" s="60"/>
    </row>
    <row r="217" ht="12.75">
      <c r="U217" s="60"/>
    </row>
    <row r="218" ht="12.75">
      <c r="U218" s="58"/>
    </row>
    <row r="219" ht="12.75">
      <c r="U219" s="58"/>
    </row>
    <row r="220" ht="12.75">
      <c r="U220" s="58"/>
    </row>
    <row r="221" ht="12.75">
      <c r="U221" s="60"/>
    </row>
    <row r="222" ht="12.75">
      <c r="U222" s="60"/>
    </row>
    <row r="223" ht="12.75">
      <c r="U223" s="60"/>
    </row>
    <row r="224" ht="12.75">
      <c r="U224" s="60"/>
    </row>
    <row r="225" ht="12.75">
      <c r="U225" s="58"/>
    </row>
    <row r="226" ht="12.75">
      <c r="U226" s="60"/>
    </row>
    <row r="227" ht="12.75">
      <c r="U227" s="137"/>
    </row>
    <row r="228" ht="12.75">
      <c r="U228" s="137"/>
    </row>
    <row r="229" ht="12.75">
      <c r="U229" s="60"/>
    </row>
    <row r="230" ht="12.75">
      <c r="U230" s="60"/>
    </row>
    <row r="231" ht="12.75">
      <c r="U231" s="60"/>
    </row>
    <row r="232" ht="12.75">
      <c r="U232" s="58"/>
    </row>
    <row r="233" ht="12.75">
      <c r="U233" s="58"/>
    </row>
    <row r="234" ht="12.75">
      <c r="U234" s="60"/>
    </row>
    <row r="235" ht="12.75">
      <c r="U235" s="60"/>
    </row>
    <row r="236" ht="12.75">
      <c r="U236" s="60"/>
    </row>
    <row r="237" ht="12.75">
      <c r="U237" s="58"/>
    </row>
    <row r="238" ht="12.75">
      <c r="U238" s="58"/>
    </row>
    <row r="239" ht="12.75">
      <c r="U239" s="58"/>
    </row>
    <row r="240" ht="12.75">
      <c r="U240" s="58"/>
    </row>
    <row r="241" ht="12.75">
      <c r="U241" s="138"/>
    </row>
    <row r="242" ht="12.75">
      <c r="U242" s="58"/>
    </row>
    <row r="243" ht="12.75">
      <c r="U243" s="58"/>
    </row>
    <row r="244" ht="12.75">
      <c r="U244" s="60"/>
    </row>
    <row r="245" ht="12.75">
      <c r="U245" s="60"/>
    </row>
    <row r="246" ht="12.75">
      <c r="U246" s="60"/>
    </row>
    <row r="247" ht="12.75">
      <c r="U247" s="60"/>
    </row>
    <row r="248" ht="12.75">
      <c r="U248" s="78"/>
    </row>
    <row r="249" ht="12.75">
      <c r="U249" s="58"/>
    </row>
    <row r="250" ht="12.75">
      <c r="U250" s="60"/>
    </row>
    <row r="251" ht="12.75">
      <c r="U251" s="58"/>
    </row>
    <row r="252" ht="12.75">
      <c r="U252" s="60"/>
    </row>
    <row r="253" ht="12.75">
      <c r="U253" s="60"/>
    </row>
    <row r="254" ht="12.75">
      <c r="U254" s="60"/>
    </row>
    <row r="255" ht="12.75">
      <c r="U255" s="58"/>
    </row>
    <row r="256" ht="12.75">
      <c r="U256" s="60"/>
    </row>
    <row r="257" ht="12.75">
      <c r="U257" s="58"/>
    </row>
    <row r="258" ht="12.75">
      <c r="U258" s="60"/>
    </row>
    <row r="259" ht="12.75">
      <c r="U259" s="78"/>
    </row>
    <row r="260" ht="12.75">
      <c r="U260" s="60"/>
    </row>
    <row r="261" ht="12.75">
      <c r="U261" s="78"/>
    </row>
    <row r="262" ht="12.75">
      <c r="U262" s="58"/>
    </row>
    <row r="263" ht="12.75">
      <c r="U263" s="60"/>
    </row>
    <row r="264" ht="12.75">
      <c r="U264" s="58"/>
    </row>
    <row r="265" ht="12.75">
      <c r="U265" s="58"/>
    </row>
    <row r="266" ht="12.75">
      <c r="U266" s="58"/>
    </row>
    <row r="267" ht="12.75">
      <c r="U267" s="58"/>
    </row>
    <row r="268" ht="12.75">
      <c r="U268" s="58"/>
    </row>
    <row r="269" ht="12.75">
      <c r="U269" s="3"/>
    </row>
    <row r="270" ht="12.75">
      <c r="U270" s="140"/>
    </row>
    <row r="271" ht="12.75">
      <c r="U271" s="3"/>
    </row>
    <row r="272" ht="12.75">
      <c r="U272" s="3"/>
    </row>
    <row r="273" ht="12.75">
      <c r="U273" s="3"/>
    </row>
    <row r="274" ht="12.75">
      <c r="U274" s="3"/>
    </row>
    <row r="275" ht="12.75">
      <c r="U275" s="3"/>
    </row>
    <row r="276" ht="12.75">
      <c r="U276" s="3"/>
    </row>
    <row r="277" ht="12.75">
      <c r="U277" s="3"/>
    </row>
    <row r="278" ht="12.75">
      <c r="U278" s="3"/>
    </row>
    <row r="279" ht="12.75">
      <c r="U279" s="3"/>
    </row>
    <row r="280" ht="12.75">
      <c r="U280" s="3"/>
    </row>
    <row r="281" ht="12.75">
      <c r="U281" s="3"/>
    </row>
    <row r="282" ht="12.75">
      <c r="U282" s="3"/>
    </row>
    <row r="283" ht="12.75">
      <c r="U283" s="3"/>
    </row>
    <row r="284" ht="12.75">
      <c r="U284" s="3"/>
    </row>
    <row r="285" ht="12.75">
      <c r="U285" s="3"/>
    </row>
    <row r="286" ht="12.75">
      <c r="U286" s="3"/>
    </row>
    <row r="287" ht="12.75">
      <c r="U287" s="3"/>
    </row>
    <row r="288" ht="12.75">
      <c r="U288" s="3"/>
    </row>
    <row r="289" ht="12.75">
      <c r="U289" s="3"/>
    </row>
    <row r="290" ht="12.75">
      <c r="U290" s="3"/>
    </row>
    <row r="291" ht="12.75">
      <c r="U291" s="3"/>
    </row>
    <row r="292" ht="12.75">
      <c r="U292" s="3"/>
    </row>
    <row r="293" ht="12.75">
      <c r="U293" s="3"/>
    </row>
    <row r="294" ht="12.75">
      <c r="U294" s="3"/>
    </row>
    <row r="295" ht="12.75">
      <c r="U295" s="3"/>
    </row>
    <row r="296" ht="12.75">
      <c r="U296" s="3"/>
    </row>
    <row r="297" ht="12.75">
      <c r="U297" s="3"/>
    </row>
    <row r="298" ht="12.75">
      <c r="U298" s="3"/>
    </row>
    <row r="299" ht="12.75">
      <c r="U299" s="3"/>
    </row>
    <row r="300" ht="12.75">
      <c r="U300" s="3"/>
    </row>
    <row r="301" ht="12.75">
      <c r="U301" s="3"/>
    </row>
    <row r="302" ht="12.75">
      <c r="U302" s="3"/>
    </row>
    <row r="303" ht="12.75">
      <c r="U303" s="3"/>
    </row>
    <row r="304" ht="12.75">
      <c r="U304" s="3"/>
    </row>
    <row r="305" ht="12.75">
      <c r="U305" s="3"/>
    </row>
    <row r="306" ht="12.75">
      <c r="U306" s="3"/>
    </row>
    <row r="307" ht="12.75">
      <c r="U307" s="3"/>
    </row>
    <row r="308" ht="12.75">
      <c r="U308" s="3"/>
    </row>
    <row r="309" ht="12.75">
      <c r="U309" s="3"/>
    </row>
    <row r="310" ht="12.75">
      <c r="U310" s="3"/>
    </row>
    <row r="311" ht="12.75">
      <c r="U311" s="3"/>
    </row>
    <row r="312" ht="12.75">
      <c r="U312" s="3"/>
    </row>
    <row r="313" ht="12.75">
      <c r="U313" s="3"/>
    </row>
    <row r="314" ht="12.75">
      <c r="U314" s="3"/>
    </row>
    <row r="315" ht="12.75">
      <c r="U315" s="3"/>
    </row>
    <row r="316" ht="12.75">
      <c r="U316" s="3"/>
    </row>
    <row r="317" ht="12.75">
      <c r="U317" s="3"/>
    </row>
    <row r="318" ht="12.75">
      <c r="U318" s="3"/>
    </row>
    <row r="319" ht="12.75">
      <c r="U319" s="3"/>
    </row>
    <row r="320" ht="12.75">
      <c r="U320" s="3"/>
    </row>
    <row r="321" ht="12.75">
      <c r="U321" s="3"/>
    </row>
    <row r="322" ht="12.75">
      <c r="U322" s="3"/>
    </row>
    <row r="323" ht="12.75">
      <c r="U323" s="3"/>
    </row>
    <row r="324" ht="12.75">
      <c r="U324" s="3"/>
    </row>
    <row r="325" ht="12.75">
      <c r="U325" s="3"/>
    </row>
    <row r="326" ht="12.75">
      <c r="U326" s="3"/>
    </row>
    <row r="327" ht="12.75">
      <c r="U327" s="3"/>
    </row>
    <row r="328" ht="12.75">
      <c r="U328" s="3"/>
    </row>
    <row r="329" ht="12.75">
      <c r="U329" s="3"/>
    </row>
    <row r="330" ht="12.75">
      <c r="U330" s="3"/>
    </row>
    <row r="331" ht="12.75">
      <c r="U331" s="3"/>
    </row>
    <row r="332" ht="12.75">
      <c r="U332" s="3"/>
    </row>
    <row r="333" ht="12.75">
      <c r="U333" s="3"/>
    </row>
    <row r="334" ht="12.75">
      <c r="U334" s="3"/>
    </row>
    <row r="335" ht="12.75">
      <c r="U335" s="3"/>
    </row>
    <row r="336" ht="12.75">
      <c r="U336" s="3"/>
    </row>
    <row r="337" ht="12.75">
      <c r="U337" s="3"/>
    </row>
    <row r="338" ht="12.75">
      <c r="U338" s="3"/>
    </row>
    <row r="339" ht="12.75">
      <c r="U339" s="3"/>
    </row>
    <row r="340" ht="12.75">
      <c r="U340" s="3"/>
    </row>
    <row r="341" ht="12.75">
      <c r="U341" s="3"/>
    </row>
    <row r="342" ht="12.75">
      <c r="U342" s="3"/>
    </row>
    <row r="343" ht="12.75">
      <c r="U343" s="3"/>
    </row>
    <row r="344" ht="12.75">
      <c r="U344" s="3"/>
    </row>
    <row r="345" ht="12.75">
      <c r="U345" s="3"/>
    </row>
    <row r="346" ht="12.75">
      <c r="U346" s="3"/>
    </row>
    <row r="347" ht="12.75">
      <c r="U347" s="3"/>
    </row>
    <row r="348" ht="12.75">
      <c r="U348" s="3"/>
    </row>
    <row r="349" ht="12.75">
      <c r="U349" s="3"/>
    </row>
    <row r="350" ht="12.75">
      <c r="U350" s="3"/>
    </row>
    <row r="351" ht="12.75">
      <c r="U351" s="3"/>
    </row>
    <row r="352" ht="12.75">
      <c r="U352" s="3"/>
    </row>
    <row r="353" ht="12.75">
      <c r="U353" s="3"/>
    </row>
    <row r="354" ht="12.75">
      <c r="U354" s="3"/>
    </row>
    <row r="355" ht="12.75">
      <c r="U355" s="3"/>
    </row>
    <row r="356" ht="12.75">
      <c r="U356" s="3"/>
    </row>
    <row r="357" ht="12.75">
      <c r="U357" s="3"/>
    </row>
    <row r="358" ht="12.75">
      <c r="U358" s="3"/>
    </row>
    <row r="359" ht="12.75">
      <c r="U359" s="3"/>
    </row>
    <row r="360" ht="12.75">
      <c r="U360" s="3"/>
    </row>
    <row r="361" ht="12.75">
      <c r="U361" s="3"/>
    </row>
    <row r="362" ht="12.75">
      <c r="U362" s="3"/>
    </row>
    <row r="363" ht="12.75">
      <c r="U363" s="3"/>
    </row>
    <row r="364" ht="12.75">
      <c r="U364" s="3"/>
    </row>
    <row r="365" ht="12.75">
      <c r="U365" s="3"/>
    </row>
    <row r="366" ht="12.75">
      <c r="U366" s="3"/>
    </row>
    <row r="367" ht="12.75">
      <c r="U367" s="3"/>
    </row>
    <row r="368" ht="12.75">
      <c r="U368" s="3"/>
    </row>
    <row r="369" ht="12.75">
      <c r="U369" s="3"/>
    </row>
    <row r="370" ht="12.75">
      <c r="U370" s="3"/>
    </row>
    <row r="371" ht="12.75">
      <c r="U371" s="3"/>
    </row>
    <row r="372" ht="12.75">
      <c r="U372" s="3"/>
    </row>
    <row r="373" ht="12.75">
      <c r="U373" s="3"/>
    </row>
    <row r="374" ht="12.75">
      <c r="U374" s="3"/>
    </row>
    <row r="375" ht="12.75">
      <c r="U375" s="3"/>
    </row>
    <row r="376" ht="12.75">
      <c r="U376" s="3"/>
    </row>
    <row r="377" ht="12.75">
      <c r="U377" s="3"/>
    </row>
    <row r="378" ht="12.75">
      <c r="U378" s="3"/>
    </row>
    <row r="379" ht="12.75">
      <c r="U379" s="3"/>
    </row>
    <row r="380" ht="12.75">
      <c r="U380" s="3"/>
    </row>
    <row r="381" ht="12.75">
      <c r="U381" s="3"/>
    </row>
    <row r="382" ht="12.75">
      <c r="U382" s="3"/>
    </row>
    <row r="383" ht="12.75">
      <c r="U383" s="3"/>
    </row>
    <row r="384" ht="12.75">
      <c r="U384" s="3"/>
    </row>
    <row r="385" ht="12.75">
      <c r="U385" s="3"/>
    </row>
    <row r="386" ht="12.75">
      <c r="U386" s="3"/>
    </row>
    <row r="387" ht="12.75">
      <c r="U387" s="3"/>
    </row>
    <row r="388" ht="12.75">
      <c r="U388" s="3"/>
    </row>
    <row r="389" ht="12.75">
      <c r="U389" s="3"/>
    </row>
    <row r="390" ht="12.75">
      <c r="U390" s="3"/>
    </row>
    <row r="391" ht="12.75">
      <c r="U391" s="3"/>
    </row>
    <row r="392" ht="12.75">
      <c r="U392" s="3"/>
    </row>
    <row r="393" ht="12.75">
      <c r="U393" s="3"/>
    </row>
    <row r="394" ht="12.75">
      <c r="U394" s="3"/>
    </row>
    <row r="395" ht="12.75">
      <c r="U395" s="3"/>
    </row>
    <row r="396" ht="12.75">
      <c r="U396" s="3"/>
    </row>
    <row r="397" ht="12.75">
      <c r="U397" s="3"/>
    </row>
    <row r="398" ht="12.75">
      <c r="U398" s="3"/>
    </row>
    <row r="399" ht="12.75">
      <c r="U399" s="3"/>
    </row>
    <row r="400" ht="12.75">
      <c r="U400" s="3"/>
    </row>
    <row r="401" ht="12.75">
      <c r="U401" s="3"/>
    </row>
    <row r="402" ht="12.75">
      <c r="U402" s="3"/>
    </row>
    <row r="403" ht="12.75">
      <c r="U403" s="3"/>
    </row>
    <row r="404" ht="12.75">
      <c r="U404" s="3"/>
    </row>
    <row r="405" ht="12.75">
      <c r="U405" s="3"/>
    </row>
    <row r="406" ht="12.75">
      <c r="U406" s="3"/>
    </row>
    <row r="407" ht="12.75">
      <c r="U407" s="3"/>
    </row>
    <row r="408" ht="12.75">
      <c r="U408" s="3"/>
    </row>
    <row r="409" ht="12.75">
      <c r="U409" s="3"/>
    </row>
    <row r="410" ht="12.75">
      <c r="U410" s="3"/>
    </row>
    <row r="411" ht="12.75">
      <c r="U411" s="3"/>
    </row>
    <row r="412" ht="12.75">
      <c r="U412" s="3"/>
    </row>
    <row r="413" ht="12.75">
      <c r="U413" s="3"/>
    </row>
    <row r="414" ht="12.75">
      <c r="U414" s="3"/>
    </row>
    <row r="415" ht="12.75">
      <c r="U415" s="3"/>
    </row>
    <row r="416" ht="12.75">
      <c r="U416" s="3"/>
    </row>
    <row r="417" ht="12.75">
      <c r="U417" s="3"/>
    </row>
    <row r="418" ht="12.75">
      <c r="U418" s="3"/>
    </row>
    <row r="419" ht="12.75">
      <c r="U419" s="3"/>
    </row>
    <row r="420" ht="12.75">
      <c r="U420" s="3"/>
    </row>
    <row r="421" ht="12.75">
      <c r="U421" s="3"/>
    </row>
    <row r="422" ht="12.75">
      <c r="U422" s="3"/>
    </row>
    <row r="423" ht="12.75">
      <c r="U423" s="3"/>
    </row>
    <row r="424" ht="12.75">
      <c r="U424" s="3"/>
    </row>
    <row r="425" ht="12.75">
      <c r="U425" s="3"/>
    </row>
    <row r="426" ht="12.75">
      <c r="U426" s="3"/>
    </row>
    <row r="427" ht="12.75">
      <c r="U427" s="3"/>
    </row>
    <row r="428" ht="12.75">
      <c r="U428" s="3"/>
    </row>
    <row r="429" ht="12.75">
      <c r="U429" s="3"/>
    </row>
    <row r="430" ht="12.75">
      <c r="U430" s="3"/>
    </row>
    <row r="431" ht="12.75">
      <c r="U431" s="3"/>
    </row>
    <row r="432" ht="12.75">
      <c r="U432" s="3"/>
    </row>
  </sheetData>
  <sheetProtection/>
  <mergeCells count="7">
    <mergeCell ref="B7:S7"/>
    <mergeCell ref="B9:S9"/>
    <mergeCell ref="B10:S10"/>
    <mergeCell ref="B47:Q47"/>
    <mergeCell ref="B61:D61"/>
    <mergeCell ref="M61:O61"/>
    <mergeCell ref="P61:Q61"/>
  </mergeCells>
  <printOptions/>
  <pageMargins left="0.7" right="0.7" top="0.75" bottom="0.75" header="0.3" footer="0.3"/>
  <pageSetup fitToHeight="0" fitToWidth="1" horizontalDpi="600" verticalDpi="600" orientation="portrait" paperSize="9" scale="65" r:id="rId2"/>
  <drawing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B4:O52"/>
  <sheetViews>
    <sheetView zoomScalePageLayoutView="0" workbookViewId="0" topLeftCell="A27">
      <selection activeCell="C3" sqref="B3:G49"/>
    </sheetView>
  </sheetViews>
  <sheetFormatPr defaultColWidth="11.421875" defaultRowHeight="12.75"/>
  <cols>
    <col min="2" max="2" width="10.8515625" style="19" customWidth="1"/>
    <col min="3" max="3" width="34.00390625" style="18" customWidth="1"/>
    <col min="4" max="4" width="22.421875" style="18" customWidth="1"/>
    <col min="5" max="5" width="19.7109375" style="19" customWidth="1"/>
    <col min="6" max="6" width="18.57421875" style="19" customWidth="1"/>
    <col min="7" max="7" width="10.28125" style="19" customWidth="1"/>
    <col min="8" max="9" width="11.421875" style="1" customWidth="1"/>
    <col min="10" max="10" width="11.421875" style="757" customWidth="1"/>
    <col min="11" max="12" width="11.421875" style="1" customWidth="1"/>
    <col min="13" max="13" width="17.421875" style="1" bestFit="1" customWidth="1"/>
    <col min="14" max="15" width="11.421875" style="1" customWidth="1"/>
  </cols>
  <sheetData>
    <row r="4" spans="2:7" ht="18.75">
      <c r="B4" s="18"/>
      <c r="G4" s="35"/>
    </row>
    <row r="5" spans="2:7" ht="18.75">
      <c r="B5" s="18"/>
      <c r="C5" s="940" t="s">
        <v>399</v>
      </c>
      <c r="D5" s="940"/>
      <c r="E5" s="940"/>
      <c r="F5" s="940"/>
      <c r="G5" s="18"/>
    </row>
    <row r="6" spans="2:7" ht="12.75">
      <c r="B6" s="18"/>
      <c r="E6" s="18"/>
      <c r="F6" s="18"/>
      <c r="G6" s="18"/>
    </row>
    <row r="7" spans="2:7" ht="12.75">
      <c r="B7" s="18"/>
      <c r="C7" s="947" t="s">
        <v>10</v>
      </c>
      <c r="D7" s="947"/>
      <c r="E7" s="947"/>
      <c r="F7" s="947"/>
      <c r="G7" s="18"/>
    </row>
    <row r="8" spans="2:7" ht="12.75">
      <c r="B8" s="71"/>
      <c r="C8" s="948" t="s">
        <v>55</v>
      </c>
      <c r="D8" s="948"/>
      <c r="E8" s="948"/>
      <c r="F8" s="948"/>
      <c r="G8" s="71"/>
    </row>
    <row r="9" spans="2:7" ht="12.75">
      <c r="B9" s="18"/>
      <c r="C9" s="36"/>
      <c r="D9" s="36"/>
      <c r="E9" s="36"/>
      <c r="F9" s="36"/>
      <c r="G9" s="18"/>
    </row>
    <row r="10" spans="2:7" ht="15">
      <c r="B10" s="71"/>
      <c r="C10" s="949" t="s">
        <v>609</v>
      </c>
      <c r="D10" s="949"/>
      <c r="E10" s="949"/>
      <c r="F10" s="949"/>
      <c r="G10" s="71"/>
    </row>
    <row r="11" spans="2:7" ht="12.75">
      <c r="B11" s="18"/>
      <c r="C11" s="37"/>
      <c r="E11" s="18"/>
      <c r="F11" s="18"/>
      <c r="G11" s="18"/>
    </row>
    <row r="12" spans="2:11" ht="12.75">
      <c r="B12" s="18"/>
      <c r="C12" s="38"/>
      <c r="D12" s="39"/>
      <c r="E12" s="950" t="s">
        <v>15</v>
      </c>
      <c r="F12" s="951"/>
      <c r="G12" s="18"/>
      <c r="I12" s="26"/>
      <c r="J12" s="67"/>
      <c r="K12" s="756"/>
    </row>
    <row r="13" spans="2:11" ht="12.75">
      <c r="B13" s="18"/>
      <c r="C13" s="40"/>
      <c r="D13" s="26"/>
      <c r="E13" s="48">
        <v>44196</v>
      </c>
      <c r="F13" s="48">
        <v>43830</v>
      </c>
      <c r="G13" s="18"/>
      <c r="I13" s="26"/>
      <c r="J13" s="67"/>
      <c r="K13" s="26"/>
    </row>
    <row r="14" spans="2:11" ht="12.75">
      <c r="B14" s="18"/>
      <c r="C14" s="40"/>
      <c r="D14" s="26"/>
      <c r="E14" s="49"/>
      <c r="F14" s="49"/>
      <c r="G14" s="18"/>
      <c r="I14" s="20"/>
      <c r="J14" s="67"/>
      <c r="K14" s="67"/>
    </row>
    <row r="15" spans="2:11" ht="12.75">
      <c r="B15" s="18"/>
      <c r="C15" s="41" t="s">
        <v>63</v>
      </c>
      <c r="D15" s="26"/>
      <c r="E15" s="594">
        <v>11646708.8</v>
      </c>
      <c r="F15" s="50">
        <v>11287169.1</v>
      </c>
      <c r="G15" s="18"/>
      <c r="I15" s="26"/>
      <c r="J15" s="67"/>
      <c r="K15" s="67"/>
    </row>
    <row r="16" spans="2:11" ht="12.75">
      <c r="B16" s="18"/>
      <c r="C16" s="40"/>
      <c r="D16" s="26"/>
      <c r="E16" s="594"/>
      <c r="F16" s="50"/>
      <c r="G16" s="18"/>
      <c r="H16" s="757"/>
      <c r="I16" s="26"/>
      <c r="J16" s="67"/>
      <c r="K16" s="67"/>
    </row>
    <row r="17" spans="2:11" ht="12.75">
      <c r="B17" s="18"/>
      <c r="C17" s="40" t="s">
        <v>16</v>
      </c>
      <c r="D17" s="26"/>
      <c r="E17" s="594">
        <f>201005679.5+6718823.3+89505+3674343.8</f>
        <v>211488351.60000002</v>
      </c>
      <c r="F17" s="594">
        <f>218888965.9+10079246.9+155191.8+3837107.7</f>
        <v>232960512.3</v>
      </c>
      <c r="G17" s="18"/>
      <c r="H17" s="757"/>
      <c r="I17" s="26"/>
      <c r="J17" s="73"/>
      <c r="K17" s="67"/>
    </row>
    <row r="18" spans="2:11" ht="12.75">
      <c r="B18" s="18"/>
      <c r="C18" s="40"/>
      <c r="D18" s="26"/>
      <c r="E18" s="594"/>
      <c r="F18" s="50"/>
      <c r="G18" s="18"/>
      <c r="H18" s="757"/>
      <c r="I18" s="26"/>
      <c r="J18" s="67"/>
      <c r="K18" s="67"/>
    </row>
    <row r="19" spans="2:11" ht="12.75">
      <c r="B19" s="18"/>
      <c r="C19" s="40" t="s">
        <v>546</v>
      </c>
      <c r="D19" s="26"/>
      <c r="E19" s="594">
        <v>7620022.6</v>
      </c>
      <c r="F19" s="50">
        <v>4879507.6</v>
      </c>
      <c r="G19" s="18"/>
      <c r="H19" s="757"/>
      <c r="I19" s="26"/>
      <c r="J19" s="67"/>
      <c r="K19" s="67"/>
    </row>
    <row r="20" spans="2:15" ht="12.75">
      <c r="B20" s="18"/>
      <c r="C20" s="40"/>
      <c r="D20" s="26"/>
      <c r="E20" s="594"/>
      <c r="F20" s="50"/>
      <c r="G20" s="18"/>
      <c r="H20" s="757"/>
      <c r="I20" s="20"/>
      <c r="J20" s="67"/>
      <c r="K20" s="67"/>
      <c r="O20" s="758"/>
    </row>
    <row r="21" spans="2:15" ht="12.75">
      <c r="B21" s="18"/>
      <c r="C21" s="41" t="s">
        <v>358</v>
      </c>
      <c r="D21" s="26"/>
      <c r="E21" s="594">
        <f>+'Costos y Gastos'!C48</f>
        <v>21405881.9</v>
      </c>
      <c r="F21" s="50">
        <f>+'Costos y Gastos'!C49</f>
        <v>20726697.904</v>
      </c>
      <c r="G21" s="18"/>
      <c r="H21" s="757"/>
      <c r="I21" s="26"/>
      <c r="J21" s="67"/>
      <c r="K21" s="67"/>
      <c r="M21" s="758"/>
      <c r="O21" s="758"/>
    </row>
    <row r="22" spans="2:15" ht="12.75">
      <c r="B22" s="18"/>
      <c r="C22" s="40"/>
      <c r="D22" s="26"/>
      <c r="E22" s="594"/>
      <c r="F22" s="50"/>
      <c r="G22" s="18"/>
      <c r="I22" s="75"/>
      <c r="J22" s="67"/>
      <c r="K22" s="67"/>
      <c r="M22" s="758"/>
      <c r="O22" s="758"/>
    </row>
    <row r="23" spans="2:15" ht="12.75">
      <c r="B23" s="18"/>
      <c r="C23" s="79" t="s">
        <v>62</v>
      </c>
      <c r="D23" s="26"/>
      <c r="E23" s="594">
        <f>+'Costos y Gastos'!E48</f>
        <v>80396952.80000001</v>
      </c>
      <c r="F23" s="50">
        <f>+'Costos y Gastos'!E49</f>
        <v>101146835.86400001</v>
      </c>
      <c r="G23" s="18"/>
      <c r="I23" s="26"/>
      <c r="J23" s="67"/>
      <c r="K23" s="67"/>
      <c r="M23" s="759"/>
      <c r="O23" s="758"/>
    </row>
    <row r="24" spans="2:15" ht="12.75">
      <c r="B24" s="18"/>
      <c r="C24" s="40"/>
      <c r="D24" s="26"/>
      <c r="E24" s="594"/>
      <c r="F24" s="50"/>
      <c r="G24" s="18"/>
      <c r="H24" s="757"/>
      <c r="I24" s="75"/>
      <c r="J24" s="67"/>
      <c r="K24" s="67"/>
      <c r="M24" s="759"/>
      <c r="O24" s="758"/>
    </row>
    <row r="25" spans="2:15" ht="12.75">
      <c r="B25" s="18"/>
      <c r="C25" s="79" t="s">
        <v>64</v>
      </c>
      <c r="D25" s="26"/>
      <c r="E25" s="594">
        <f>+'Costos y Gastos'!D48-E27-E37</f>
        <v>52246469.7</v>
      </c>
      <c r="F25" s="50">
        <f>+'Costos y Gastos'!D49-F27-F37</f>
        <v>65877209.881</v>
      </c>
      <c r="G25" s="18"/>
      <c r="H25" s="757"/>
      <c r="I25" s="757"/>
      <c r="K25" s="757"/>
      <c r="M25" s="759"/>
      <c r="O25" s="758"/>
    </row>
    <row r="26" spans="2:13" ht="12.75">
      <c r="B26" s="18"/>
      <c r="C26" s="40"/>
      <c r="D26" s="26"/>
      <c r="E26" s="50"/>
      <c r="F26" s="904"/>
      <c r="G26" s="18"/>
      <c r="I26" s="757"/>
      <c r="K26" s="757"/>
      <c r="M26" s="759"/>
    </row>
    <row r="27" spans="2:11" ht="12.75">
      <c r="B27" s="18"/>
      <c r="C27" s="79" t="s">
        <v>396</v>
      </c>
      <c r="D27" s="26"/>
      <c r="E27" s="50">
        <f>+'Costos y Gastos'!D42</f>
        <v>42778064.3</v>
      </c>
      <c r="F27" s="50">
        <v>22668998.1</v>
      </c>
      <c r="G27" s="18"/>
      <c r="I27" s="26"/>
      <c r="J27" s="67"/>
      <c r="K27" s="67"/>
    </row>
    <row r="28" spans="2:11" ht="12.75">
      <c r="B28" s="18"/>
      <c r="C28" s="40"/>
      <c r="D28" s="26"/>
      <c r="E28" s="50"/>
      <c r="F28" s="50"/>
      <c r="G28" s="18"/>
      <c r="H28" s="757"/>
      <c r="I28" s="20"/>
      <c r="J28" s="67"/>
      <c r="K28" s="67"/>
    </row>
    <row r="29" spans="2:11" ht="12.75">
      <c r="B29" s="18"/>
      <c r="C29" s="41" t="s">
        <v>11</v>
      </c>
      <c r="D29" s="26"/>
      <c r="E29" s="50">
        <v>418338.3</v>
      </c>
      <c r="F29" s="50">
        <v>0</v>
      </c>
      <c r="G29" s="18"/>
      <c r="I29" s="26"/>
      <c r="J29" s="67"/>
      <c r="K29" s="67"/>
    </row>
    <row r="30" spans="2:11" ht="12.75">
      <c r="B30" s="18"/>
      <c r="C30" s="40"/>
      <c r="D30" s="26"/>
      <c r="E30" s="50"/>
      <c r="F30" s="50"/>
      <c r="G30" s="18"/>
      <c r="I30" s="20"/>
      <c r="J30" s="67"/>
      <c r="K30" s="67"/>
    </row>
    <row r="31" spans="2:13" ht="12.75">
      <c r="B31" s="18"/>
      <c r="C31" s="41" t="s">
        <v>12</v>
      </c>
      <c r="D31" s="26"/>
      <c r="E31" s="50">
        <v>0</v>
      </c>
      <c r="F31" s="50">
        <v>0</v>
      </c>
      <c r="G31" s="18"/>
      <c r="I31" s="26"/>
      <c r="J31" s="67"/>
      <c r="K31" s="67"/>
      <c r="M31" s="758"/>
    </row>
    <row r="32" spans="2:13" ht="12.75">
      <c r="B32" s="18"/>
      <c r="C32" s="40"/>
      <c r="D32" s="26"/>
      <c r="E32" s="50"/>
      <c r="F32" s="906"/>
      <c r="G32" s="18"/>
      <c r="I32" s="20"/>
      <c r="J32" s="67"/>
      <c r="K32" s="67"/>
      <c r="M32" s="758"/>
    </row>
    <row r="33" spans="2:13" ht="12.75">
      <c r="B33" s="18"/>
      <c r="C33" s="41" t="s">
        <v>13</v>
      </c>
      <c r="D33" s="26"/>
      <c r="E33" s="52">
        <f>E15+E17+E19-E21-E23-E25+E29-E31-E27</f>
        <v>34346052.60000001</v>
      </c>
      <c r="F33" s="52">
        <f>F15+F17+F19-F21-F23-F25+F29-F31-F27</f>
        <v>38707447.25100001</v>
      </c>
      <c r="G33" s="18"/>
      <c r="I33" s="843"/>
      <c r="J33" s="67"/>
      <c r="K33" s="67"/>
      <c r="M33" s="759"/>
    </row>
    <row r="34" spans="2:11" ht="12.75">
      <c r="B34" s="18"/>
      <c r="C34" s="40"/>
      <c r="D34" s="26"/>
      <c r="E34" s="50"/>
      <c r="F34" s="50"/>
      <c r="G34" s="18"/>
      <c r="H34" s="757"/>
      <c r="I34" s="20"/>
      <c r="J34" s="67"/>
      <c r="K34" s="760"/>
    </row>
    <row r="35" spans="2:13" ht="12.75">
      <c r="B35" s="18"/>
      <c r="C35" s="41" t="s">
        <v>98</v>
      </c>
      <c r="D35" s="26"/>
      <c r="E35" s="50">
        <v>0</v>
      </c>
      <c r="F35" s="50">
        <v>0</v>
      </c>
      <c r="G35" s="18"/>
      <c r="H35" s="757"/>
      <c r="I35" s="26"/>
      <c r="J35" s="67"/>
      <c r="K35" s="67"/>
      <c r="M35" s="759"/>
    </row>
    <row r="36" spans="2:11" ht="12.75">
      <c r="B36" s="18"/>
      <c r="C36" s="40"/>
      <c r="D36" s="26"/>
      <c r="E36" s="50"/>
      <c r="F36" s="50"/>
      <c r="G36" s="18"/>
      <c r="H36" s="757"/>
      <c r="I36" s="20"/>
      <c r="J36" s="67"/>
      <c r="K36" s="42"/>
    </row>
    <row r="37" spans="2:7" ht="12.75">
      <c r="B37" s="18"/>
      <c r="C37" s="41" t="s">
        <v>2</v>
      </c>
      <c r="D37" s="26"/>
      <c r="E37" s="53">
        <v>4719959.7</v>
      </c>
      <c r="F37" s="907">
        <v>4570113.3</v>
      </c>
      <c r="G37" s="18"/>
    </row>
    <row r="38" spans="2:13" ht="12.75">
      <c r="B38" s="18"/>
      <c r="C38" s="40"/>
      <c r="D38" s="26"/>
      <c r="E38" s="50"/>
      <c r="F38" s="50"/>
      <c r="G38" s="18"/>
      <c r="M38" s="758"/>
    </row>
    <row r="39" spans="2:13" ht="12.75">
      <c r="B39" s="18"/>
      <c r="C39" s="41" t="s">
        <v>14</v>
      </c>
      <c r="D39" s="26"/>
      <c r="E39" s="51">
        <f>E33-E37</f>
        <v>29626092.90000001</v>
      </c>
      <c r="F39" s="51">
        <f>F33-F37</f>
        <v>34137333.95100001</v>
      </c>
      <c r="G39" s="18"/>
      <c r="M39" s="761"/>
    </row>
    <row r="40" spans="2:13" ht="12.75">
      <c r="B40" s="18"/>
      <c r="C40" s="41"/>
      <c r="D40" s="26"/>
      <c r="E40" s="42"/>
      <c r="F40" s="43"/>
      <c r="G40" s="18"/>
      <c r="M40" s="757"/>
    </row>
    <row r="41" spans="2:7" ht="12.75">
      <c r="B41" s="71"/>
      <c r="C41" s="79" t="s">
        <v>61</v>
      </c>
      <c r="D41" s="74"/>
      <c r="E41" s="80"/>
      <c r="F41" s="81"/>
      <c r="G41" s="71"/>
    </row>
    <row r="42" spans="2:7" ht="12.75">
      <c r="B42" s="18"/>
      <c r="C42" s="44"/>
      <c r="D42" s="45"/>
      <c r="E42" s="46"/>
      <c r="F42" s="47"/>
      <c r="G42" s="18"/>
    </row>
    <row r="47" spans="2:8" ht="12.75">
      <c r="B47" s="723"/>
      <c r="C47" s="723"/>
      <c r="D47" s="723"/>
      <c r="F47" s="723"/>
      <c r="G47" s="723"/>
      <c r="H47" s="731"/>
    </row>
    <row r="48" spans="5:6" ht="12.75">
      <c r="E48" s="18"/>
      <c r="F48" s="18"/>
    </row>
    <row r="49" spans="2:7" ht="15.75">
      <c r="B49" s="952" t="s">
        <v>545</v>
      </c>
      <c r="C49" s="952"/>
      <c r="D49" s="952" t="s">
        <v>322</v>
      </c>
      <c r="E49" s="952"/>
      <c r="F49" s="952" t="s">
        <v>69</v>
      </c>
      <c r="G49" s="952"/>
    </row>
    <row r="50" ht="15.75">
      <c r="I50" s="727"/>
    </row>
    <row r="52" ht="12.75">
      <c r="E52" s="72"/>
    </row>
  </sheetData>
  <sheetProtection/>
  <mergeCells count="8">
    <mergeCell ref="C5:F5"/>
    <mergeCell ref="C7:F7"/>
    <mergeCell ref="C8:F8"/>
    <mergeCell ref="C10:F10"/>
    <mergeCell ref="E12:F12"/>
    <mergeCell ref="B49:C49"/>
    <mergeCell ref="D49:E49"/>
    <mergeCell ref="F49:G49"/>
  </mergeCells>
  <printOptions/>
  <pageMargins left="0.7" right="0.7" top="0.75" bottom="0.75" header="0.3" footer="0.3"/>
  <pageSetup fitToHeight="0" fitToWidth="1" horizontalDpi="600" verticalDpi="600" orientation="portrait" paperSize="9" scale="51" r:id="rId2"/>
  <drawing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B2:Q46"/>
  <sheetViews>
    <sheetView zoomScale="78" zoomScaleNormal="78" zoomScalePageLayoutView="0" workbookViewId="0" topLeftCell="A24">
      <selection activeCell="B2" sqref="B2:M46"/>
    </sheetView>
  </sheetViews>
  <sheetFormatPr defaultColWidth="11.421875" defaultRowHeight="12.75"/>
  <cols>
    <col min="1" max="1" width="5.140625" style="414" customWidth="1"/>
    <col min="2" max="2" width="46.8515625" style="414" customWidth="1"/>
    <col min="3" max="3" width="16.28125" style="414" customWidth="1"/>
    <col min="4" max="4" width="11.140625" style="414" customWidth="1"/>
    <col min="5" max="5" width="13.57421875" style="414" customWidth="1"/>
    <col min="6" max="6" width="13.421875" style="414" customWidth="1"/>
    <col min="7" max="7" width="16.28125" style="414" customWidth="1"/>
    <col min="8" max="8" width="16.57421875" style="414" customWidth="1"/>
    <col min="9" max="9" width="16.421875" style="414" customWidth="1"/>
    <col min="10" max="10" width="16.00390625" style="414" customWidth="1"/>
    <col min="11" max="11" width="15.7109375" style="414" customWidth="1"/>
    <col min="12" max="12" width="17.8515625" style="414" customWidth="1"/>
    <col min="13" max="13" width="17.8515625" style="440" customWidth="1"/>
    <col min="14" max="14" width="11.421875" style="414" customWidth="1"/>
    <col min="15" max="15" width="19.421875" style="766" bestFit="1" customWidth="1"/>
    <col min="16" max="16" width="11.421875" style="414" customWidth="1"/>
    <col min="17" max="17" width="23.8515625" style="766" customWidth="1"/>
    <col min="18" max="16384" width="11.421875" style="414" customWidth="1"/>
  </cols>
  <sheetData>
    <row r="2" ht="15.75">
      <c r="Q2" s="767"/>
    </row>
    <row r="4" spans="2:13" ht="15.75">
      <c r="B4" s="953" t="s">
        <v>398</v>
      </c>
      <c r="C4" s="953"/>
      <c r="D4" s="953"/>
      <c r="E4" s="953"/>
      <c r="F4" s="953"/>
      <c r="G4" s="953"/>
      <c r="H4" s="953"/>
      <c r="I4" s="953"/>
      <c r="J4" s="953"/>
      <c r="K4" s="953"/>
      <c r="L4" s="953"/>
      <c r="M4" s="953"/>
    </row>
    <row r="5" spans="2:13" ht="15.75">
      <c r="B5" s="953" t="s">
        <v>317</v>
      </c>
      <c r="C5" s="953"/>
      <c r="D5" s="953"/>
      <c r="E5" s="953"/>
      <c r="F5" s="953"/>
      <c r="G5" s="953"/>
      <c r="H5" s="953"/>
      <c r="I5" s="953"/>
      <c r="J5" s="953"/>
      <c r="K5" s="953"/>
      <c r="L5" s="953"/>
      <c r="M5" s="953"/>
    </row>
    <row r="6" spans="2:13" ht="15.75">
      <c r="B6" s="954" t="s">
        <v>70</v>
      </c>
      <c r="C6" s="954"/>
      <c r="D6" s="954"/>
      <c r="E6" s="954" t="s">
        <v>70</v>
      </c>
      <c r="F6" s="954"/>
      <c r="G6" s="954"/>
      <c r="H6" s="954"/>
      <c r="I6" s="954"/>
      <c r="J6" s="954"/>
      <c r="K6" s="954"/>
      <c r="L6" s="954"/>
      <c r="M6" s="954"/>
    </row>
    <row r="7" spans="2:13" ht="15.75">
      <c r="B7" s="954" t="s">
        <v>614</v>
      </c>
      <c r="C7" s="954"/>
      <c r="D7" s="954"/>
      <c r="E7" s="954"/>
      <c r="F7" s="954"/>
      <c r="G7" s="954"/>
      <c r="H7" s="954"/>
      <c r="I7" s="954"/>
      <c r="J7" s="954"/>
      <c r="K7" s="954"/>
      <c r="L7" s="954"/>
      <c r="M7" s="954"/>
    </row>
    <row r="8" spans="2:13" ht="15.75">
      <c r="B8" s="954" t="s">
        <v>318</v>
      </c>
      <c r="C8" s="954"/>
      <c r="D8" s="954"/>
      <c r="E8" s="954"/>
      <c r="F8" s="954"/>
      <c r="G8" s="954"/>
      <c r="H8" s="954"/>
      <c r="I8" s="954"/>
      <c r="J8" s="954"/>
      <c r="K8" s="954"/>
      <c r="L8" s="954"/>
      <c r="M8" s="954"/>
    </row>
    <row r="9" spans="2:13" ht="15.75">
      <c r="B9" s="415"/>
      <c r="C9" s="416"/>
      <c r="D9" s="416"/>
      <c r="E9" s="416"/>
      <c r="F9" s="416"/>
      <c r="G9" s="416"/>
      <c r="H9" s="416"/>
      <c r="I9" s="416"/>
      <c r="J9" s="416"/>
      <c r="K9" s="416"/>
      <c r="L9" s="416"/>
      <c r="M9" s="417"/>
    </row>
    <row r="10" spans="2:13" ht="15.75">
      <c r="B10" s="418"/>
      <c r="C10" s="419"/>
      <c r="D10" s="420"/>
      <c r="E10" s="420"/>
      <c r="F10" s="420"/>
      <c r="G10" s="420"/>
      <c r="H10" s="420"/>
      <c r="I10" s="420"/>
      <c r="J10" s="420"/>
      <c r="K10" s="421" t="s">
        <v>290</v>
      </c>
      <c r="L10" s="422">
        <v>44196</v>
      </c>
      <c r="M10" s="422">
        <v>43830</v>
      </c>
    </row>
    <row r="11" spans="2:13" ht="15.75">
      <c r="B11" s="423" t="s">
        <v>211</v>
      </c>
      <c r="C11" s="956" t="s">
        <v>291</v>
      </c>
      <c r="D11" s="956"/>
      <c r="E11" s="956"/>
      <c r="F11" s="956"/>
      <c r="G11" s="424"/>
      <c r="H11" s="956" t="s">
        <v>292</v>
      </c>
      <c r="I11" s="956"/>
      <c r="J11" s="424"/>
      <c r="K11" s="424" t="s">
        <v>293</v>
      </c>
      <c r="L11" s="424" t="s">
        <v>294</v>
      </c>
      <c r="M11" s="425" t="s">
        <v>294</v>
      </c>
    </row>
    <row r="12" spans="2:15" ht="15.75">
      <c r="B12" s="423"/>
      <c r="C12" s="426" t="s">
        <v>178</v>
      </c>
      <c r="D12" s="426" t="s">
        <v>295</v>
      </c>
      <c r="E12" s="426" t="s">
        <v>296</v>
      </c>
      <c r="F12" s="424"/>
      <c r="G12" s="423" t="s">
        <v>18</v>
      </c>
      <c r="H12" s="426" t="s">
        <v>297</v>
      </c>
      <c r="I12" s="424" t="s">
        <v>298</v>
      </c>
      <c r="J12" s="423" t="s">
        <v>18</v>
      </c>
      <c r="K12" s="423" t="s">
        <v>299</v>
      </c>
      <c r="L12" s="423" t="s">
        <v>300</v>
      </c>
      <c r="M12" s="427" t="s">
        <v>301</v>
      </c>
      <c r="O12" s="751"/>
    </row>
    <row r="13" spans="2:13" ht="15.75">
      <c r="B13" s="428"/>
      <c r="C13" s="429" t="s">
        <v>302</v>
      </c>
      <c r="D13" s="429" t="s">
        <v>303</v>
      </c>
      <c r="E13" s="429" t="s">
        <v>304</v>
      </c>
      <c r="F13" s="428" t="s">
        <v>305</v>
      </c>
      <c r="G13" s="428"/>
      <c r="H13" s="429" t="s">
        <v>306</v>
      </c>
      <c r="I13" s="428" t="s">
        <v>307</v>
      </c>
      <c r="J13" s="428"/>
      <c r="K13" s="423" t="s">
        <v>308</v>
      </c>
      <c r="L13" s="428" t="s">
        <v>121</v>
      </c>
      <c r="M13" s="430" t="s">
        <v>121</v>
      </c>
    </row>
    <row r="14" spans="2:17" ht="15.75">
      <c r="B14" s="433" t="s">
        <v>309</v>
      </c>
      <c r="C14" s="431"/>
      <c r="D14" s="431"/>
      <c r="E14" s="431"/>
      <c r="F14" s="431"/>
      <c r="G14" s="431"/>
      <c r="H14" s="431"/>
      <c r="I14" s="431"/>
      <c r="J14" s="431"/>
      <c r="K14" s="802"/>
      <c r="L14" s="800">
        <v>2019</v>
      </c>
      <c r="M14" s="432">
        <v>2018</v>
      </c>
      <c r="Q14" s="768"/>
    </row>
    <row r="15" spans="2:15" ht="15.75">
      <c r="B15" s="436" t="s">
        <v>337</v>
      </c>
      <c r="C15" s="434">
        <v>120000000</v>
      </c>
      <c r="D15" s="434">
        <v>0</v>
      </c>
      <c r="E15" s="434">
        <v>884126</v>
      </c>
      <c r="F15" s="434">
        <v>0</v>
      </c>
      <c r="G15" s="434">
        <v>120884126</v>
      </c>
      <c r="H15" s="434">
        <v>11145066</v>
      </c>
      <c r="I15" s="434">
        <v>1334216.8</v>
      </c>
      <c r="J15" s="434">
        <f>+H15+I15</f>
        <v>12479282.8</v>
      </c>
      <c r="K15" s="803">
        <f>249127189-214989854.8</f>
        <v>34137334.19999999</v>
      </c>
      <c r="L15" s="768">
        <f>+G15+J15+K15</f>
        <v>167500743</v>
      </c>
      <c r="M15" s="435">
        <v>162078288.6</v>
      </c>
      <c r="O15" s="751"/>
    </row>
    <row r="16" spans="2:17" ht="15.75">
      <c r="B16" s="436" t="s">
        <v>335</v>
      </c>
      <c r="C16" s="437"/>
      <c r="D16" s="437"/>
      <c r="E16" s="437"/>
      <c r="F16" s="437"/>
      <c r="G16" s="434"/>
      <c r="H16" s="437"/>
      <c r="I16" s="437"/>
      <c r="J16" s="434"/>
      <c r="K16" s="803"/>
      <c r="L16" s="768"/>
      <c r="M16" s="435"/>
      <c r="Q16" s="768"/>
    </row>
    <row r="17" spans="3:15" ht="15.75">
      <c r="C17" s="437"/>
      <c r="D17" s="437"/>
      <c r="E17" s="437"/>
      <c r="F17" s="437"/>
      <c r="G17" s="437"/>
      <c r="H17" s="437"/>
      <c r="I17" s="437"/>
      <c r="J17" s="434"/>
      <c r="K17" s="804"/>
      <c r="L17" s="801"/>
      <c r="M17" s="435"/>
      <c r="O17" s="768"/>
    </row>
    <row r="18" spans="2:15" ht="16.5" thickBot="1">
      <c r="B18" s="436" t="s">
        <v>336</v>
      </c>
      <c r="C18" s="455">
        <f>SUM(C15:C17)</f>
        <v>120000000</v>
      </c>
      <c r="D18" s="455">
        <f aca="true" t="shared" si="0" ref="D18:K18">SUM(D15:D17)</f>
        <v>0</v>
      </c>
      <c r="E18" s="455">
        <f t="shared" si="0"/>
        <v>884126</v>
      </c>
      <c r="F18" s="455">
        <f t="shared" si="0"/>
        <v>0</v>
      </c>
      <c r="G18" s="455">
        <f t="shared" si="0"/>
        <v>120884126</v>
      </c>
      <c r="H18" s="455">
        <f t="shared" si="0"/>
        <v>11145066</v>
      </c>
      <c r="I18" s="455">
        <f t="shared" si="0"/>
        <v>1334216.8</v>
      </c>
      <c r="J18" s="456">
        <f t="shared" si="0"/>
        <v>12479282.8</v>
      </c>
      <c r="K18" s="456">
        <f t="shared" si="0"/>
        <v>34137334.19999999</v>
      </c>
      <c r="L18" s="455">
        <f>+L15</f>
        <v>167500743</v>
      </c>
      <c r="M18" s="457">
        <f>+M15</f>
        <v>162078288.6</v>
      </c>
      <c r="O18" s="768"/>
    </row>
    <row r="19" spans="2:17" ht="15.75">
      <c r="B19" s="436"/>
      <c r="C19" s="437"/>
      <c r="D19" s="437"/>
      <c r="E19" s="437"/>
      <c r="F19" s="437"/>
      <c r="G19" s="437"/>
      <c r="H19" s="437"/>
      <c r="I19" s="437"/>
      <c r="J19" s="434"/>
      <c r="K19" s="434"/>
      <c r="L19" s="437"/>
      <c r="M19" s="644"/>
      <c r="O19" s="768"/>
      <c r="Q19" s="768"/>
    </row>
    <row r="20" spans="2:17" ht="15.75">
      <c r="B20" s="436" t="s">
        <v>529</v>
      </c>
      <c r="C20" s="437"/>
      <c r="D20" s="437"/>
      <c r="E20" s="437"/>
      <c r="F20" s="437"/>
      <c r="G20" s="437"/>
      <c r="H20" s="437"/>
      <c r="I20" s="437"/>
      <c r="J20" s="434"/>
      <c r="K20" s="434"/>
      <c r="L20" s="437"/>
      <c r="M20" s="645"/>
      <c r="O20" s="750"/>
      <c r="Q20" s="768"/>
    </row>
    <row r="21" spans="2:17" ht="15.75">
      <c r="B21" s="436" t="s">
        <v>338</v>
      </c>
      <c r="C21" s="437"/>
      <c r="D21" s="437"/>
      <c r="E21" s="437"/>
      <c r="F21" s="437"/>
      <c r="G21" s="437"/>
      <c r="H21" s="437"/>
      <c r="I21" s="437"/>
      <c r="J21" s="434"/>
      <c r="K21" s="434"/>
      <c r="L21" s="438"/>
      <c r="M21" s="645"/>
      <c r="O21" s="768"/>
      <c r="Q21" s="768"/>
    </row>
    <row r="22" spans="2:17" ht="15.75">
      <c r="B22" s="436" t="s">
        <v>491</v>
      </c>
      <c r="C22" s="437">
        <v>0</v>
      </c>
      <c r="D22" s="437"/>
      <c r="E22" s="437">
        <v>0</v>
      </c>
      <c r="F22" s="437"/>
      <c r="G22" s="434">
        <f aca="true" t="shared" si="1" ref="G22:G35">SUM(C22:F22)</f>
        <v>0</v>
      </c>
      <c r="H22" s="437">
        <v>0</v>
      </c>
      <c r="I22" s="437">
        <v>0</v>
      </c>
      <c r="J22" s="434">
        <v>0</v>
      </c>
      <c r="K22" s="434">
        <v>0</v>
      </c>
      <c r="L22" s="434">
        <f>(G22+J22+K22)</f>
        <v>0</v>
      </c>
      <c r="M22" s="645">
        <v>0</v>
      </c>
      <c r="O22" s="751"/>
      <c r="P22" s="768"/>
      <c r="Q22" s="768"/>
    </row>
    <row r="23" spans="2:17" ht="15.75">
      <c r="B23" s="436" t="s">
        <v>492</v>
      </c>
      <c r="C23" s="437">
        <v>0</v>
      </c>
      <c r="D23" s="437"/>
      <c r="E23" s="437">
        <v>0</v>
      </c>
      <c r="F23" s="437"/>
      <c r="G23" s="434">
        <f t="shared" si="1"/>
        <v>0</v>
      </c>
      <c r="H23" s="437">
        <v>0</v>
      </c>
      <c r="I23" s="437">
        <v>0</v>
      </c>
      <c r="J23" s="434">
        <f>SUM(H23:I23)</f>
        <v>0</v>
      </c>
      <c r="K23" s="434">
        <v>0</v>
      </c>
      <c r="L23" s="434">
        <f>(G23+J23+K23)</f>
        <v>0</v>
      </c>
      <c r="M23" s="645">
        <v>0</v>
      </c>
      <c r="O23" s="750"/>
      <c r="P23" s="768"/>
      <c r="Q23" s="768"/>
    </row>
    <row r="24" spans="2:17" ht="15.75">
      <c r="B24" s="436" t="s">
        <v>339</v>
      </c>
      <c r="C24" s="437">
        <v>0</v>
      </c>
      <c r="D24" s="437"/>
      <c r="E24" s="437">
        <v>0</v>
      </c>
      <c r="F24" s="437"/>
      <c r="G24" s="434">
        <f t="shared" si="1"/>
        <v>0</v>
      </c>
      <c r="H24" s="437">
        <v>0</v>
      </c>
      <c r="I24" s="437">
        <v>0</v>
      </c>
      <c r="J24" s="434">
        <f aca="true" t="shared" si="2" ref="J24:J35">SUM(H24:I24)</f>
        <v>0</v>
      </c>
      <c r="K24" s="434">
        <v>0</v>
      </c>
      <c r="L24" s="434">
        <f>(G24+J24+K24)</f>
        <v>0</v>
      </c>
      <c r="M24" s="645">
        <v>0</v>
      </c>
      <c r="O24" s="768"/>
      <c r="P24" s="768"/>
      <c r="Q24" s="768"/>
    </row>
    <row r="25" spans="2:17" ht="15.75">
      <c r="B25" s="436" t="s">
        <v>493</v>
      </c>
      <c r="C25" s="437">
        <v>0</v>
      </c>
      <c r="D25" s="437"/>
      <c r="E25" s="437">
        <v>0</v>
      </c>
      <c r="F25" s="437"/>
      <c r="G25" s="434">
        <f t="shared" si="1"/>
        <v>0</v>
      </c>
      <c r="H25" s="437">
        <v>0</v>
      </c>
      <c r="I25" s="437">
        <v>0</v>
      </c>
      <c r="J25" s="434">
        <v>0</v>
      </c>
      <c r="K25" s="490">
        <v>0</v>
      </c>
      <c r="L25" s="434">
        <f>(G25+J25+K25)</f>
        <v>0</v>
      </c>
      <c r="M25" s="645">
        <v>0</v>
      </c>
      <c r="O25" s="768"/>
      <c r="P25" s="768"/>
      <c r="Q25" s="768"/>
    </row>
    <row r="26" spans="2:17" ht="15.75">
      <c r="B26" s="436"/>
      <c r="C26" s="437"/>
      <c r="D26" s="437"/>
      <c r="E26" s="437"/>
      <c r="F26" s="437"/>
      <c r="G26" s="434"/>
      <c r="H26" s="437"/>
      <c r="I26" s="437"/>
      <c r="J26" s="434"/>
      <c r="K26" s="434"/>
      <c r="L26" s="434"/>
      <c r="M26" s="645"/>
      <c r="O26" s="768"/>
      <c r="P26" s="768"/>
      <c r="Q26" s="768"/>
    </row>
    <row r="27" spans="2:17" ht="15.75">
      <c r="B27" s="436" t="s">
        <v>312</v>
      </c>
      <c r="C27" s="437">
        <v>0</v>
      </c>
      <c r="D27" s="437"/>
      <c r="E27" s="437">
        <v>0</v>
      </c>
      <c r="F27" s="437"/>
      <c r="G27" s="434">
        <f t="shared" si="1"/>
        <v>0</v>
      </c>
      <c r="H27" s="437">
        <v>1559268</v>
      </c>
      <c r="I27" s="437">
        <v>0</v>
      </c>
      <c r="J27" s="434">
        <f>SUM(H27:I27)</f>
        <v>1559268</v>
      </c>
      <c r="K27" s="434">
        <v>0</v>
      </c>
      <c r="L27" s="434">
        <f>+J27</f>
        <v>1559268</v>
      </c>
      <c r="M27" s="645">
        <v>1796702</v>
      </c>
      <c r="O27" s="768"/>
      <c r="P27" s="768"/>
      <c r="Q27" s="768"/>
    </row>
    <row r="28" spans="2:17" ht="15.75">
      <c r="B28" s="436" t="s">
        <v>310</v>
      </c>
      <c r="C28" s="437">
        <v>0</v>
      </c>
      <c r="D28" s="437"/>
      <c r="E28" s="437">
        <v>0</v>
      </c>
      <c r="F28" s="437"/>
      <c r="G28" s="434">
        <f t="shared" si="1"/>
        <v>0</v>
      </c>
      <c r="H28" s="437">
        <v>0</v>
      </c>
      <c r="I28" s="437">
        <v>3852480</v>
      </c>
      <c r="J28" s="434">
        <f>SUM(H28:I28)</f>
        <v>3852480</v>
      </c>
      <c r="K28" s="434">
        <v>0</v>
      </c>
      <c r="L28" s="434">
        <f>(G28+J28+K28)</f>
        <v>3852480</v>
      </c>
      <c r="M28" s="645">
        <v>0</v>
      </c>
      <c r="O28" s="768"/>
      <c r="P28" s="768"/>
      <c r="Q28" s="768"/>
    </row>
    <row r="29" spans="2:17" ht="15.75">
      <c r="B29" s="436" t="s">
        <v>311</v>
      </c>
      <c r="C29" s="437">
        <v>0</v>
      </c>
      <c r="D29" s="437"/>
      <c r="E29" s="437">
        <v>0</v>
      </c>
      <c r="F29" s="437"/>
      <c r="G29" s="434">
        <f t="shared" si="1"/>
        <v>0</v>
      </c>
      <c r="H29" s="437">
        <v>0</v>
      </c>
      <c r="I29" s="437">
        <v>0</v>
      </c>
      <c r="J29" s="434">
        <f t="shared" si="2"/>
        <v>0</v>
      </c>
      <c r="K29" s="434">
        <v>-20915854</v>
      </c>
      <c r="L29" s="434">
        <f>+K29</f>
        <v>-20915854</v>
      </c>
      <c r="M29" s="645">
        <v>-30641532</v>
      </c>
      <c r="O29" s="768"/>
      <c r="P29" s="768"/>
      <c r="Q29" s="801"/>
    </row>
    <row r="30" spans="3:17" ht="15.75">
      <c r="C30" s="437"/>
      <c r="D30" s="437"/>
      <c r="E30" s="437"/>
      <c r="F30" s="437"/>
      <c r="G30" s="434"/>
      <c r="H30" s="434"/>
      <c r="I30" s="437"/>
      <c r="J30" s="434"/>
      <c r="K30" s="435"/>
      <c r="L30" s="434"/>
      <c r="M30" s="645"/>
      <c r="O30" s="768"/>
      <c r="P30" s="768"/>
      <c r="Q30" s="768"/>
    </row>
    <row r="31" spans="2:17" ht="15.75">
      <c r="B31" s="436" t="s">
        <v>313</v>
      </c>
      <c r="C31" s="437">
        <v>0</v>
      </c>
      <c r="D31" s="437"/>
      <c r="E31" s="437">
        <v>0</v>
      </c>
      <c r="F31" s="437"/>
      <c r="G31" s="434">
        <f t="shared" si="1"/>
        <v>0</v>
      </c>
      <c r="H31" s="437">
        <v>0</v>
      </c>
      <c r="I31" s="437">
        <v>0</v>
      </c>
      <c r="J31" s="434">
        <f t="shared" si="2"/>
        <v>0</v>
      </c>
      <c r="K31" s="434">
        <v>0</v>
      </c>
      <c r="L31" s="434">
        <f>+J31</f>
        <v>0</v>
      </c>
      <c r="M31" s="646">
        <v>129951</v>
      </c>
      <c r="N31" s="439"/>
      <c r="O31" s="768"/>
      <c r="P31" s="768"/>
      <c r="Q31" s="768"/>
    </row>
    <row r="32" spans="2:17" ht="15.75">
      <c r="B32" s="436" t="s">
        <v>314</v>
      </c>
      <c r="C32" s="437">
        <v>0</v>
      </c>
      <c r="D32" s="437"/>
      <c r="E32" s="437">
        <v>0</v>
      </c>
      <c r="F32" s="437"/>
      <c r="G32" s="434">
        <f t="shared" si="1"/>
        <v>0</v>
      </c>
      <c r="H32" s="437">
        <v>0</v>
      </c>
      <c r="I32" s="434">
        <v>0</v>
      </c>
      <c r="J32" s="434">
        <f t="shared" si="2"/>
        <v>0</v>
      </c>
      <c r="K32" s="434">
        <v>0</v>
      </c>
      <c r="L32" s="434">
        <f>(G32+J32+K32)</f>
        <v>0</v>
      </c>
      <c r="M32" s="645">
        <v>0</v>
      </c>
      <c r="O32" s="768"/>
      <c r="P32" s="768"/>
      <c r="Q32" s="768"/>
    </row>
    <row r="33" spans="2:17" ht="15.75">
      <c r="B33" s="436" t="s">
        <v>340</v>
      </c>
      <c r="C33" s="437">
        <v>0</v>
      </c>
      <c r="D33" s="437"/>
      <c r="E33" s="437">
        <v>0</v>
      </c>
      <c r="F33" s="437"/>
      <c r="G33" s="434">
        <f t="shared" si="1"/>
        <v>0</v>
      </c>
      <c r="H33" s="437">
        <v>0</v>
      </c>
      <c r="I33" s="437">
        <v>0</v>
      </c>
      <c r="J33" s="434">
        <f t="shared" si="2"/>
        <v>0</v>
      </c>
      <c r="K33" s="437">
        <v>0</v>
      </c>
      <c r="L33" s="434">
        <f>(G33+J33+K33)</f>
        <v>0</v>
      </c>
      <c r="M33" s="645">
        <v>0</v>
      </c>
      <c r="N33" s="439"/>
      <c r="O33" s="768"/>
      <c r="P33" s="768"/>
      <c r="Q33" s="768"/>
    </row>
    <row r="34" spans="2:17" ht="15.75">
      <c r="B34" s="436" t="s">
        <v>606</v>
      </c>
      <c r="C34" s="437"/>
      <c r="D34" s="437"/>
      <c r="E34" s="437"/>
      <c r="F34" s="437"/>
      <c r="G34" s="434"/>
      <c r="H34" s="437"/>
      <c r="I34" s="437"/>
      <c r="J34" s="434"/>
      <c r="K34" s="437">
        <v>-13221480</v>
      </c>
      <c r="L34" s="434">
        <f>(G34+J34+K34)</f>
        <v>-13221480</v>
      </c>
      <c r="M34" s="645">
        <v>34137334</v>
      </c>
      <c r="O34" s="768"/>
      <c r="P34" s="768"/>
      <c r="Q34" s="768"/>
    </row>
    <row r="35" spans="2:17" ht="15.75">
      <c r="B35" s="436" t="s">
        <v>315</v>
      </c>
      <c r="C35" s="437">
        <v>0</v>
      </c>
      <c r="D35" s="437"/>
      <c r="E35" s="437">
        <v>0</v>
      </c>
      <c r="F35" s="437"/>
      <c r="G35" s="434">
        <f t="shared" si="1"/>
        <v>0</v>
      </c>
      <c r="H35" s="437">
        <v>0</v>
      </c>
      <c r="I35" s="437">
        <v>0</v>
      </c>
      <c r="J35" s="434">
        <f t="shared" si="2"/>
        <v>0</v>
      </c>
      <c r="K35" s="434">
        <v>29626092</v>
      </c>
      <c r="L35" s="434">
        <f>+K35</f>
        <v>29626092</v>
      </c>
      <c r="M35" s="646">
        <v>0</v>
      </c>
      <c r="N35" s="439"/>
      <c r="O35" s="768"/>
      <c r="P35" s="768"/>
      <c r="Q35" s="768"/>
    </row>
    <row r="36" spans="2:17" ht="15.75">
      <c r="B36" s="436"/>
      <c r="C36" s="437"/>
      <c r="D36" s="437"/>
      <c r="E36" s="437"/>
      <c r="F36" s="437"/>
      <c r="G36" s="434"/>
      <c r="H36" s="437"/>
      <c r="I36" s="437"/>
      <c r="J36" s="434"/>
      <c r="K36" s="437"/>
      <c r="L36" s="434"/>
      <c r="M36" s="645"/>
      <c r="O36" s="768"/>
      <c r="P36" s="768"/>
      <c r="Q36" s="768"/>
    </row>
    <row r="37" spans="2:17" ht="26.25" customHeight="1">
      <c r="B37" s="762" t="s">
        <v>615</v>
      </c>
      <c r="C37" s="763">
        <f aca="true" t="shared" si="3" ref="C37:I37">SUM(C18:C36)</f>
        <v>120000000</v>
      </c>
      <c r="D37" s="763">
        <f t="shared" si="3"/>
        <v>0</v>
      </c>
      <c r="E37" s="763">
        <f t="shared" si="3"/>
        <v>884126</v>
      </c>
      <c r="F37" s="763">
        <f t="shared" si="3"/>
        <v>0</v>
      </c>
      <c r="G37" s="763">
        <f t="shared" si="3"/>
        <v>120884126</v>
      </c>
      <c r="H37" s="763">
        <f t="shared" si="3"/>
        <v>12704334</v>
      </c>
      <c r="I37" s="763">
        <f t="shared" si="3"/>
        <v>5186696.8</v>
      </c>
      <c r="J37" s="763">
        <f>SUM(J18:J36)</f>
        <v>17891030.8</v>
      </c>
      <c r="K37" s="764">
        <f>SUM(K18:K36)</f>
        <v>29626092.199999988</v>
      </c>
      <c r="L37" s="763">
        <f>SUM(L18:L36)</f>
        <v>168401249</v>
      </c>
      <c r="M37" s="462"/>
      <c r="O37" s="768"/>
      <c r="P37" s="768"/>
      <c r="Q37" s="768"/>
    </row>
    <row r="38" spans="2:17" ht="27" customHeight="1">
      <c r="B38" s="458" t="s">
        <v>616</v>
      </c>
      <c r="C38" s="459">
        <v>120000000</v>
      </c>
      <c r="D38" s="459">
        <v>0</v>
      </c>
      <c r="E38" s="459">
        <v>884126</v>
      </c>
      <c r="F38" s="459">
        <v>0</v>
      </c>
      <c r="G38" s="459">
        <v>120884126</v>
      </c>
      <c r="H38" s="643">
        <v>11145066</v>
      </c>
      <c r="I38" s="643">
        <v>1334217</v>
      </c>
      <c r="J38" s="459">
        <v>12479283</v>
      </c>
      <c r="K38" s="765">
        <v>34137334</v>
      </c>
      <c r="L38" s="459"/>
      <c r="M38" s="460">
        <f>+G38+J38+K38</f>
        <v>167500743</v>
      </c>
      <c r="O38" s="768"/>
      <c r="P38" s="768"/>
      <c r="Q38" s="768"/>
    </row>
    <row r="39" spans="12:17" ht="15.75">
      <c r="L39" s="439"/>
      <c r="M39" s="461"/>
      <c r="Q39" s="801"/>
    </row>
    <row r="40" spans="8:13" ht="15.75">
      <c r="H40" s="805"/>
      <c r="I40" s="805"/>
      <c r="J40" s="805"/>
      <c r="K40" s="805"/>
      <c r="L40" s="805"/>
      <c r="M40" s="806"/>
    </row>
    <row r="41" spans="8:13" ht="15.75">
      <c r="H41" s="805"/>
      <c r="I41" s="805"/>
      <c r="J41" s="805"/>
      <c r="K41" s="805"/>
      <c r="L41" s="805"/>
      <c r="M41" s="806"/>
    </row>
    <row r="42" spans="8:13" ht="15.75">
      <c r="H42" s="807"/>
      <c r="I42" s="805"/>
      <c r="J42" s="805"/>
      <c r="K42" s="805"/>
      <c r="L42" s="805"/>
      <c r="M42" s="806"/>
    </row>
    <row r="43" spans="8:13" ht="15.75">
      <c r="H43" s="807"/>
      <c r="I43" s="805"/>
      <c r="J43" s="805"/>
      <c r="K43" s="805"/>
      <c r="L43" s="805"/>
      <c r="M43" s="806"/>
    </row>
    <row r="44" spans="8:13" ht="15.75">
      <c r="H44" s="807"/>
      <c r="I44" s="805"/>
      <c r="J44" s="805"/>
      <c r="K44" s="805"/>
      <c r="L44" s="805"/>
      <c r="M44" s="806"/>
    </row>
    <row r="45" spans="8:13" ht="15.75">
      <c r="H45" s="805"/>
      <c r="I45" s="805"/>
      <c r="J45" s="805"/>
      <c r="K45" s="805"/>
      <c r="L45" s="805"/>
      <c r="M45" s="806"/>
    </row>
    <row r="46" spans="2:13" ht="16.5" customHeight="1">
      <c r="B46" s="955" t="s">
        <v>545</v>
      </c>
      <c r="C46" s="955"/>
      <c r="D46" s="955"/>
      <c r="E46" s="955"/>
      <c r="F46" s="955" t="s">
        <v>322</v>
      </c>
      <c r="G46" s="955"/>
      <c r="H46" s="955"/>
      <c r="I46" s="955"/>
      <c r="J46" s="955" t="s">
        <v>69</v>
      </c>
      <c r="K46" s="955"/>
      <c r="L46" s="955"/>
      <c r="M46" s="955"/>
    </row>
  </sheetData>
  <sheetProtection/>
  <mergeCells count="11">
    <mergeCell ref="B46:E46"/>
    <mergeCell ref="F46:I46"/>
    <mergeCell ref="J46:M46"/>
    <mergeCell ref="C11:F11"/>
    <mergeCell ref="H11:I11"/>
    <mergeCell ref="B4:M4"/>
    <mergeCell ref="B5:M5"/>
    <mergeCell ref="B6:D6"/>
    <mergeCell ref="E6:M6"/>
    <mergeCell ref="B7:M7"/>
    <mergeCell ref="B8:M8"/>
  </mergeCells>
  <printOptions/>
  <pageMargins left="0.7086614173228347" right="0.7086614173228347" top="1.141732283464567" bottom="0.7480314960629921" header="0.31496062992125984" footer="0.31496062992125984"/>
  <pageSetup fitToHeight="0" fitToWidth="1"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6:AJ83"/>
  <sheetViews>
    <sheetView zoomScalePageLayoutView="0" workbookViewId="0" topLeftCell="A61">
      <selection activeCell="C1" sqref="C1:K80"/>
    </sheetView>
  </sheetViews>
  <sheetFormatPr defaultColWidth="11.421875" defaultRowHeight="12.75"/>
  <cols>
    <col min="1" max="2" width="4.28125" style="92" customWidth="1"/>
    <col min="3" max="3" width="12.421875" style="92" customWidth="1"/>
    <col min="4" max="6" width="11.421875" style="92" customWidth="1"/>
    <col min="7" max="7" width="14.28125" style="92" bestFit="1" customWidth="1"/>
    <col min="8" max="8" width="18.7109375" style="92" customWidth="1"/>
    <col min="9" max="9" width="3.7109375" style="92" customWidth="1"/>
    <col min="10" max="10" width="15.57421875" style="92" customWidth="1"/>
    <col min="11" max="11" width="13.7109375" style="92" customWidth="1"/>
    <col min="12" max="12" width="11.421875" style="92" customWidth="1"/>
    <col min="13" max="13" width="11.421875" style="109" customWidth="1"/>
    <col min="14" max="14" width="11.421875" style="92" customWidth="1"/>
    <col min="15" max="15" width="15.421875" style="92" bestFit="1" customWidth="1"/>
    <col min="16" max="16" width="15.421875" style="92" customWidth="1"/>
    <col min="17" max="17" width="13.28125" style="92" bestFit="1" customWidth="1"/>
    <col min="18" max="16384" width="11.421875" style="92" customWidth="1"/>
  </cols>
  <sheetData>
    <row r="6" spans="1:11" ht="12.75">
      <c r="A6" s="92" t="s">
        <v>72</v>
      </c>
      <c r="C6" s="957" t="s">
        <v>73</v>
      </c>
      <c r="D6" s="957"/>
      <c r="E6" s="957"/>
      <c r="F6" s="957"/>
      <c r="G6" s="957"/>
      <c r="H6" s="957"/>
      <c r="I6" s="957"/>
      <c r="J6" s="957"/>
      <c r="K6" s="957"/>
    </row>
    <row r="7" spans="5:10" ht="16.5" thickBot="1">
      <c r="E7" s="94" t="s">
        <v>74</v>
      </c>
      <c r="H7" s="958" t="s">
        <v>109</v>
      </c>
      <c r="I7" s="958"/>
      <c r="J7" s="958"/>
    </row>
    <row r="8" spans="3:11" ht="12.75">
      <c r="C8" s="95"/>
      <c r="D8" s="96"/>
      <c r="E8" s="96"/>
      <c r="F8" s="96"/>
      <c r="G8" s="96"/>
      <c r="H8" s="96"/>
      <c r="I8" s="96"/>
      <c r="J8" s="96"/>
      <c r="K8" s="97"/>
    </row>
    <row r="9" spans="3:11" ht="12.75" hidden="1">
      <c r="C9" s="98"/>
      <c r="D9" s="957" t="s">
        <v>75</v>
      </c>
      <c r="E9" s="957"/>
      <c r="F9" s="957"/>
      <c r="G9" s="957"/>
      <c r="H9" s="957"/>
      <c r="I9" s="957"/>
      <c r="J9" s="957"/>
      <c r="K9" s="99"/>
    </row>
    <row r="10" spans="3:11" ht="12.75" hidden="1">
      <c r="C10" s="98"/>
      <c r="D10" s="957" t="s">
        <v>103</v>
      </c>
      <c r="E10" s="957"/>
      <c r="F10" s="957"/>
      <c r="G10" s="957"/>
      <c r="H10" s="957"/>
      <c r="I10" s="957"/>
      <c r="J10" s="957"/>
      <c r="K10" s="99"/>
    </row>
    <row r="11" spans="3:11" ht="12.75" customHeight="1" hidden="1">
      <c r="C11" s="965" t="s">
        <v>104</v>
      </c>
      <c r="D11" s="966"/>
      <c r="E11" s="966"/>
      <c r="F11" s="966"/>
      <c r="G11" s="966"/>
      <c r="H11" s="966"/>
      <c r="I11" s="966"/>
      <c r="J11" s="966"/>
      <c r="K11" s="967"/>
    </row>
    <row r="12" spans="3:11" ht="12.75" hidden="1">
      <c r="C12" s="98"/>
      <c r="K12" s="99"/>
    </row>
    <row r="13" spans="3:11" ht="12.75">
      <c r="C13" s="98"/>
      <c r="D13" s="957" t="s">
        <v>404</v>
      </c>
      <c r="E13" s="957"/>
      <c r="F13" s="957"/>
      <c r="G13" s="957"/>
      <c r="H13" s="957"/>
      <c r="I13" s="957"/>
      <c r="J13" s="957"/>
      <c r="K13" s="99"/>
    </row>
    <row r="14" spans="3:11" ht="12.75">
      <c r="C14" s="98"/>
      <c r="K14" s="99"/>
    </row>
    <row r="15" spans="3:11" ht="12.75">
      <c r="C15" s="98"/>
      <c r="D15" s="957" t="s">
        <v>17</v>
      </c>
      <c r="E15" s="957"/>
      <c r="F15" s="957"/>
      <c r="G15" s="957"/>
      <c r="H15" s="957"/>
      <c r="I15" s="957"/>
      <c r="J15" s="957"/>
      <c r="K15" s="99"/>
    </row>
    <row r="16" spans="3:11" ht="12.75">
      <c r="C16" s="98"/>
      <c r="D16" s="959"/>
      <c r="E16" s="959"/>
      <c r="F16" s="959"/>
      <c r="G16" s="959"/>
      <c r="H16" s="959"/>
      <c r="I16" s="959"/>
      <c r="J16" s="959"/>
      <c r="K16" s="99"/>
    </row>
    <row r="17" spans="3:11" ht="12.75">
      <c r="C17" s="98"/>
      <c r="D17" s="957" t="s">
        <v>105</v>
      </c>
      <c r="E17" s="957"/>
      <c r="F17" s="957"/>
      <c r="G17" s="957"/>
      <c r="H17" s="957"/>
      <c r="I17" s="957"/>
      <c r="J17" s="957"/>
      <c r="K17" s="99"/>
    </row>
    <row r="18" spans="3:11" ht="12.75">
      <c r="C18" s="98"/>
      <c r="D18" s="959"/>
      <c r="E18" s="959"/>
      <c r="F18" s="959"/>
      <c r="G18" s="959"/>
      <c r="H18" s="959"/>
      <c r="I18" s="959"/>
      <c r="J18" s="959"/>
      <c r="K18" s="99"/>
    </row>
    <row r="19" spans="3:11" ht="12.75">
      <c r="C19" s="98"/>
      <c r="D19" s="957" t="s">
        <v>634</v>
      </c>
      <c r="E19" s="957"/>
      <c r="F19" s="957"/>
      <c r="G19" s="957"/>
      <c r="H19" s="957"/>
      <c r="I19" s="957"/>
      <c r="J19" s="957"/>
      <c r="K19" s="99"/>
    </row>
    <row r="20" spans="3:11" ht="13.5" thickBot="1">
      <c r="C20" s="98"/>
      <c r="D20" s="93"/>
      <c r="K20" s="99"/>
    </row>
    <row r="21" spans="3:11" ht="13.5" thickBot="1">
      <c r="C21" s="98"/>
      <c r="D21" s="100"/>
      <c r="E21" s="96"/>
      <c r="F21" s="96"/>
      <c r="G21" s="96"/>
      <c r="H21" s="960" t="s">
        <v>76</v>
      </c>
      <c r="I21" s="961"/>
      <c r="J21" s="962"/>
      <c r="K21" s="99"/>
    </row>
    <row r="22" spans="3:11" ht="13.5" thickBot="1">
      <c r="C22" s="98"/>
      <c r="D22" s="98"/>
      <c r="H22" s="574">
        <v>44196</v>
      </c>
      <c r="I22" s="101"/>
      <c r="J22" s="574">
        <v>43830</v>
      </c>
      <c r="K22" s="99"/>
    </row>
    <row r="23" spans="3:11" ht="12.75">
      <c r="C23" s="98"/>
      <c r="D23" s="102" t="s">
        <v>77</v>
      </c>
      <c r="H23" s="103"/>
      <c r="I23" s="95"/>
      <c r="J23" s="103"/>
      <c r="K23" s="99"/>
    </row>
    <row r="24" spans="3:11" ht="12.75">
      <c r="C24" s="98"/>
      <c r="D24" s="98"/>
      <c r="H24" s="104"/>
      <c r="I24" s="98"/>
      <c r="J24" s="104"/>
      <c r="K24" s="99"/>
    </row>
    <row r="25" spans="3:16" ht="12.75">
      <c r="C25" s="98"/>
      <c r="D25" s="98" t="s">
        <v>598</v>
      </c>
      <c r="H25" s="106">
        <f>+'[2]BG 31122020'!H16</f>
        <v>21393583.299999997</v>
      </c>
      <c r="I25" s="105"/>
      <c r="J25" s="106">
        <v>20040377</v>
      </c>
      <c r="K25" s="99"/>
      <c r="N25" s="109"/>
      <c r="O25" s="109"/>
      <c r="P25" s="875"/>
    </row>
    <row r="26" spans="3:16" ht="12.75">
      <c r="C26" s="98"/>
      <c r="D26" s="98" t="s">
        <v>78</v>
      </c>
      <c r="H26" s="106">
        <v>0</v>
      </c>
      <c r="I26" s="98"/>
      <c r="J26" s="106">
        <v>0</v>
      </c>
      <c r="K26" s="99"/>
      <c r="O26" s="109"/>
      <c r="P26" s="875"/>
    </row>
    <row r="27" spans="3:16" ht="13.5" thickBot="1">
      <c r="C27" s="98"/>
      <c r="D27" s="98"/>
      <c r="H27" s="107"/>
      <c r="I27" s="98"/>
      <c r="J27" s="107"/>
      <c r="K27" s="99"/>
      <c r="M27" s="92"/>
      <c r="P27" s="873"/>
    </row>
    <row r="28" spans="3:16" ht="12.75">
      <c r="C28" s="98"/>
      <c r="D28" s="98" t="s">
        <v>79</v>
      </c>
      <c r="H28" s="106">
        <v>21393584</v>
      </c>
      <c r="I28" s="103"/>
      <c r="J28" s="106">
        <v>20040377</v>
      </c>
      <c r="K28" s="99"/>
      <c r="O28" s="109"/>
      <c r="P28" s="875"/>
    </row>
    <row r="29" spans="3:16" ht="13.5" thickBot="1">
      <c r="C29" s="98"/>
      <c r="D29" s="98"/>
      <c r="H29" s="107"/>
      <c r="I29" s="107"/>
      <c r="J29" s="107"/>
      <c r="K29" s="99"/>
      <c r="M29" s="92"/>
      <c r="P29" s="873"/>
    </row>
    <row r="30" spans="3:16" ht="13.5" thickBot="1">
      <c r="C30" s="98"/>
      <c r="D30" s="98" t="s">
        <v>80</v>
      </c>
      <c r="H30" s="108">
        <f>+H32-H28</f>
        <v>-2519748.0999999978</v>
      </c>
      <c r="I30" s="108"/>
      <c r="J30" s="108">
        <v>1353207</v>
      </c>
      <c r="K30" s="99"/>
      <c r="N30" s="109"/>
      <c r="O30" s="109"/>
      <c r="P30" s="875"/>
    </row>
    <row r="31" spans="3:16" ht="12.75">
      <c r="C31" s="98"/>
      <c r="D31" s="98"/>
      <c r="H31" s="110"/>
      <c r="I31" s="110"/>
      <c r="J31" s="110"/>
      <c r="K31" s="99"/>
      <c r="N31" s="109"/>
      <c r="O31" s="109"/>
      <c r="P31" s="875"/>
    </row>
    <row r="32" spans="3:16" ht="13.5" thickBot="1">
      <c r="C32" s="98"/>
      <c r="D32" s="98" t="s">
        <v>81</v>
      </c>
      <c r="H32" s="106">
        <f>+'[2]BG 31122020'!F16</f>
        <v>18873835.900000002</v>
      </c>
      <c r="I32" s="106"/>
      <c r="J32" s="106">
        <v>21393584</v>
      </c>
      <c r="K32" s="99"/>
      <c r="N32" s="109"/>
      <c r="O32" s="109"/>
      <c r="P32" s="875"/>
    </row>
    <row r="33" spans="3:16" ht="12.75">
      <c r="C33" s="98"/>
      <c r="D33" s="98"/>
      <c r="G33" s="109"/>
      <c r="H33" s="103"/>
      <c r="I33" s="103"/>
      <c r="J33" s="103"/>
      <c r="K33" s="99"/>
      <c r="M33" s="92"/>
      <c r="P33" s="873"/>
    </row>
    <row r="34" spans="3:16" ht="12.75">
      <c r="C34" s="98"/>
      <c r="D34" s="102" t="s">
        <v>82</v>
      </c>
      <c r="H34" s="104"/>
      <c r="I34" s="104"/>
      <c r="J34" s="104"/>
      <c r="K34" s="99"/>
      <c r="M34" s="92"/>
      <c r="P34" s="873"/>
    </row>
    <row r="35" spans="3:16" ht="12.75">
      <c r="C35" s="98"/>
      <c r="D35" s="98"/>
      <c r="H35" s="104"/>
      <c r="I35" s="104"/>
      <c r="J35" s="104"/>
      <c r="K35" s="99"/>
      <c r="M35" s="92"/>
      <c r="P35" s="873"/>
    </row>
    <row r="36" spans="3:16" ht="12.75">
      <c r="C36" s="98"/>
      <c r="D36" s="102" t="s">
        <v>83</v>
      </c>
      <c r="E36" s="93"/>
      <c r="F36" s="93"/>
      <c r="G36" s="113"/>
      <c r="H36" s="112">
        <f>+H37</f>
        <v>11646708.8</v>
      </c>
      <c r="I36" s="112"/>
      <c r="J36" s="112">
        <v>11287169.149</v>
      </c>
      <c r="K36" s="99"/>
      <c r="M36" s="113"/>
      <c r="N36" s="113"/>
      <c r="O36" s="113"/>
      <c r="P36" s="876"/>
    </row>
    <row r="37" spans="3:16" ht="12.75">
      <c r="C37" s="98"/>
      <c r="D37" s="98" t="s">
        <v>116</v>
      </c>
      <c r="G37" s="109"/>
      <c r="H37" s="511">
        <f>+'[2]ER 31122020'!E15</f>
        <v>11646708.8</v>
      </c>
      <c r="I37" s="106"/>
      <c r="J37" s="511">
        <v>11287169.149</v>
      </c>
      <c r="K37" s="99"/>
      <c r="M37" s="871"/>
      <c r="N37" s="109"/>
      <c r="O37" s="871"/>
      <c r="P37" s="878"/>
    </row>
    <row r="38" spans="3:16" ht="12.75">
      <c r="C38" s="98"/>
      <c r="D38" s="98"/>
      <c r="G38" s="109"/>
      <c r="H38" s="106"/>
      <c r="I38" s="106"/>
      <c r="J38" s="106"/>
      <c r="K38" s="99"/>
      <c r="N38" s="109"/>
      <c r="O38" s="109"/>
      <c r="P38" s="875"/>
    </row>
    <row r="39" spans="3:16" ht="12.75">
      <c r="C39" s="98"/>
      <c r="D39" s="464" t="s">
        <v>84</v>
      </c>
      <c r="E39" s="93"/>
      <c r="F39" s="93"/>
      <c r="G39" s="93"/>
      <c r="H39" s="112">
        <f>-'[2]Costos y Gastos (2)'!D52</f>
        <v>-76178408.7</v>
      </c>
      <c r="I39" s="112"/>
      <c r="J39" s="112">
        <v>-58560597</v>
      </c>
      <c r="K39" s="99"/>
      <c r="M39" s="870"/>
      <c r="N39" s="113"/>
      <c r="O39" s="113"/>
      <c r="P39" s="875"/>
    </row>
    <row r="40" spans="3:16" ht="12.75">
      <c r="C40" s="98"/>
      <c r="D40" s="98"/>
      <c r="G40" s="109"/>
      <c r="H40" s="104"/>
      <c r="I40" s="104"/>
      <c r="J40" s="104"/>
      <c r="K40" s="99"/>
      <c r="M40" s="869"/>
      <c r="P40" s="873"/>
    </row>
    <row r="41" spans="3:16" ht="12.75">
      <c r="C41" s="98"/>
      <c r="D41" s="102" t="s">
        <v>85</v>
      </c>
      <c r="E41" s="93"/>
      <c r="F41" s="93"/>
      <c r="G41" s="113"/>
      <c r="H41" s="512">
        <f>+'[2]ER 31122020'!E17+'[2]ER 31122020'!E29</f>
        <v>211906689.90000004</v>
      </c>
      <c r="I41" s="112"/>
      <c r="J41" s="512">
        <v>232960512.509</v>
      </c>
      <c r="K41" s="718"/>
      <c r="L41" s="109"/>
      <c r="M41" s="870"/>
      <c r="N41" s="113"/>
      <c r="O41" s="870"/>
      <c r="P41" s="872"/>
    </row>
    <row r="42" spans="3:16" ht="13.5" thickBot="1">
      <c r="C42" s="98"/>
      <c r="D42" s="98"/>
      <c r="G42" s="109"/>
      <c r="H42" s="107"/>
      <c r="I42" s="107"/>
      <c r="J42" s="107"/>
      <c r="K42" s="99"/>
      <c r="M42" s="92"/>
      <c r="P42" s="873"/>
    </row>
    <row r="43" spans="3:16" ht="13.5" thickBot="1">
      <c r="C43" s="98"/>
      <c r="D43" s="464" t="s">
        <v>86</v>
      </c>
      <c r="G43" s="109"/>
      <c r="H43" s="114">
        <f>+H36+H39+H41</f>
        <v>147374990.00000003</v>
      </c>
      <c r="I43" s="114"/>
      <c r="J43" s="114">
        <v>185687084.658</v>
      </c>
      <c r="K43" s="99"/>
      <c r="M43" s="113"/>
      <c r="N43" s="113"/>
      <c r="O43" s="113"/>
      <c r="P43" s="876"/>
    </row>
    <row r="44" spans="3:16" ht="12.75">
      <c r="C44" s="98"/>
      <c r="D44" s="98"/>
      <c r="H44" s="103"/>
      <c r="I44" s="103"/>
      <c r="J44" s="103"/>
      <c r="K44" s="99"/>
      <c r="M44" s="92"/>
      <c r="P44" s="873"/>
    </row>
    <row r="45" spans="3:16" ht="12.75">
      <c r="C45" s="98"/>
      <c r="D45" s="98" t="s">
        <v>87</v>
      </c>
      <c r="H45" s="106">
        <v>0</v>
      </c>
      <c r="I45" s="106"/>
      <c r="J45" s="106">
        <v>0</v>
      </c>
      <c r="K45" s="99"/>
      <c r="N45" s="109"/>
      <c r="O45" s="109"/>
      <c r="P45" s="875"/>
    </row>
    <row r="46" spans="3:16" ht="12.75">
      <c r="C46" s="98"/>
      <c r="D46" s="98" t="s">
        <v>480</v>
      </c>
      <c r="H46" s="106">
        <f>+'[2]BG 31122020'!U22</f>
        <v>-56890720.20000001</v>
      </c>
      <c r="I46" s="106"/>
      <c r="J46" s="106">
        <v>11302346</v>
      </c>
      <c r="K46" s="99"/>
      <c r="N46" s="109"/>
      <c r="O46" s="109"/>
      <c r="P46" s="875"/>
    </row>
    <row r="47" spans="3:16" ht="13.5" thickBot="1">
      <c r="C47" s="98"/>
      <c r="D47" s="98" t="s">
        <v>481</v>
      </c>
      <c r="H47" s="111">
        <f>+'[2]BG 31122020'!U29</f>
        <v>38632967</v>
      </c>
      <c r="I47" s="107"/>
      <c r="J47" s="111">
        <v>14931360</v>
      </c>
      <c r="K47" s="99"/>
      <c r="O47" s="109"/>
      <c r="P47" s="877"/>
    </row>
    <row r="48" spans="3:16" ht="13.5" thickBot="1">
      <c r="C48" s="98"/>
      <c r="D48" s="102" t="s">
        <v>88</v>
      </c>
      <c r="H48" s="115">
        <f>+H46+H47</f>
        <v>-18257753.20000001</v>
      </c>
      <c r="I48" s="115"/>
      <c r="J48" s="115">
        <v>26233706</v>
      </c>
      <c r="K48" s="99"/>
      <c r="M48" s="113"/>
      <c r="N48" s="113"/>
      <c r="O48" s="113"/>
      <c r="P48" s="876"/>
    </row>
    <row r="49" spans="3:16" ht="12.75">
      <c r="C49" s="98"/>
      <c r="D49" s="98"/>
      <c r="H49" s="103"/>
      <c r="I49" s="97"/>
      <c r="J49" s="103"/>
      <c r="K49" s="99"/>
      <c r="M49" s="92"/>
      <c r="P49" s="873"/>
    </row>
    <row r="50" spans="3:16" ht="12.75">
      <c r="C50" s="98"/>
      <c r="D50" s="464" t="s">
        <v>89</v>
      </c>
      <c r="G50" s="109"/>
      <c r="H50" s="112">
        <f>+H43+H48</f>
        <v>129117236.80000001</v>
      </c>
      <c r="I50" s="112"/>
      <c r="J50" s="112">
        <v>211920790.658</v>
      </c>
      <c r="K50" s="99"/>
      <c r="M50" s="113"/>
      <c r="N50" s="113"/>
      <c r="O50" s="113"/>
      <c r="P50" s="876"/>
    </row>
    <row r="51" spans="3:17" ht="13.5" thickBot="1">
      <c r="C51" s="98"/>
      <c r="D51" s="98"/>
      <c r="G51" s="109"/>
      <c r="H51" s="116"/>
      <c r="I51" s="116"/>
      <c r="J51" s="116"/>
      <c r="K51" s="99"/>
      <c r="N51" s="109"/>
      <c r="O51" s="109"/>
      <c r="P51" s="875"/>
      <c r="Q51" s="113"/>
    </row>
    <row r="52" spans="3:17" ht="13.5" thickTop="1">
      <c r="C52" s="98"/>
      <c r="D52" s="98"/>
      <c r="G52" s="109"/>
      <c r="H52" s="104"/>
      <c r="I52" s="104"/>
      <c r="J52" s="104"/>
      <c r="K52" s="99"/>
      <c r="M52" s="92"/>
      <c r="P52" s="873"/>
      <c r="Q52" s="113"/>
    </row>
    <row r="53" spans="3:17" ht="12.75">
      <c r="C53" s="98"/>
      <c r="D53" s="464" t="s">
        <v>90</v>
      </c>
      <c r="G53" s="109"/>
      <c r="H53" s="112">
        <f>+H54</f>
        <v>-98130123.39999998</v>
      </c>
      <c r="I53" s="112"/>
      <c r="J53" s="112">
        <v>-173539062</v>
      </c>
      <c r="K53" s="99"/>
      <c r="M53" s="113"/>
      <c r="N53" s="113"/>
      <c r="O53" s="113"/>
      <c r="P53" s="876"/>
      <c r="Q53" s="717"/>
    </row>
    <row r="54" spans="3:17" ht="12.75">
      <c r="C54" s="98"/>
      <c r="D54" s="98" t="s">
        <v>19</v>
      </c>
      <c r="G54" s="109"/>
      <c r="H54" s="106">
        <f>-'[2]BG 31122020'!A42-'[2]Costos y Gastos (2)'!G54-214385</f>
        <v>-98130123.39999998</v>
      </c>
      <c r="I54" s="106"/>
      <c r="J54" s="106">
        <v>-173539062</v>
      </c>
      <c r="K54" s="99"/>
      <c r="N54" s="109"/>
      <c r="O54" s="109"/>
      <c r="P54" s="875"/>
      <c r="Q54" s="109"/>
    </row>
    <row r="55" spans="3:17" ht="12.75">
      <c r="C55" s="98"/>
      <c r="D55" s="102"/>
      <c r="G55" s="109"/>
      <c r="H55" s="106"/>
      <c r="I55" s="106"/>
      <c r="J55" s="106"/>
      <c r="K55" s="99"/>
      <c r="N55" s="109"/>
      <c r="O55" s="109"/>
      <c r="P55" s="875"/>
      <c r="Q55" s="109"/>
    </row>
    <row r="56" spans="3:16" ht="12.75">
      <c r="C56" s="98"/>
      <c r="D56" s="102" t="s">
        <v>91</v>
      </c>
      <c r="H56" s="133">
        <v>0</v>
      </c>
      <c r="I56" s="104"/>
      <c r="J56" s="133">
        <v>0</v>
      </c>
      <c r="K56" s="99"/>
      <c r="M56" s="93"/>
      <c r="O56" s="93"/>
      <c r="P56" s="874"/>
    </row>
    <row r="57" spans="3:16" ht="12.75">
      <c r="C57" s="98"/>
      <c r="D57" s="102"/>
      <c r="H57" s="104"/>
      <c r="I57" s="104"/>
      <c r="J57" s="104"/>
      <c r="K57" s="99"/>
      <c r="M57" s="92"/>
      <c r="P57" s="873"/>
    </row>
    <row r="58" spans="3:16" ht="12.75">
      <c r="C58" s="98"/>
      <c r="D58" s="102" t="s">
        <v>92</v>
      </c>
      <c r="G58" s="109"/>
      <c r="H58" s="112">
        <f>+H59</f>
        <v>-435377</v>
      </c>
      <c r="I58" s="112"/>
      <c r="J58" s="112">
        <v>-341986</v>
      </c>
      <c r="K58" s="99"/>
      <c r="M58" s="113"/>
      <c r="N58" s="113"/>
      <c r="O58" s="113"/>
      <c r="P58" s="876"/>
    </row>
    <row r="59" spans="3:16" ht="12.75">
      <c r="C59" s="98"/>
      <c r="D59" s="98" t="s">
        <v>4</v>
      </c>
      <c r="G59" s="109"/>
      <c r="H59" s="106">
        <v>-435377</v>
      </c>
      <c r="I59" s="106"/>
      <c r="J59" s="106">
        <v>-341986</v>
      </c>
      <c r="K59" s="99"/>
      <c r="N59" s="109"/>
      <c r="O59" s="109"/>
      <c r="P59" s="875"/>
    </row>
    <row r="60" spans="3:16" ht="12.75">
      <c r="C60" s="98"/>
      <c r="D60" s="102"/>
      <c r="H60" s="104"/>
      <c r="I60" s="104"/>
      <c r="J60" s="104"/>
      <c r="K60" s="99"/>
      <c r="M60" s="92"/>
      <c r="P60" s="873"/>
    </row>
    <row r="61" spans="3:16" ht="12.75">
      <c r="C61" s="98"/>
      <c r="D61" s="102" t="s">
        <v>93</v>
      </c>
      <c r="H61" s="112">
        <v>-30284854</v>
      </c>
      <c r="I61" s="104"/>
      <c r="J61" s="112">
        <v>-30631542</v>
      </c>
      <c r="K61" s="99"/>
      <c r="M61" s="113"/>
      <c r="O61" s="113"/>
      <c r="P61" s="876"/>
    </row>
    <row r="62" spans="3:16" ht="12.75">
      <c r="C62" s="98"/>
      <c r="D62" s="102"/>
      <c r="H62" s="104"/>
      <c r="I62" s="104"/>
      <c r="J62" s="104"/>
      <c r="K62" s="99"/>
      <c r="M62" s="92"/>
      <c r="P62" s="873"/>
    </row>
    <row r="63" spans="3:16" ht="13.5" thickBot="1">
      <c r="C63" s="98"/>
      <c r="D63" s="102" t="s">
        <v>94</v>
      </c>
      <c r="H63" s="115">
        <v>0</v>
      </c>
      <c r="I63" s="107"/>
      <c r="J63" s="115">
        <v>0</v>
      </c>
      <c r="K63" s="99"/>
      <c r="M63" s="113"/>
      <c r="O63" s="113"/>
      <c r="P63" s="876"/>
    </row>
    <row r="64" spans="3:16" ht="12.75">
      <c r="C64" s="98"/>
      <c r="D64" s="102"/>
      <c r="H64" s="103"/>
      <c r="I64" s="103"/>
      <c r="J64" s="103"/>
      <c r="K64" s="99"/>
      <c r="M64" s="92"/>
      <c r="P64" s="873"/>
    </row>
    <row r="65" spans="3:16" ht="12.75">
      <c r="C65" s="98"/>
      <c r="D65" s="102" t="s">
        <v>95</v>
      </c>
      <c r="H65" s="112">
        <f>+H66</f>
        <v>-2786631</v>
      </c>
      <c r="I65" s="112"/>
      <c r="J65" s="112">
        <v>-6054994</v>
      </c>
      <c r="K65" s="99"/>
      <c r="M65" s="113"/>
      <c r="N65" s="113"/>
      <c r="O65" s="113"/>
      <c r="P65" s="876"/>
    </row>
    <row r="66" spans="3:16" ht="13.5" thickBot="1">
      <c r="C66" s="98"/>
      <c r="D66" s="117" t="s">
        <v>3</v>
      </c>
      <c r="G66" s="109"/>
      <c r="H66" s="111">
        <f>-98980-94763-1142528-1142528-94763-94763-118306</f>
        <v>-2786631</v>
      </c>
      <c r="I66" s="111"/>
      <c r="J66" s="111">
        <v>-6054994</v>
      </c>
      <c r="K66" s="99"/>
      <c r="N66" s="109"/>
      <c r="O66" s="109"/>
      <c r="P66" s="875"/>
    </row>
    <row r="67" spans="3:16" ht="12.75">
      <c r="C67" s="98"/>
      <c r="D67" s="102"/>
      <c r="G67" s="109"/>
      <c r="H67" s="103"/>
      <c r="I67" s="103"/>
      <c r="J67" s="103"/>
      <c r="K67" s="99"/>
      <c r="L67" s="109"/>
      <c r="M67" s="92"/>
      <c r="P67" s="873"/>
    </row>
    <row r="68" spans="3:16" ht="13.5" thickBot="1">
      <c r="C68" s="98"/>
      <c r="D68" s="102" t="s">
        <v>96</v>
      </c>
      <c r="G68" s="109"/>
      <c r="H68" s="106">
        <f>+H50+H53+H58+H61+H65</f>
        <v>-2519748.5999999642</v>
      </c>
      <c r="I68" s="106">
        <v>0</v>
      </c>
      <c r="J68" s="106">
        <v>1353206.6579999924</v>
      </c>
      <c r="K68" s="99"/>
      <c r="L68" s="109"/>
      <c r="N68" s="109"/>
      <c r="O68" s="109"/>
      <c r="P68" s="875"/>
    </row>
    <row r="69" spans="3:11" ht="13.5" thickBot="1">
      <c r="C69" s="98"/>
      <c r="D69" s="118"/>
      <c r="E69" s="119"/>
      <c r="F69" s="119"/>
      <c r="G69" s="119"/>
      <c r="H69" s="719"/>
      <c r="I69" s="719"/>
      <c r="J69" s="719"/>
      <c r="K69" s="718"/>
    </row>
    <row r="70" spans="3:12" ht="12.75">
      <c r="C70" s="98"/>
      <c r="D70" s="121"/>
      <c r="H70" s="109"/>
      <c r="K70" s="99"/>
      <c r="L70" s="109"/>
    </row>
    <row r="71" spans="3:12" ht="12.75">
      <c r="C71" s="98"/>
      <c r="D71" s="92" t="s">
        <v>97</v>
      </c>
      <c r="K71" s="99"/>
      <c r="L71" s="109"/>
    </row>
    <row r="72" spans="3:11" ht="12.75">
      <c r="C72" s="98"/>
      <c r="J72" s="109"/>
      <c r="K72" s="99"/>
    </row>
    <row r="73" spans="3:11" ht="12.75">
      <c r="C73" s="98"/>
      <c r="J73" s="109"/>
      <c r="K73" s="99"/>
    </row>
    <row r="74" spans="3:11" ht="12.75">
      <c r="C74" s="98"/>
      <c r="J74" s="109"/>
      <c r="K74" s="99"/>
    </row>
    <row r="75" spans="3:11" ht="12.75">
      <c r="C75" s="98"/>
      <c r="J75" s="109"/>
      <c r="K75" s="99"/>
    </row>
    <row r="76" spans="3:36" s="18" customFormat="1" ht="12.75">
      <c r="C76" s="98"/>
      <c r="D76" s="92"/>
      <c r="E76" s="92"/>
      <c r="F76" s="92"/>
      <c r="G76" s="92"/>
      <c r="H76" s="92"/>
      <c r="I76" s="92"/>
      <c r="J76" s="92"/>
      <c r="K76" s="99"/>
      <c r="M76" s="67"/>
      <c r="O76" s="26"/>
      <c r="P76" s="26"/>
      <c r="Q76" s="26"/>
      <c r="R76" s="26"/>
      <c r="S76" s="74"/>
      <c r="T76" s="74"/>
      <c r="U76" s="74"/>
      <c r="V76" s="74"/>
      <c r="W76" s="123"/>
      <c r="X76" s="124"/>
      <c r="Y76" s="60"/>
      <c r="Z76" s="720"/>
      <c r="AA76" s="78"/>
      <c r="AB76" s="720"/>
      <c r="AC76" s="60"/>
      <c r="AD76" s="720"/>
      <c r="AE76" s="74"/>
      <c r="AF76" s="74"/>
      <c r="AG76" s="74"/>
      <c r="AH76" s="74"/>
      <c r="AI76" s="74"/>
      <c r="AJ76" s="74"/>
    </row>
    <row r="77" spans="3:36" s="18" customFormat="1" ht="12.75">
      <c r="C77" s="98"/>
      <c r="D77" s="92"/>
      <c r="E77" s="92"/>
      <c r="F77" s="92"/>
      <c r="G77" s="92"/>
      <c r="H77" s="92"/>
      <c r="I77" s="92"/>
      <c r="J77" s="92"/>
      <c r="K77" s="99"/>
      <c r="M77" s="67"/>
      <c r="O77" s="26"/>
      <c r="P77" s="26"/>
      <c r="Q77" s="26"/>
      <c r="R77" s="26"/>
      <c r="S77" s="74"/>
      <c r="T77" s="74"/>
      <c r="U77" s="74"/>
      <c r="V77" s="74"/>
      <c r="W77" s="123"/>
      <c r="X77" s="124"/>
      <c r="Y77" s="60"/>
      <c r="Z77" s="720"/>
      <c r="AA77" s="78"/>
      <c r="AB77" s="720"/>
      <c r="AC77" s="60"/>
      <c r="AD77" s="720"/>
      <c r="AE77" s="74"/>
      <c r="AF77" s="74"/>
      <c r="AG77" s="74"/>
      <c r="AH77" s="74"/>
      <c r="AI77" s="74"/>
      <c r="AJ77" s="74"/>
    </row>
    <row r="78" spans="3:36" s="18" customFormat="1" ht="12.75">
      <c r="C78" s="27"/>
      <c r="D78" s="122"/>
      <c r="E78" s="26"/>
      <c r="F78" s="26"/>
      <c r="G78" s="26"/>
      <c r="H78" s="122"/>
      <c r="I78" s="122"/>
      <c r="J78" s="26"/>
      <c r="K78" s="28"/>
      <c r="M78" s="67"/>
      <c r="O78" s="26"/>
      <c r="P78" s="26"/>
      <c r="Q78" s="26"/>
      <c r="R78" s="26"/>
      <c r="S78" s="74"/>
      <c r="T78" s="74"/>
      <c r="U78" s="74"/>
      <c r="V78" s="74"/>
      <c r="W78" s="123"/>
      <c r="X78" s="124"/>
      <c r="Y78" s="60"/>
      <c r="Z78" s="720"/>
      <c r="AA78" s="78"/>
      <c r="AB78" s="720"/>
      <c r="AC78" s="60"/>
      <c r="AD78" s="720"/>
      <c r="AE78" s="74"/>
      <c r="AF78" s="74"/>
      <c r="AG78" s="74"/>
      <c r="AH78" s="74"/>
      <c r="AI78" s="74"/>
      <c r="AJ78" s="74"/>
    </row>
    <row r="79" spans="3:13" ht="12.75">
      <c r="C79" s="27"/>
      <c r="D79" s="20" t="s">
        <v>545</v>
      </c>
      <c r="E79" s="20"/>
      <c r="F79" s="20"/>
      <c r="G79" s="963" t="s">
        <v>322</v>
      </c>
      <c r="H79" s="963"/>
      <c r="I79" s="963" t="s">
        <v>69</v>
      </c>
      <c r="J79" s="963"/>
      <c r="K79" s="964"/>
      <c r="M79" s="731"/>
    </row>
    <row r="80" spans="3:11" ht="13.5" thickBot="1">
      <c r="C80" s="118"/>
      <c r="D80" s="119"/>
      <c r="E80" s="119"/>
      <c r="F80" s="119"/>
      <c r="G80" s="119"/>
      <c r="H80" s="119"/>
      <c r="I80" s="119"/>
      <c r="J80" s="119"/>
      <c r="K80" s="120"/>
    </row>
    <row r="81" ht="12.75">
      <c r="D81" s="121"/>
    </row>
    <row r="82" spans="6:10" ht="12.75">
      <c r="F82" s="92" t="s">
        <v>70</v>
      </c>
      <c r="H82" s="134" t="s">
        <v>70</v>
      </c>
      <c r="I82" s="134"/>
      <c r="J82" s="134" t="s">
        <v>70</v>
      </c>
    </row>
    <row r="83" spans="6:10" ht="12.75">
      <c r="F83" s="92" t="s">
        <v>70</v>
      </c>
      <c r="H83" s="134" t="s">
        <v>70</v>
      </c>
      <c r="I83" s="134"/>
      <c r="J83" s="134" t="s">
        <v>70</v>
      </c>
    </row>
  </sheetData>
  <sheetProtection/>
  <mergeCells count="14">
    <mergeCell ref="H21:J21"/>
    <mergeCell ref="I79:K79"/>
    <mergeCell ref="G79:H79"/>
    <mergeCell ref="C11:K11"/>
    <mergeCell ref="D13:J13"/>
    <mergeCell ref="D15:J15"/>
    <mergeCell ref="D16:J16"/>
    <mergeCell ref="D17:J17"/>
    <mergeCell ref="D9:J9"/>
    <mergeCell ref="D10:J10"/>
    <mergeCell ref="C6:K6"/>
    <mergeCell ref="H7:J7"/>
    <mergeCell ref="D18:J18"/>
    <mergeCell ref="D19:J19"/>
  </mergeCells>
  <printOptions/>
  <pageMargins left="0.7" right="0.7" top="0.75" bottom="0.75" header="0.3" footer="0.3"/>
  <pageSetup fitToHeight="0" fitToWidth="1"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3:Q56"/>
  <sheetViews>
    <sheetView zoomScale="78" zoomScaleNormal="78" zoomScalePageLayoutView="0" workbookViewId="0" topLeftCell="C29">
      <selection activeCell="A2" sqref="A2:N41"/>
    </sheetView>
  </sheetViews>
  <sheetFormatPr defaultColWidth="11.421875" defaultRowHeight="12.75"/>
  <cols>
    <col min="1" max="1" width="34.421875" style="0" customWidth="1"/>
    <col min="2" max="2" width="15.7109375" style="0" customWidth="1"/>
    <col min="3" max="3" width="17.140625" style="0" customWidth="1"/>
    <col min="4" max="4" width="15.57421875" style="0" customWidth="1"/>
    <col min="5" max="5" width="15.00390625" style="0" bestFit="1" customWidth="1"/>
    <col min="6" max="6" width="16.140625" style="0" bestFit="1" customWidth="1"/>
    <col min="7" max="7" width="15.7109375" style="0" customWidth="1"/>
    <col min="8" max="8" width="17.28125" style="0" customWidth="1"/>
    <col min="9" max="9" width="16.140625" style="0" customWidth="1"/>
    <col min="10" max="10" width="14.421875" style="0" customWidth="1"/>
    <col min="12" max="12" width="12.8515625" style="0" customWidth="1"/>
    <col min="13" max="13" width="17.28125" style="0" customWidth="1"/>
    <col min="14" max="14" width="15.7109375" style="0" bestFit="1" customWidth="1"/>
    <col min="17" max="17" width="18.28125" style="0" customWidth="1"/>
  </cols>
  <sheetData>
    <row r="2" ht="24.75" customHeight="1"/>
    <row r="3" spans="1:14" ht="15.75">
      <c r="A3" s="968" t="s">
        <v>398</v>
      </c>
      <c r="B3" s="968"/>
      <c r="C3" s="968"/>
      <c r="D3" s="968"/>
      <c r="E3" s="968"/>
      <c r="F3" s="968"/>
      <c r="G3" s="968"/>
      <c r="H3" s="968"/>
      <c r="I3" s="968"/>
      <c r="J3" s="968"/>
      <c r="K3" s="968"/>
      <c r="L3" s="968"/>
      <c r="M3" s="968"/>
      <c r="N3" s="968"/>
    </row>
    <row r="4" spans="1:14" ht="15.75">
      <c r="A4" s="155"/>
      <c r="B4" s="969" t="s">
        <v>70</v>
      </c>
      <c r="C4" s="969"/>
      <c r="D4" s="969"/>
      <c r="E4" s="969"/>
      <c r="F4" s="969"/>
      <c r="G4" s="969"/>
      <c r="H4" s="969"/>
      <c r="I4" s="969"/>
      <c r="J4" s="969"/>
      <c r="K4" s="969"/>
      <c r="L4" s="969"/>
      <c r="M4" s="969"/>
      <c r="N4" s="969"/>
    </row>
    <row r="5" spans="1:14" ht="15.75">
      <c r="A5" s="968" t="s">
        <v>635</v>
      </c>
      <c r="B5" s="968"/>
      <c r="C5" s="968"/>
      <c r="D5" s="968"/>
      <c r="E5" s="968"/>
      <c r="F5" s="968"/>
      <c r="G5" s="968"/>
      <c r="H5" s="968"/>
      <c r="I5" s="968"/>
      <c r="J5" s="968"/>
      <c r="K5" s="968"/>
      <c r="L5" s="968"/>
      <c r="M5" s="968"/>
      <c r="N5" s="968"/>
    </row>
    <row r="6" spans="1:14" ht="15.75">
      <c r="A6" s="968" t="s">
        <v>319</v>
      </c>
      <c r="B6" s="968"/>
      <c r="C6" s="968"/>
      <c r="D6" s="968"/>
      <c r="E6" s="968"/>
      <c r="F6" s="968"/>
      <c r="G6" s="968"/>
      <c r="H6" s="968"/>
      <c r="I6" s="968"/>
      <c r="J6" s="968"/>
      <c r="K6" s="968"/>
      <c r="L6" s="968"/>
      <c r="M6" s="968"/>
      <c r="N6" s="968"/>
    </row>
    <row r="7" spans="1:14" ht="15.75">
      <c r="A7" s="154"/>
      <c r="B7" s="154"/>
      <c r="C7" s="154"/>
      <c r="D7" s="154"/>
      <c r="E7" s="154"/>
      <c r="F7" s="154"/>
      <c r="G7" s="154"/>
      <c r="H7" s="154"/>
      <c r="I7" s="154"/>
      <c r="J7" s="154"/>
      <c r="K7" s="154"/>
      <c r="L7" s="154"/>
      <c r="M7" s="154"/>
      <c r="N7" s="154" t="s">
        <v>117</v>
      </c>
    </row>
    <row r="8" spans="1:14" ht="15.75">
      <c r="A8" s="968" t="s">
        <v>316</v>
      </c>
      <c r="B8" s="968"/>
      <c r="C8" s="968"/>
      <c r="D8" s="968"/>
      <c r="E8" s="968"/>
      <c r="F8" s="968"/>
      <c r="G8" s="968"/>
      <c r="H8" s="968"/>
      <c r="I8" s="968"/>
      <c r="J8" s="968"/>
      <c r="K8" s="968"/>
      <c r="L8" s="968"/>
      <c r="M8" s="968"/>
      <c r="N8" s="968"/>
    </row>
    <row r="9" spans="1:14" ht="15.75">
      <c r="A9" s="156"/>
      <c r="B9" s="970" t="s">
        <v>118</v>
      </c>
      <c r="C9" s="970"/>
      <c r="D9" s="970"/>
      <c r="E9" s="970"/>
      <c r="F9" s="970"/>
      <c r="G9" s="970"/>
      <c r="H9" s="971" t="s">
        <v>119</v>
      </c>
      <c r="I9" s="971"/>
      <c r="J9" s="971"/>
      <c r="K9" s="971"/>
      <c r="L9" s="971"/>
      <c r="M9" s="972"/>
      <c r="N9" s="441"/>
    </row>
    <row r="10" spans="1:14" ht="15.75">
      <c r="A10" s="158"/>
      <c r="B10" s="154" t="s">
        <v>120</v>
      </c>
      <c r="C10" s="154"/>
      <c r="D10" s="154"/>
      <c r="E10" s="154"/>
      <c r="F10" s="154"/>
      <c r="G10" s="154" t="s">
        <v>120</v>
      </c>
      <c r="H10" s="557" t="s">
        <v>120</v>
      </c>
      <c r="I10" s="558"/>
      <c r="J10" s="558"/>
      <c r="K10" s="558"/>
      <c r="L10" s="558"/>
      <c r="M10" s="559" t="s">
        <v>120</v>
      </c>
      <c r="N10" s="157" t="s">
        <v>121</v>
      </c>
    </row>
    <row r="11" spans="1:14" ht="15.75">
      <c r="A11" s="159" t="s">
        <v>122</v>
      </c>
      <c r="B11" s="160">
        <v>43830</v>
      </c>
      <c r="C11" s="161" t="s">
        <v>123</v>
      </c>
      <c r="D11" s="161" t="s">
        <v>124</v>
      </c>
      <c r="E11" s="161" t="s">
        <v>125</v>
      </c>
      <c r="F11" s="161" t="s">
        <v>126</v>
      </c>
      <c r="G11" s="160">
        <v>44196</v>
      </c>
      <c r="H11" s="560">
        <v>43830</v>
      </c>
      <c r="I11" s="561" t="s">
        <v>123</v>
      </c>
      <c r="J11" s="561" t="s">
        <v>124</v>
      </c>
      <c r="K11" s="561" t="s">
        <v>125</v>
      </c>
      <c r="L11" s="561" t="s">
        <v>126</v>
      </c>
      <c r="M11" s="562">
        <v>44196</v>
      </c>
      <c r="N11" s="162" t="s">
        <v>127</v>
      </c>
    </row>
    <row r="12" spans="1:15" ht="15.75">
      <c r="A12" s="158"/>
      <c r="B12" s="163"/>
      <c r="C12" s="163"/>
      <c r="D12" s="163"/>
      <c r="E12" s="163"/>
      <c r="F12" s="163"/>
      <c r="G12" s="164"/>
      <c r="H12" s="163"/>
      <c r="I12" s="163"/>
      <c r="J12" s="163"/>
      <c r="K12" s="163"/>
      <c r="L12" s="163"/>
      <c r="M12" s="165"/>
      <c r="N12" s="165"/>
      <c r="O12" s="491"/>
    </row>
    <row r="13" spans="1:15" ht="15.75">
      <c r="A13" s="605" t="s">
        <v>128</v>
      </c>
      <c r="B13" s="167"/>
      <c r="C13" s="163"/>
      <c r="D13" s="167"/>
      <c r="E13" s="167"/>
      <c r="F13" s="167"/>
      <c r="G13" s="168"/>
      <c r="H13" s="167"/>
      <c r="I13" s="163"/>
      <c r="J13" s="167"/>
      <c r="K13" s="167"/>
      <c r="L13" s="167"/>
      <c r="M13" s="168"/>
      <c r="N13" s="168"/>
      <c r="O13" s="496"/>
    </row>
    <row r="14" spans="1:14" ht="15.75">
      <c r="A14" s="158"/>
      <c r="B14" s="163"/>
      <c r="C14" s="163"/>
      <c r="D14" s="575"/>
      <c r="E14" s="170"/>
      <c r="F14" s="163"/>
      <c r="G14" s="169"/>
      <c r="H14" s="163"/>
      <c r="I14" s="171">
        <v>1542826.7</v>
      </c>
      <c r="J14" s="808">
        <f>+I14-H16</f>
        <v>151858.09999999986</v>
      </c>
      <c r="K14" s="163"/>
      <c r="L14" s="163"/>
      <c r="M14" s="165"/>
      <c r="N14" s="169"/>
    </row>
    <row r="15" spans="1:14" ht="15.75">
      <c r="A15" s="158" t="s">
        <v>359</v>
      </c>
      <c r="B15" s="170">
        <v>1403502.1</v>
      </c>
      <c r="C15" s="575">
        <v>59644.4</v>
      </c>
      <c r="D15" s="575">
        <v>0</v>
      </c>
      <c r="E15" s="575">
        <v>0</v>
      </c>
      <c r="F15" s="171">
        <v>0</v>
      </c>
      <c r="G15" s="169">
        <f aca="true" t="shared" si="0" ref="G15:G20">+B15+C15-D15+E15+F15</f>
        <v>1463146.5</v>
      </c>
      <c r="H15" s="171">
        <v>524751.3</v>
      </c>
      <c r="I15" s="171">
        <v>125091.7</v>
      </c>
      <c r="J15" s="556">
        <v>0</v>
      </c>
      <c r="K15" s="171">
        <v>0</v>
      </c>
      <c r="L15" s="171">
        <v>0</v>
      </c>
      <c r="M15" s="169">
        <f aca="true" t="shared" si="1" ref="M15:M20">+H15+I15-J15+K15+L15</f>
        <v>649843</v>
      </c>
      <c r="N15" s="169">
        <f aca="true" t="shared" si="2" ref="N15:N20">+G15-M15</f>
        <v>813303.5</v>
      </c>
    </row>
    <row r="16" spans="1:14" ht="15.75">
      <c r="A16" s="158" t="s">
        <v>129</v>
      </c>
      <c r="B16" s="171">
        <v>2281461</v>
      </c>
      <c r="C16" s="171">
        <v>128375.6</v>
      </c>
      <c r="D16" s="171">
        <v>0</v>
      </c>
      <c r="E16" s="171">
        <v>0</v>
      </c>
      <c r="F16" s="171">
        <v>0</v>
      </c>
      <c r="G16" s="169">
        <f t="shared" si="0"/>
        <v>2409836.6</v>
      </c>
      <c r="H16" s="171">
        <v>1390968.6</v>
      </c>
      <c r="I16" s="171">
        <v>160288.6</v>
      </c>
      <c r="J16" s="171">
        <v>0</v>
      </c>
      <c r="K16" s="171">
        <v>0</v>
      </c>
      <c r="L16" s="171">
        <v>0</v>
      </c>
      <c r="M16" s="169">
        <f t="shared" si="1"/>
        <v>1551257.2000000002</v>
      </c>
      <c r="N16" s="169">
        <f t="shared" si="2"/>
        <v>858579.3999999999</v>
      </c>
    </row>
    <row r="17" spans="1:15" ht="15.75">
      <c r="A17" s="158" t="s">
        <v>286</v>
      </c>
      <c r="B17" s="171">
        <v>329352.8</v>
      </c>
      <c r="C17" s="171">
        <v>8402.1</v>
      </c>
      <c r="D17" s="171">
        <v>0</v>
      </c>
      <c r="E17" s="171">
        <v>0</v>
      </c>
      <c r="F17" s="171">
        <v>0</v>
      </c>
      <c r="G17" s="169">
        <f t="shared" si="0"/>
        <v>337754.89999999997</v>
      </c>
      <c r="H17" s="171">
        <v>178732.5</v>
      </c>
      <c r="I17" s="171">
        <v>31297.9</v>
      </c>
      <c r="J17" s="171">
        <v>0</v>
      </c>
      <c r="K17" s="171">
        <v>0</v>
      </c>
      <c r="L17" s="171">
        <v>0</v>
      </c>
      <c r="M17" s="169">
        <f t="shared" si="1"/>
        <v>210030.4</v>
      </c>
      <c r="N17" s="169">
        <f t="shared" si="2"/>
        <v>127724.49999999997</v>
      </c>
      <c r="O17" s="576"/>
    </row>
    <row r="18" spans="1:14" ht="15.75">
      <c r="A18" s="158" t="s">
        <v>287</v>
      </c>
      <c r="B18" s="170">
        <v>68580.9</v>
      </c>
      <c r="C18" s="171">
        <v>0</v>
      </c>
      <c r="D18" s="171">
        <v>0</v>
      </c>
      <c r="E18" s="171">
        <v>0</v>
      </c>
      <c r="F18" s="171">
        <v>0</v>
      </c>
      <c r="G18" s="169">
        <f t="shared" si="0"/>
        <v>68580.9</v>
      </c>
      <c r="H18" s="171">
        <v>27206.1</v>
      </c>
      <c r="I18" s="171">
        <v>11033.2</v>
      </c>
      <c r="J18" s="171">
        <v>0</v>
      </c>
      <c r="K18" s="171">
        <v>0</v>
      </c>
      <c r="L18" s="171">
        <v>0</v>
      </c>
      <c r="M18" s="169">
        <f t="shared" si="1"/>
        <v>38239.3</v>
      </c>
      <c r="N18" s="169">
        <f t="shared" si="2"/>
        <v>30341.59999999999</v>
      </c>
    </row>
    <row r="19" spans="1:16" ht="15.75">
      <c r="A19" s="158" t="s">
        <v>288</v>
      </c>
      <c r="B19" s="170">
        <v>411346.9</v>
      </c>
      <c r="C19" s="171">
        <v>23860.1</v>
      </c>
      <c r="D19" s="171">
        <v>0</v>
      </c>
      <c r="E19" s="171">
        <v>0</v>
      </c>
      <c r="F19" s="171">
        <v>0</v>
      </c>
      <c r="G19" s="169">
        <f t="shared" si="0"/>
        <v>435207</v>
      </c>
      <c r="H19" s="171">
        <v>312788.3</v>
      </c>
      <c r="I19" s="171">
        <v>47243.8</v>
      </c>
      <c r="J19" s="171">
        <v>0</v>
      </c>
      <c r="K19" s="171">
        <v>0</v>
      </c>
      <c r="L19" s="171">
        <v>0</v>
      </c>
      <c r="M19" s="169">
        <f t="shared" si="1"/>
        <v>360032.1</v>
      </c>
      <c r="N19" s="169">
        <f t="shared" si="2"/>
        <v>75174.90000000002</v>
      </c>
      <c r="O19" s="576"/>
      <c r="P19" s="576"/>
    </row>
    <row r="20" spans="1:14" ht="15.75">
      <c r="A20" s="158" t="s">
        <v>289</v>
      </c>
      <c r="B20" s="171">
        <v>5835123.7</v>
      </c>
      <c r="C20" s="171">
        <v>0</v>
      </c>
      <c r="D20" s="171">
        <v>0</v>
      </c>
      <c r="E20" s="171">
        <v>0</v>
      </c>
      <c r="F20" s="171">
        <v>0</v>
      </c>
      <c r="G20" s="169">
        <f t="shared" si="0"/>
        <v>5835123.7</v>
      </c>
      <c r="H20" s="171">
        <v>4548963.2</v>
      </c>
      <c r="I20" s="171">
        <v>1209048</v>
      </c>
      <c r="J20" s="171">
        <v>0</v>
      </c>
      <c r="K20" s="171">
        <v>0</v>
      </c>
      <c r="L20" s="171">
        <v>0</v>
      </c>
      <c r="M20" s="169">
        <f t="shared" si="1"/>
        <v>5758011.2</v>
      </c>
      <c r="N20" s="169">
        <f t="shared" si="2"/>
        <v>77112.5</v>
      </c>
    </row>
    <row r="21" spans="1:14" ht="15.75">
      <c r="A21" s="158"/>
      <c r="B21" s="171"/>
      <c r="C21" s="171"/>
      <c r="D21" s="171"/>
      <c r="E21" s="171"/>
      <c r="F21" s="171"/>
      <c r="G21" s="169"/>
      <c r="H21" s="171"/>
      <c r="I21" s="171"/>
      <c r="J21" s="171"/>
      <c r="K21" s="171"/>
      <c r="L21" s="171"/>
      <c r="M21" s="169"/>
      <c r="N21" s="169"/>
    </row>
    <row r="22" spans="1:14" ht="15.75">
      <c r="A22" s="601" t="s">
        <v>130</v>
      </c>
      <c r="B22" s="602">
        <f>SUM(B15:B21)</f>
        <v>10329367.4</v>
      </c>
      <c r="C22" s="602">
        <f>SUM(C15:C21)</f>
        <v>220282.2</v>
      </c>
      <c r="D22" s="602">
        <f>SUM(D15:D21)</f>
        <v>0</v>
      </c>
      <c r="E22" s="602">
        <f>SUM(E15:E21)</f>
        <v>0</v>
      </c>
      <c r="F22" s="602">
        <f>SUM(F15:F21)</f>
        <v>0</v>
      </c>
      <c r="G22" s="603">
        <f>+B22+C22-D22+E22+F22</f>
        <v>10549649.6</v>
      </c>
      <c r="H22" s="602">
        <f>SUM(H15:H21)</f>
        <v>6983410</v>
      </c>
      <c r="I22" s="602">
        <f>SUM(I15:I20)</f>
        <v>1584003.2</v>
      </c>
      <c r="J22" s="602">
        <f>SUM(J15:J21)</f>
        <v>0</v>
      </c>
      <c r="K22" s="602">
        <f>SUM(K15:K21)</f>
        <v>0</v>
      </c>
      <c r="L22" s="602">
        <f>SUM(L15:L21)</f>
        <v>0</v>
      </c>
      <c r="M22" s="603">
        <f>+H22+I22-J22+K22+L22</f>
        <v>8567413.2</v>
      </c>
      <c r="N22" s="604">
        <f>SUM(N15:N21)</f>
        <v>1982236.4</v>
      </c>
    </row>
    <row r="23" spans="1:14" ht="15.75">
      <c r="A23" s="158"/>
      <c r="B23" s="170"/>
      <c r="C23" s="170"/>
      <c r="D23" s="170"/>
      <c r="E23" s="170"/>
      <c r="F23" s="170"/>
      <c r="G23" s="176"/>
      <c r="H23" s="170">
        <f>+B22-H22</f>
        <v>3345957.4000000004</v>
      </c>
      <c r="I23" s="170"/>
      <c r="J23" s="170"/>
      <c r="K23" s="170"/>
      <c r="L23" s="170"/>
      <c r="M23" s="169"/>
      <c r="N23" s="169"/>
    </row>
    <row r="24" spans="1:17" ht="15.75">
      <c r="A24" s="166" t="s">
        <v>131</v>
      </c>
      <c r="B24" s="170"/>
      <c r="C24" s="170"/>
      <c r="D24" s="170"/>
      <c r="E24" s="170"/>
      <c r="F24" s="170"/>
      <c r="G24" s="169"/>
      <c r="H24" s="170"/>
      <c r="I24" s="170"/>
      <c r="J24" s="170"/>
      <c r="K24" s="170"/>
      <c r="L24" s="170"/>
      <c r="M24" s="169"/>
      <c r="N24" s="169"/>
      <c r="Q24" s="1"/>
    </row>
    <row r="25" spans="1:17" ht="15.75">
      <c r="A25" s="158"/>
      <c r="B25" s="170"/>
      <c r="C25" s="170"/>
      <c r="D25" s="170"/>
      <c r="E25" s="170"/>
      <c r="F25" s="170"/>
      <c r="G25" s="169"/>
      <c r="H25" s="170"/>
      <c r="I25" s="170"/>
      <c r="J25" s="170"/>
      <c r="K25" s="170"/>
      <c r="L25" s="170"/>
      <c r="M25" s="169"/>
      <c r="N25" s="169"/>
      <c r="Q25" s="170"/>
    </row>
    <row r="26" spans="1:17" ht="15.75">
      <c r="A26" s="158" t="s">
        <v>132</v>
      </c>
      <c r="B26" s="173">
        <v>0</v>
      </c>
      <c r="C26" s="177">
        <v>0</v>
      </c>
      <c r="D26" s="177">
        <v>0</v>
      </c>
      <c r="E26" s="177">
        <v>0</v>
      </c>
      <c r="F26" s="177">
        <v>0</v>
      </c>
      <c r="G26" s="175">
        <f>+B26+C26-D26+E26+F26</f>
        <v>0</v>
      </c>
      <c r="H26" s="177">
        <v>0</v>
      </c>
      <c r="I26" s="177">
        <v>0</v>
      </c>
      <c r="J26" s="177">
        <v>0</v>
      </c>
      <c r="K26" s="177">
        <v>0</v>
      </c>
      <c r="L26" s="177">
        <v>0</v>
      </c>
      <c r="M26" s="174">
        <v>0</v>
      </c>
      <c r="N26" s="175">
        <f>+G26-M26</f>
        <v>0</v>
      </c>
      <c r="Q26" s="1"/>
    </row>
    <row r="27" spans="1:17" ht="15.75">
      <c r="A27" s="158" t="s">
        <v>130</v>
      </c>
      <c r="B27" s="177">
        <f>+B26</f>
        <v>0</v>
      </c>
      <c r="C27" s="177">
        <f aca="true" t="shared" si="3" ref="C27:N27">+C26</f>
        <v>0</v>
      </c>
      <c r="D27" s="177">
        <f t="shared" si="3"/>
        <v>0</v>
      </c>
      <c r="E27" s="177">
        <f t="shared" si="3"/>
        <v>0</v>
      </c>
      <c r="F27" s="177">
        <f t="shared" si="3"/>
        <v>0</v>
      </c>
      <c r="G27" s="174">
        <f t="shared" si="3"/>
        <v>0</v>
      </c>
      <c r="H27" s="177">
        <f t="shared" si="3"/>
        <v>0</v>
      </c>
      <c r="I27" s="177">
        <f t="shared" si="3"/>
        <v>0</v>
      </c>
      <c r="J27" s="177">
        <f t="shared" si="3"/>
        <v>0</v>
      </c>
      <c r="K27" s="177">
        <f t="shared" si="3"/>
        <v>0</v>
      </c>
      <c r="L27" s="177">
        <f t="shared" si="3"/>
        <v>0</v>
      </c>
      <c r="M27" s="174">
        <f t="shared" si="3"/>
        <v>0</v>
      </c>
      <c r="N27" s="174">
        <f t="shared" si="3"/>
        <v>0</v>
      </c>
      <c r="Q27" s="170"/>
    </row>
    <row r="28" spans="1:17" ht="15.75">
      <c r="A28" s="158"/>
      <c r="B28" s="171"/>
      <c r="C28" s="171"/>
      <c r="D28" s="171"/>
      <c r="E28" s="171"/>
      <c r="F28" s="171"/>
      <c r="G28" s="172"/>
      <c r="H28" s="171"/>
      <c r="I28" s="171"/>
      <c r="J28" s="171"/>
      <c r="K28" s="171"/>
      <c r="L28" s="171"/>
      <c r="M28" s="172"/>
      <c r="N28" s="169"/>
      <c r="Q28" s="1"/>
    </row>
    <row r="29" spans="1:17" ht="16.5" thickBot="1">
      <c r="A29" s="601" t="s">
        <v>617</v>
      </c>
      <c r="B29" s="606">
        <f>+B22+B27</f>
        <v>10329367.4</v>
      </c>
      <c r="C29" s="606">
        <f>+C22+C27</f>
        <v>220282.2</v>
      </c>
      <c r="D29" s="606">
        <f>+D22+D27</f>
        <v>0</v>
      </c>
      <c r="E29" s="606">
        <f>+E22+E27</f>
        <v>0</v>
      </c>
      <c r="F29" s="606">
        <f aca="true" t="shared" si="4" ref="F29:L29">+F22+F27</f>
        <v>0</v>
      </c>
      <c r="G29" s="607">
        <f>+G22+G27</f>
        <v>10549649.6</v>
      </c>
      <c r="H29" s="606">
        <f>+H22+H27</f>
        <v>6983410</v>
      </c>
      <c r="I29" s="606">
        <f>+I22+I27</f>
        <v>1584003.2</v>
      </c>
      <c r="J29" s="606">
        <f>+J22+J27</f>
        <v>0</v>
      </c>
      <c r="K29" s="606">
        <f t="shared" si="4"/>
        <v>0</v>
      </c>
      <c r="L29" s="606">
        <f t="shared" si="4"/>
        <v>0</v>
      </c>
      <c r="M29" s="608">
        <f>+H29+I29-J29</f>
        <v>8567413.2</v>
      </c>
      <c r="N29" s="809">
        <f>+G29-M29</f>
        <v>1982236.4000000004</v>
      </c>
      <c r="Q29" s="179"/>
    </row>
    <row r="30" spans="1:17" ht="16.5" thickTop="1">
      <c r="A30" s="158"/>
      <c r="B30" s="180"/>
      <c r="C30" s="180"/>
      <c r="D30" s="180"/>
      <c r="E30" s="180"/>
      <c r="F30" s="180"/>
      <c r="G30" s="165"/>
      <c r="H30" s="180"/>
      <c r="I30" s="180"/>
      <c r="J30" s="180"/>
      <c r="K30" s="180"/>
      <c r="L30" s="180"/>
      <c r="M30" s="163"/>
      <c r="N30" s="810"/>
      <c r="Q30" s="1"/>
    </row>
    <row r="31" spans="1:17" ht="16.5" thickBot="1">
      <c r="A31" s="181" t="s">
        <v>618</v>
      </c>
      <c r="B31" s="182">
        <v>4624412</v>
      </c>
      <c r="C31" s="182">
        <v>341986</v>
      </c>
      <c r="D31" s="178">
        <v>0</v>
      </c>
      <c r="E31" s="182">
        <v>129951</v>
      </c>
      <c r="F31" s="183">
        <v>0</v>
      </c>
      <c r="G31" s="463">
        <v>5096349</v>
      </c>
      <c r="H31" s="178">
        <v>5426600</v>
      </c>
      <c r="I31" s="178">
        <v>1750394</v>
      </c>
      <c r="J31" s="178">
        <v>193582</v>
      </c>
      <c r="K31" s="178">
        <v>0</v>
      </c>
      <c r="L31" s="178">
        <v>0</v>
      </c>
      <c r="M31" s="178">
        <v>6983412</v>
      </c>
      <c r="N31" s="811">
        <v>3345955</v>
      </c>
      <c r="Q31" s="1"/>
    </row>
    <row r="32" spans="1:17" ht="16.5" thickTop="1">
      <c r="A32" s="180"/>
      <c r="B32" s="180"/>
      <c r="C32" s="180"/>
      <c r="D32" s="180"/>
      <c r="E32" s="180"/>
      <c r="F32" s="180"/>
      <c r="G32" s="180"/>
      <c r="H32" s="180"/>
      <c r="I32" s="180"/>
      <c r="J32" s="180"/>
      <c r="K32" s="180"/>
      <c r="L32" s="180"/>
      <c r="M32" s="180"/>
      <c r="N32" s="180"/>
      <c r="Q32" s="179"/>
    </row>
    <row r="33" spans="1:17" ht="15.75">
      <c r="A33" s="180"/>
      <c r="B33" s="180"/>
      <c r="C33" s="556"/>
      <c r="D33" s="563"/>
      <c r="E33" s="563"/>
      <c r="F33" s="180"/>
      <c r="G33" s="180"/>
      <c r="H33" s="180"/>
      <c r="I33" s="556"/>
      <c r="J33" s="180"/>
      <c r="K33" s="180"/>
      <c r="L33" s="180"/>
      <c r="M33" s="180"/>
      <c r="N33" s="502"/>
      <c r="Q33" s="1"/>
    </row>
    <row r="34" spans="1:17" ht="15.75">
      <c r="A34" s="180"/>
      <c r="B34" s="180"/>
      <c r="C34" s="556"/>
      <c r="D34" s="563"/>
      <c r="E34" s="498"/>
      <c r="F34" s="180"/>
      <c r="G34" s="180"/>
      <c r="H34" s="180"/>
      <c r="I34" s="556"/>
      <c r="J34" s="180"/>
      <c r="K34" s="180"/>
      <c r="L34" s="180"/>
      <c r="M34" s="180"/>
      <c r="N34" s="502"/>
      <c r="Q34" s="1"/>
    </row>
    <row r="35" spans="1:17" ht="15.75">
      <c r="A35" s="180"/>
      <c r="B35" s="180"/>
      <c r="C35" s="556"/>
      <c r="D35" s="563"/>
      <c r="E35" s="498"/>
      <c r="F35" s="180"/>
      <c r="G35" s="180"/>
      <c r="H35" s="180"/>
      <c r="I35" s="556"/>
      <c r="J35" s="180"/>
      <c r="K35" s="180"/>
      <c r="L35" s="180"/>
      <c r="M35" s="180"/>
      <c r="N35" s="502"/>
      <c r="Q35" s="1"/>
    </row>
    <row r="36" spans="1:17" ht="15.75">
      <c r="A36" s="180"/>
      <c r="B36" s="180"/>
      <c r="C36" s="556"/>
      <c r="D36" s="563"/>
      <c r="E36" s="498"/>
      <c r="F36" s="180"/>
      <c r="G36" s="180"/>
      <c r="H36" s="180"/>
      <c r="I36" s="556"/>
      <c r="J36" s="180"/>
      <c r="K36" s="180"/>
      <c r="L36" s="180"/>
      <c r="M36" s="180"/>
      <c r="N36" s="502"/>
      <c r="Q36" s="1"/>
    </row>
    <row r="37" spans="1:17" ht="15.75">
      <c r="A37" s="180"/>
      <c r="B37" s="180"/>
      <c r="C37" s="563"/>
      <c r="D37" s="556"/>
      <c r="E37" s="498"/>
      <c r="F37" s="180"/>
      <c r="G37" s="180"/>
      <c r="H37" s="180"/>
      <c r="I37" s="556"/>
      <c r="J37" s="502"/>
      <c r="K37" s="180"/>
      <c r="L37" s="180"/>
      <c r="M37" s="180"/>
      <c r="N37" s="180"/>
      <c r="Q37" s="179"/>
    </row>
    <row r="38" spans="1:17" ht="15.75">
      <c r="A38" s="969"/>
      <c r="B38" s="969"/>
      <c r="C38" s="969"/>
      <c r="D38" s="180"/>
      <c r="E38" s="969"/>
      <c r="F38" s="969"/>
      <c r="G38" s="969"/>
      <c r="H38" s="969"/>
      <c r="I38" s="180"/>
      <c r="J38" s="180"/>
      <c r="K38" s="969"/>
      <c r="L38" s="969"/>
      <c r="M38" s="180"/>
      <c r="N38" s="180"/>
      <c r="Q38" s="1"/>
    </row>
    <row r="39" spans="1:17" ht="18.75">
      <c r="A39" s="974" t="s">
        <v>545</v>
      </c>
      <c r="B39" s="974"/>
      <c r="C39" s="974"/>
      <c r="D39" s="974"/>
      <c r="E39" s="973" t="s">
        <v>133</v>
      </c>
      <c r="F39" s="973"/>
      <c r="G39" s="973"/>
      <c r="H39" s="973"/>
      <c r="I39" s="973"/>
      <c r="J39" s="974" t="s">
        <v>69</v>
      </c>
      <c r="K39" s="974"/>
      <c r="L39" s="974"/>
      <c r="M39" s="974"/>
      <c r="N39" s="974"/>
      <c r="Q39" s="1"/>
    </row>
    <row r="40" spans="1:14" ht="15.75">
      <c r="A40" s="969"/>
      <c r="B40" s="969"/>
      <c r="C40" s="969"/>
      <c r="D40" s="180"/>
      <c r="E40" s="969"/>
      <c r="F40" s="969"/>
      <c r="G40" s="969"/>
      <c r="H40" s="969"/>
      <c r="I40" s="180"/>
      <c r="J40" s="180"/>
      <c r="K40" s="180"/>
      <c r="L40" s="180"/>
      <c r="M40" s="180"/>
      <c r="N40" s="180"/>
    </row>
    <row r="43" spans="1:14" ht="15.75">
      <c r="A43" s="171"/>
      <c r="B43" s="171"/>
      <c r="C43" s="171"/>
      <c r="D43" s="171"/>
      <c r="E43" s="171"/>
      <c r="F43" s="171"/>
      <c r="G43" s="171"/>
      <c r="H43" s="171"/>
      <c r="I43" s="171"/>
      <c r="J43" s="171"/>
      <c r="K43" s="171"/>
      <c r="L43" s="171"/>
      <c r="M43" s="171"/>
      <c r="N43" s="171"/>
    </row>
    <row r="44" spans="1:14" ht="15.75">
      <c r="A44" s="171"/>
      <c r="B44" s="171"/>
      <c r="C44" s="171"/>
      <c r="D44" s="171"/>
      <c r="E44" s="171"/>
      <c r="F44" s="171"/>
      <c r="G44" s="171"/>
      <c r="H44" s="171"/>
      <c r="I44" s="171"/>
      <c r="J44" s="171"/>
      <c r="K44" s="171"/>
      <c r="L44" s="171"/>
      <c r="M44" s="171"/>
      <c r="N44" s="171"/>
    </row>
    <row r="45" spans="1:14" ht="15.75">
      <c r="A45" s="171"/>
      <c r="B45" s="171"/>
      <c r="C45" s="171"/>
      <c r="D45" s="171"/>
      <c r="E45" s="171"/>
      <c r="F45" s="171"/>
      <c r="G45" s="171"/>
      <c r="H45" s="171"/>
      <c r="I45" s="171"/>
      <c r="J45" s="171"/>
      <c r="K45" s="171"/>
      <c r="L45" s="171"/>
      <c r="M45" s="171"/>
      <c r="N45" s="171"/>
    </row>
    <row r="46" spans="1:14" ht="15.75">
      <c r="A46" s="171"/>
      <c r="B46" s="171"/>
      <c r="C46" s="171"/>
      <c r="D46" s="171"/>
      <c r="E46" s="171"/>
      <c r="F46" s="171"/>
      <c r="G46" s="171"/>
      <c r="H46" s="171"/>
      <c r="I46" s="171"/>
      <c r="J46" s="171"/>
      <c r="K46" s="171"/>
      <c r="L46" s="171"/>
      <c r="M46" s="171"/>
      <c r="N46" s="171"/>
    </row>
    <row r="47" spans="1:14" ht="15.75">
      <c r="A47" s="171"/>
      <c r="B47" s="171"/>
      <c r="C47" s="171"/>
      <c r="D47" s="171"/>
      <c r="E47" s="171"/>
      <c r="F47" s="171"/>
      <c r="G47" s="171"/>
      <c r="H47" s="171"/>
      <c r="I47" s="171"/>
      <c r="J47" s="171"/>
      <c r="K47" s="171"/>
      <c r="L47" s="171"/>
      <c r="M47" s="171"/>
      <c r="N47" s="171"/>
    </row>
    <row r="48" spans="1:14" ht="15.75">
      <c r="A48" s="171"/>
      <c r="B48" s="171"/>
      <c r="C48" s="171"/>
      <c r="D48" s="171"/>
      <c r="E48" s="171"/>
      <c r="F48" s="171"/>
      <c r="G48" s="171"/>
      <c r="H48" s="171"/>
      <c r="I48" s="171"/>
      <c r="J48" s="171"/>
      <c r="K48" s="171"/>
      <c r="L48" s="171"/>
      <c r="M48" s="171"/>
      <c r="N48" s="171"/>
    </row>
    <row r="49" spans="1:14" ht="15.75">
      <c r="A49" s="171"/>
      <c r="B49" s="171"/>
      <c r="C49" s="171"/>
      <c r="D49" s="171"/>
      <c r="E49" s="171"/>
      <c r="F49" s="171"/>
      <c r="G49" s="171"/>
      <c r="H49" s="171"/>
      <c r="I49" s="171"/>
      <c r="J49" s="171"/>
      <c r="K49" s="171"/>
      <c r="L49" s="171"/>
      <c r="M49" s="171"/>
      <c r="N49" s="171"/>
    </row>
    <row r="50" spans="1:14" ht="15.75">
      <c r="A50" s="171"/>
      <c r="B50" s="171"/>
      <c r="C50" s="171"/>
      <c r="D50" s="171"/>
      <c r="E50" s="171"/>
      <c r="F50" s="171"/>
      <c r="G50" s="171"/>
      <c r="H50" s="171"/>
      <c r="I50" s="171"/>
      <c r="J50" s="171"/>
      <c r="K50" s="171"/>
      <c r="L50" s="171"/>
      <c r="M50" s="171"/>
      <c r="N50" s="171"/>
    </row>
    <row r="51" spans="1:14" ht="15.75">
      <c r="A51" s="171"/>
      <c r="B51" s="171"/>
      <c r="C51" s="171"/>
      <c r="D51" s="171"/>
      <c r="E51" s="171"/>
      <c r="F51" s="171"/>
      <c r="G51" s="171"/>
      <c r="H51" s="171"/>
      <c r="I51" s="171"/>
      <c r="J51" s="171"/>
      <c r="K51" s="171"/>
      <c r="L51" s="171"/>
      <c r="M51" s="171"/>
      <c r="N51" s="171"/>
    </row>
    <row r="52" ht="15.75">
      <c r="B52" s="171"/>
    </row>
    <row r="53" ht="15.75">
      <c r="D53" s="171"/>
    </row>
    <row r="54" ht="15.75">
      <c r="D54" s="171"/>
    </row>
    <row r="55" ht="15.75">
      <c r="D55" s="171"/>
    </row>
    <row r="56" ht="12.75">
      <c r="D56" s="576"/>
    </row>
  </sheetData>
  <sheetProtection/>
  <mergeCells count="15">
    <mergeCell ref="A40:C40"/>
    <mergeCell ref="E40:H40"/>
    <mergeCell ref="A38:C38"/>
    <mergeCell ref="E38:H38"/>
    <mergeCell ref="K38:L38"/>
    <mergeCell ref="E39:I39"/>
    <mergeCell ref="A39:D39"/>
    <mergeCell ref="J39:N39"/>
    <mergeCell ref="A3:N3"/>
    <mergeCell ref="B4:N4"/>
    <mergeCell ref="A5:N5"/>
    <mergeCell ref="A6:N6"/>
    <mergeCell ref="A8:N8"/>
    <mergeCell ref="B9:G9"/>
    <mergeCell ref="H9:M9"/>
  </mergeCells>
  <printOptions/>
  <pageMargins left="0.25" right="0.25" top="0.75" bottom="0.75" header="0.3" footer="0.3"/>
  <pageSetup fitToHeight="1" fitToWidth="1" horizontalDpi="600" verticalDpi="600" orientation="landscape" paperSize="9" scale="62" r:id="rId2"/>
  <drawing r:id="rId1"/>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3:L40"/>
  <sheetViews>
    <sheetView zoomScalePageLayoutView="0" workbookViewId="0" topLeftCell="A19">
      <selection activeCell="A2" sqref="A2:J32"/>
    </sheetView>
  </sheetViews>
  <sheetFormatPr defaultColWidth="11.421875" defaultRowHeight="12.75"/>
  <cols>
    <col min="1" max="1" width="29.8515625" style="184" customWidth="1"/>
    <col min="2" max="2" width="15.7109375" style="185" customWidth="1"/>
    <col min="3" max="3" width="12.421875" style="185" bestFit="1" customWidth="1"/>
    <col min="4" max="6" width="15.7109375" style="185" customWidth="1"/>
    <col min="7" max="7" width="13.28125" style="185" customWidth="1"/>
    <col min="8" max="8" width="13.421875" style="185" customWidth="1"/>
    <col min="9" max="9" width="14.140625" style="185" customWidth="1"/>
    <col min="10" max="10" width="14.140625" style="185" bestFit="1" customWidth="1"/>
    <col min="11" max="11" width="12.7109375" style="184" bestFit="1" customWidth="1"/>
    <col min="12" max="16384" width="11.421875" style="184" customWidth="1"/>
  </cols>
  <sheetData>
    <row r="2" ht="42.75" customHeight="1"/>
    <row r="3" spans="1:10" ht="15.75">
      <c r="A3" s="975" t="s">
        <v>398</v>
      </c>
      <c r="B3" s="975"/>
      <c r="C3" s="975"/>
      <c r="D3" s="975"/>
      <c r="E3" s="975"/>
      <c r="F3" s="975"/>
      <c r="G3" s="975"/>
      <c r="H3" s="975"/>
      <c r="I3" s="975"/>
      <c r="J3" s="975"/>
    </row>
    <row r="4" spans="1:10" ht="15.75">
      <c r="A4" s="975" t="s">
        <v>621</v>
      </c>
      <c r="B4" s="975"/>
      <c r="C4" s="975"/>
      <c r="D4" s="975"/>
      <c r="E4" s="975"/>
      <c r="F4" s="975"/>
      <c r="G4" s="975"/>
      <c r="H4" s="975"/>
      <c r="I4" s="975"/>
      <c r="J4" s="975"/>
    </row>
    <row r="5" spans="1:10" ht="15.75">
      <c r="A5" s="186"/>
      <c r="B5" s="187"/>
      <c r="C5" s="187"/>
      <c r="D5" s="982" t="s">
        <v>320</v>
      </c>
      <c r="E5" s="982"/>
      <c r="F5" s="187"/>
      <c r="G5" s="187"/>
      <c r="H5" s="187"/>
      <c r="I5" s="187"/>
      <c r="J5" s="188" t="s">
        <v>134</v>
      </c>
    </row>
    <row r="6" spans="1:10" ht="15.75">
      <c r="A6" s="186"/>
      <c r="B6" s="187"/>
      <c r="C6" s="187"/>
      <c r="D6" s="187"/>
      <c r="E6" s="187"/>
      <c r="F6" s="187"/>
      <c r="G6" s="187"/>
      <c r="H6" s="187"/>
      <c r="I6" s="187"/>
      <c r="J6" s="187"/>
    </row>
    <row r="7" spans="1:10" ht="15.75">
      <c r="A7" s="976" t="s">
        <v>135</v>
      </c>
      <c r="B7" s="976"/>
      <c r="C7" s="976"/>
      <c r="D7" s="976"/>
      <c r="E7" s="976"/>
      <c r="F7" s="976"/>
      <c r="G7" s="976"/>
      <c r="H7" s="976"/>
      <c r="I7" s="976"/>
      <c r="J7" s="976"/>
    </row>
    <row r="8" spans="1:10" ht="15.75">
      <c r="A8" s="186"/>
      <c r="B8" s="187"/>
      <c r="C8" s="187"/>
      <c r="D8" s="187"/>
      <c r="E8" s="187"/>
      <c r="F8" s="187"/>
      <c r="G8" s="187"/>
      <c r="H8" s="187"/>
      <c r="I8" s="187"/>
      <c r="J8" s="187"/>
    </row>
    <row r="9" spans="1:10" ht="15.75">
      <c r="A9" s="189"/>
      <c r="B9" s="977" t="s">
        <v>136</v>
      </c>
      <c r="C9" s="977"/>
      <c r="D9" s="977"/>
      <c r="E9" s="977"/>
      <c r="F9" s="978" t="s">
        <v>137</v>
      </c>
      <c r="G9" s="978"/>
      <c r="H9" s="978"/>
      <c r="I9" s="978"/>
      <c r="J9" s="190"/>
    </row>
    <row r="10" spans="1:10" ht="15.75">
      <c r="A10" s="191"/>
      <c r="B10" s="192" t="s">
        <v>138</v>
      </c>
      <c r="C10" s="192"/>
      <c r="D10" s="192"/>
      <c r="E10" s="192" t="s">
        <v>139</v>
      </c>
      <c r="F10" s="192" t="s">
        <v>140</v>
      </c>
      <c r="G10" s="192"/>
      <c r="H10" s="192"/>
      <c r="I10" s="192" t="s">
        <v>140</v>
      </c>
      <c r="J10" s="192"/>
    </row>
    <row r="11" spans="1:10" ht="15.75">
      <c r="A11" s="191"/>
      <c r="B11" s="192" t="s">
        <v>141</v>
      </c>
      <c r="C11" s="192"/>
      <c r="D11" s="192"/>
      <c r="E11" s="192" t="s">
        <v>142</v>
      </c>
      <c r="F11" s="192" t="s">
        <v>143</v>
      </c>
      <c r="G11" s="192" t="s">
        <v>144</v>
      </c>
      <c r="H11" s="192"/>
      <c r="I11" s="192" t="s">
        <v>145</v>
      </c>
      <c r="J11" s="192"/>
    </row>
    <row r="12" spans="1:10" ht="15.75">
      <c r="A12" s="191"/>
      <c r="B12" s="192" t="s">
        <v>146</v>
      </c>
      <c r="C12" s="192" t="s">
        <v>147</v>
      </c>
      <c r="D12" s="192" t="s">
        <v>148</v>
      </c>
      <c r="E12" s="192" t="s">
        <v>146</v>
      </c>
      <c r="F12" s="192" t="s">
        <v>149</v>
      </c>
      <c r="G12" s="192" t="s">
        <v>150</v>
      </c>
      <c r="H12" s="192" t="s">
        <v>124</v>
      </c>
      <c r="I12" s="192" t="s">
        <v>149</v>
      </c>
      <c r="J12" s="192" t="s">
        <v>121</v>
      </c>
    </row>
    <row r="13" spans="1:10" ht="15.75">
      <c r="A13" s="613" t="s">
        <v>151</v>
      </c>
      <c r="B13" s="193" t="s">
        <v>150</v>
      </c>
      <c r="C13" s="192"/>
      <c r="D13" s="193"/>
      <c r="E13" s="193" t="s">
        <v>150</v>
      </c>
      <c r="F13" s="193" t="s">
        <v>150</v>
      </c>
      <c r="G13" s="193"/>
      <c r="H13" s="193"/>
      <c r="I13" s="193" t="s">
        <v>150</v>
      </c>
      <c r="J13" s="193" t="s">
        <v>127</v>
      </c>
    </row>
    <row r="14" spans="1:10" ht="15.75">
      <c r="A14" s="194"/>
      <c r="B14" s="595"/>
      <c r="C14" s="598"/>
      <c r="D14" s="647"/>
      <c r="E14" s="195"/>
      <c r="F14" s="195"/>
      <c r="G14" s="195"/>
      <c r="H14" s="447"/>
      <c r="I14" s="195"/>
      <c r="J14" s="195"/>
    </row>
    <row r="15" spans="1:11" ht="15.75" customHeight="1">
      <c r="A15" s="194" t="s">
        <v>333</v>
      </c>
      <c r="B15" s="446">
        <v>2837340</v>
      </c>
      <c r="C15" s="647">
        <v>520294</v>
      </c>
      <c r="D15" s="647">
        <v>1185928.3</v>
      </c>
      <c r="E15" s="447">
        <f>B15+C15-D15</f>
        <v>2171705.7</v>
      </c>
      <c r="F15" s="447">
        <v>2166096</v>
      </c>
      <c r="G15" s="447">
        <v>1402.4</v>
      </c>
      <c r="H15" s="447">
        <v>0</v>
      </c>
      <c r="I15" s="447">
        <f>F15+G15-H15</f>
        <v>2167498.4</v>
      </c>
      <c r="J15" s="448">
        <f>+E15-I15</f>
        <v>4207.300000000279</v>
      </c>
      <c r="K15" s="498"/>
    </row>
    <row r="16" spans="1:12" ht="15.75" customHeight="1">
      <c r="A16" s="194" t="s">
        <v>508</v>
      </c>
      <c r="B16" s="446">
        <v>638987</v>
      </c>
      <c r="C16" s="647">
        <v>215095</v>
      </c>
      <c r="D16" s="647">
        <v>0</v>
      </c>
      <c r="E16" s="447">
        <f>B16+C16-D16</f>
        <v>854082</v>
      </c>
      <c r="F16" s="447">
        <v>575987</v>
      </c>
      <c r="G16" s="447">
        <v>74774</v>
      </c>
      <c r="H16" s="447">
        <v>0</v>
      </c>
      <c r="I16" s="447">
        <f>F16+G16-H16</f>
        <v>650761</v>
      </c>
      <c r="J16" s="448">
        <f>+E16-I16</f>
        <v>203321</v>
      </c>
      <c r="K16" s="498"/>
      <c r="L16" s="449"/>
    </row>
    <row r="17" spans="1:11" ht="15.75" customHeight="1">
      <c r="A17" s="194" t="s">
        <v>547</v>
      </c>
      <c r="B17" s="446">
        <v>16003</v>
      </c>
      <c r="C17" s="647">
        <v>0</v>
      </c>
      <c r="D17" s="447">
        <v>0</v>
      </c>
      <c r="E17" s="447">
        <f>+B17+C17-D17</f>
        <v>16003</v>
      </c>
      <c r="F17" s="447">
        <v>4001</v>
      </c>
      <c r="G17" s="447">
        <v>4001</v>
      </c>
      <c r="H17" s="447">
        <v>0</v>
      </c>
      <c r="I17" s="447">
        <f>F17+G17-H17</f>
        <v>8002</v>
      </c>
      <c r="J17" s="448">
        <f>+E17-I17</f>
        <v>8001</v>
      </c>
      <c r="K17" s="498"/>
    </row>
    <row r="18" spans="1:10" ht="15.75" customHeight="1">
      <c r="A18" s="194"/>
      <c r="B18" s="446"/>
      <c r="C18" s="447"/>
      <c r="D18" s="647"/>
      <c r="E18" s="447"/>
      <c r="F18" s="447"/>
      <c r="G18" s="447"/>
      <c r="H18" s="447"/>
      <c r="I18" s="447"/>
      <c r="J18" s="448"/>
    </row>
    <row r="19" spans="1:10" ht="15.75" customHeight="1">
      <c r="A19" s="194"/>
      <c r="B19" s="446"/>
      <c r="C19" s="447"/>
      <c r="D19" s="647"/>
      <c r="E19" s="447"/>
      <c r="F19" s="447"/>
      <c r="G19" s="447"/>
      <c r="H19" s="447"/>
      <c r="I19" s="447"/>
      <c r="J19" s="448"/>
    </row>
    <row r="20" spans="1:10" ht="15.75">
      <c r="A20" s="196"/>
      <c r="B20" s="596"/>
      <c r="C20" s="599"/>
      <c r="D20" s="597"/>
      <c r="E20" s="197"/>
      <c r="F20" s="197"/>
      <c r="G20" s="197"/>
      <c r="H20" s="197"/>
      <c r="I20" s="197"/>
      <c r="J20" s="197"/>
    </row>
    <row r="21" spans="1:10" ht="15.75">
      <c r="A21" s="609"/>
      <c r="B21" s="610"/>
      <c r="C21" s="610"/>
      <c r="D21" s="610"/>
      <c r="E21" s="610"/>
      <c r="F21" s="610"/>
      <c r="G21" s="610"/>
      <c r="H21" s="610"/>
      <c r="I21" s="610"/>
      <c r="J21" s="610"/>
    </row>
    <row r="22" spans="1:10" ht="15.75">
      <c r="A22" s="611" t="s">
        <v>619</v>
      </c>
      <c r="B22" s="612">
        <f>SUM(B14:B20)</f>
        <v>3492330</v>
      </c>
      <c r="C22" s="612">
        <f>SUM(C14:C20)</f>
        <v>735389</v>
      </c>
      <c r="D22" s="612">
        <f>SUM(D14:D20)</f>
        <v>1185928.3</v>
      </c>
      <c r="E22" s="612">
        <f>B22+C22-D22</f>
        <v>3041790.7</v>
      </c>
      <c r="F22" s="612">
        <f>SUM(F14:F20)</f>
        <v>2746084</v>
      </c>
      <c r="G22" s="612">
        <f>SUM(G14:G20)</f>
        <v>80177.4</v>
      </c>
      <c r="H22" s="612">
        <f>SUM(H14:H20)</f>
        <v>0</v>
      </c>
      <c r="I22" s="612">
        <f>+F22+G22</f>
        <v>2826261.4</v>
      </c>
      <c r="J22" s="814">
        <f>SUM(J14:J20)</f>
        <v>215529.30000000028</v>
      </c>
    </row>
    <row r="23" spans="1:10" ht="15.75">
      <c r="A23" s="194"/>
      <c r="B23" s="195"/>
      <c r="C23" s="195"/>
      <c r="D23" s="195"/>
      <c r="E23" s="195"/>
      <c r="F23" s="195"/>
      <c r="G23" s="195"/>
      <c r="H23" s="195"/>
      <c r="I23" s="595"/>
      <c r="J23" s="815"/>
    </row>
    <row r="24" spans="1:12" ht="15.75">
      <c r="A24" s="198" t="s">
        <v>620</v>
      </c>
      <c r="B24" s="652">
        <v>2976955</v>
      </c>
      <c r="C24" s="652">
        <v>515375</v>
      </c>
      <c r="D24" s="652">
        <v>0</v>
      </c>
      <c r="E24" s="651">
        <v>3492330</v>
      </c>
      <c r="F24" s="652">
        <v>2231430</v>
      </c>
      <c r="G24" s="652">
        <v>514654</v>
      </c>
      <c r="H24" s="652">
        <v>0</v>
      </c>
      <c r="I24" s="813">
        <v>2746084</v>
      </c>
      <c r="J24" s="816">
        <v>746246</v>
      </c>
      <c r="L24" s="185"/>
    </row>
    <row r="25" spans="4:7" ht="15.75">
      <c r="D25" s="199"/>
      <c r="E25" s="200"/>
      <c r="F25" s="200"/>
      <c r="G25" s="200"/>
    </row>
    <row r="26" spans="3:7" ht="15.75">
      <c r="C26" s="812"/>
      <c r="D26" s="812"/>
      <c r="G26" s="600"/>
    </row>
    <row r="27" ht="15.75">
      <c r="D27" s="812"/>
    </row>
    <row r="30" spans="1:9" ht="15.75">
      <c r="A30" s="979"/>
      <c r="B30" s="979"/>
      <c r="C30" s="979"/>
      <c r="D30" s="980"/>
      <c r="E30" s="980"/>
      <c r="F30" s="980"/>
      <c r="H30" s="980"/>
      <c r="I30" s="980"/>
    </row>
    <row r="31" spans="1:10" ht="15.75">
      <c r="A31" s="983" t="s">
        <v>545</v>
      </c>
      <c r="B31" s="983"/>
      <c r="C31" s="983"/>
      <c r="D31" s="980" t="s">
        <v>133</v>
      </c>
      <c r="E31" s="980"/>
      <c r="F31" s="980"/>
      <c r="H31" s="983" t="s">
        <v>69</v>
      </c>
      <c r="I31" s="983"/>
      <c r="J31" s="983"/>
    </row>
    <row r="32" spans="1:6" ht="15.75">
      <c r="A32" s="979"/>
      <c r="B32" s="979"/>
      <c r="C32" s="979"/>
      <c r="D32" s="980"/>
      <c r="E32" s="980"/>
      <c r="F32" s="980"/>
    </row>
    <row r="33" spans="1:6" ht="15.75">
      <c r="A33"/>
      <c r="B33"/>
      <c r="C33" s="508"/>
      <c r="D33"/>
      <c r="E33" s="508"/>
      <c r="F33"/>
    </row>
    <row r="34" spans="1:6" ht="15.75">
      <c r="A34" s="194"/>
      <c r="B34" s="498"/>
      <c r="C34" s="498"/>
      <c r="D34" s="498"/>
      <c r="E34" s="498"/>
      <c r="F34" s="498"/>
    </row>
    <row r="35" spans="1:6" ht="15.75">
      <c r="A35" s="194"/>
      <c r="B35" s="498"/>
      <c r="C35" s="498"/>
      <c r="D35" s="498"/>
      <c r="E35" s="498"/>
      <c r="F35" s="498"/>
    </row>
    <row r="36" spans="1:6" ht="15.75">
      <c r="A36"/>
      <c r="B36" s="498"/>
      <c r="C36" s="498"/>
      <c r="D36" s="498"/>
      <c r="E36" s="498"/>
      <c r="F36" s="498"/>
    </row>
    <row r="40" spans="1:10" ht="15.75">
      <c r="A40" s="981"/>
      <c r="B40" s="981"/>
      <c r="C40" s="981"/>
      <c r="D40" s="981"/>
      <c r="E40" s="981"/>
      <c r="F40" s="981"/>
      <c r="G40" s="981"/>
      <c r="H40" s="981"/>
      <c r="I40" s="981"/>
      <c r="J40" s="981"/>
    </row>
  </sheetData>
  <sheetProtection/>
  <mergeCells count="15">
    <mergeCell ref="A40:J40"/>
    <mergeCell ref="D5:E5"/>
    <mergeCell ref="A30:C30"/>
    <mergeCell ref="D30:F30"/>
    <mergeCell ref="H30:I30"/>
    <mergeCell ref="A31:C31"/>
    <mergeCell ref="D31:F31"/>
    <mergeCell ref="H31:J31"/>
    <mergeCell ref="A3:J3"/>
    <mergeCell ref="A4:J4"/>
    <mergeCell ref="A7:J7"/>
    <mergeCell ref="B9:E9"/>
    <mergeCell ref="F9:I9"/>
    <mergeCell ref="A32:C32"/>
    <mergeCell ref="D32:F32"/>
  </mergeCells>
  <printOptions/>
  <pageMargins left="1.3385826771653544" right="0.7086614173228347" top="1.3385826771653544" bottom="0.7480314960629921" header="0.31496062992125984" footer="0.31496062992125984"/>
  <pageSetup fitToHeight="0" fitToWidth="1" horizontalDpi="600" verticalDpi="600" orientation="landscape" paperSize="9" scale="78" r:id="rId2"/>
  <ignoredErrors>
    <ignoredError sqref="I22 E22" formula="1"/>
  </ignoredErrors>
  <drawing r:id="rId1"/>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B3:Q57"/>
  <sheetViews>
    <sheetView zoomScale="85" zoomScaleNormal="85" zoomScalePageLayoutView="0" workbookViewId="0" topLeftCell="A30">
      <selection activeCell="B2" sqref="B2:N48"/>
    </sheetView>
  </sheetViews>
  <sheetFormatPr defaultColWidth="11.421875" defaultRowHeight="12.75"/>
  <cols>
    <col min="1" max="1" width="7.00390625" style="201" customWidth="1"/>
    <col min="2" max="2" width="43.421875" style="201" customWidth="1"/>
    <col min="3" max="4" width="10.28125" style="201" customWidth="1"/>
    <col min="5" max="5" width="11.28125" style="852" customWidth="1"/>
    <col min="6" max="6" width="13.421875" style="201" customWidth="1"/>
    <col min="7" max="7" width="12.00390625" style="201" customWidth="1"/>
    <col min="8" max="8" width="13.57421875" style="201" customWidth="1"/>
    <col min="9" max="9" width="10.57421875" style="201" customWidth="1"/>
    <col min="10" max="10" width="13.421875" style="201" customWidth="1"/>
    <col min="11" max="11" width="27.7109375" style="201" customWidth="1"/>
    <col min="12" max="12" width="13.7109375" style="201" customWidth="1"/>
    <col min="13" max="13" width="14.00390625" style="201" customWidth="1"/>
    <col min="14" max="14" width="15.28125" style="201" customWidth="1"/>
    <col min="15" max="15" width="13.140625" style="201" bestFit="1" customWidth="1"/>
    <col min="16" max="16" width="16.140625" style="201" bestFit="1" customWidth="1"/>
    <col min="17" max="16384" width="11.421875" style="201" customWidth="1"/>
  </cols>
  <sheetData>
    <row r="2" ht="9" customHeight="1"/>
    <row r="3" spans="2:14" ht="15.75">
      <c r="B3" s="985" t="s">
        <v>405</v>
      </c>
      <c r="C3" s="985"/>
      <c r="D3" s="985"/>
      <c r="E3" s="985"/>
      <c r="F3" s="985"/>
      <c r="G3" s="985"/>
      <c r="H3" s="985"/>
      <c r="I3" s="985"/>
      <c r="J3" s="985"/>
      <c r="K3" s="985"/>
      <c r="L3" s="985"/>
      <c r="M3" s="985"/>
      <c r="N3" s="985"/>
    </row>
    <row r="4" spans="2:14" ht="15.75">
      <c r="B4" s="202"/>
      <c r="C4" s="203"/>
      <c r="D4" s="202"/>
      <c r="E4" s="853"/>
      <c r="F4" s="202"/>
      <c r="G4" s="202"/>
      <c r="H4" s="202"/>
      <c r="I4" s="202"/>
      <c r="J4" s="202"/>
      <c r="K4" s="202"/>
      <c r="L4" s="202"/>
      <c r="M4" s="203"/>
      <c r="N4" s="202" t="s">
        <v>154</v>
      </c>
    </row>
    <row r="5" spans="2:14" ht="15.75">
      <c r="B5" s="985">
        <v>0</v>
      </c>
      <c r="C5" s="985"/>
      <c r="D5" s="985"/>
      <c r="E5" s="985"/>
      <c r="F5" s="985"/>
      <c r="G5" s="985"/>
      <c r="H5" s="985"/>
      <c r="I5" s="985"/>
      <c r="J5" s="985"/>
      <c r="K5" s="985"/>
      <c r="L5" s="985"/>
      <c r="M5" s="985"/>
      <c r="N5" s="985"/>
    </row>
    <row r="6" spans="2:14" ht="15.75">
      <c r="B6" s="203"/>
      <c r="C6" s="203"/>
      <c r="D6" s="202"/>
      <c r="E6" s="853"/>
      <c r="F6" s="989" t="s">
        <v>323</v>
      </c>
      <c r="G6" s="989"/>
      <c r="H6" s="989"/>
      <c r="I6" s="989"/>
      <c r="J6" s="989"/>
      <c r="K6" s="202"/>
      <c r="L6" s="202"/>
      <c r="M6" s="203"/>
      <c r="N6" s="203"/>
    </row>
    <row r="7" spans="2:14" ht="15.75">
      <c r="B7" s="985" t="s">
        <v>155</v>
      </c>
      <c r="C7" s="985"/>
      <c r="D7" s="985"/>
      <c r="E7" s="985"/>
      <c r="F7" s="985"/>
      <c r="G7" s="985"/>
      <c r="H7" s="985"/>
      <c r="I7" s="985"/>
      <c r="J7" s="985"/>
      <c r="K7" s="985"/>
      <c r="L7" s="985"/>
      <c r="M7" s="985"/>
      <c r="N7" s="985"/>
    </row>
    <row r="8" spans="2:14" ht="15.75">
      <c r="B8" s="985" t="s">
        <v>156</v>
      </c>
      <c r="C8" s="985"/>
      <c r="D8" s="985"/>
      <c r="E8" s="985"/>
      <c r="F8" s="985"/>
      <c r="G8" s="985"/>
      <c r="H8" s="985"/>
      <c r="I8" s="985"/>
      <c r="J8" s="985"/>
      <c r="K8" s="985"/>
      <c r="L8" s="985"/>
      <c r="M8" s="985"/>
      <c r="N8" s="985"/>
    </row>
    <row r="10" spans="2:14" ht="15.75">
      <c r="B10" s="204"/>
      <c r="C10" s="822"/>
      <c r="D10" s="823"/>
      <c r="E10" s="854"/>
      <c r="F10" s="204"/>
      <c r="G10" s="204"/>
      <c r="H10" s="204"/>
      <c r="I10" s="204"/>
      <c r="J10" s="986" t="s">
        <v>157</v>
      </c>
      <c r="K10" s="986"/>
      <c r="L10" s="986"/>
      <c r="M10" s="986"/>
      <c r="N10" s="986"/>
    </row>
    <row r="11" spans="2:14" ht="15.75">
      <c r="B11" s="206" t="s">
        <v>158</v>
      </c>
      <c r="C11" s="824"/>
      <c r="D11" s="825" t="s">
        <v>159</v>
      </c>
      <c r="E11" s="725"/>
      <c r="F11" s="206" t="s">
        <v>159</v>
      </c>
      <c r="G11" s="206" t="s">
        <v>159</v>
      </c>
      <c r="H11" s="206" t="s">
        <v>159</v>
      </c>
      <c r="I11" s="206" t="s">
        <v>160</v>
      </c>
      <c r="J11" s="205"/>
      <c r="K11" s="205"/>
      <c r="L11" s="205"/>
      <c r="M11" s="203"/>
      <c r="N11" s="207"/>
    </row>
    <row r="12" spans="2:14" ht="15.75">
      <c r="B12" s="206" t="s">
        <v>161</v>
      </c>
      <c r="C12" s="824"/>
      <c r="D12" s="825" t="s">
        <v>162</v>
      </c>
      <c r="E12" s="725"/>
      <c r="F12" s="206" t="s">
        <v>163</v>
      </c>
      <c r="G12" s="206" t="s">
        <v>164</v>
      </c>
      <c r="H12" s="206" t="s">
        <v>165</v>
      </c>
      <c r="I12" s="206" t="s">
        <v>166</v>
      </c>
      <c r="J12" s="205" t="s">
        <v>167</v>
      </c>
      <c r="K12" s="205" t="s">
        <v>168</v>
      </c>
      <c r="L12" s="205"/>
      <c r="M12" s="987" t="s">
        <v>169</v>
      </c>
      <c r="N12" s="987"/>
    </row>
    <row r="13" spans="2:14" ht="15.75">
      <c r="B13" s="210" t="s">
        <v>170</v>
      </c>
      <c r="C13" s="826" t="s">
        <v>171</v>
      </c>
      <c r="D13" s="827" t="s">
        <v>172</v>
      </c>
      <c r="E13" s="209" t="s">
        <v>21</v>
      </c>
      <c r="F13" s="210" t="s">
        <v>18</v>
      </c>
      <c r="G13" s="210" t="s">
        <v>173</v>
      </c>
      <c r="H13" s="210" t="s">
        <v>174</v>
      </c>
      <c r="I13" s="210" t="s">
        <v>175</v>
      </c>
      <c r="J13" s="208" t="s">
        <v>176</v>
      </c>
      <c r="K13" s="208" t="s">
        <v>177</v>
      </c>
      <c r="L13" s="208" t="s">
        <v>178</v>
      </c>
      <c r="M13" s="209" t="s">
        <v>179</v>
      </c>
      <c r="N13" s="208" t="s">
        <v>180</v>
      </c>
    </row>
    <row r="14" spans="2:14" ht="15.75">
      <c r="B14" s="565"/>
      <c r="C14" s="828"/>
      <c r="D14" s="829"/>
      <c r="E14" s="855"/>
      <c r="F14" s="211"/>
      <c r="G14" s="211"/>
      <c r="H14" s="211"/>
      <c r="I14" s="211"/>
      <c r="J14" s="211"/>
      <c r="K14" s="211"/>
      <c r="L14" s="211"/>
      <c r="M14" s="211"/>
      <c r="N14" s="211"/>
    </row>
    <row r="15" spans="2:14" ht="15.75">
      <c r="B15" s="821" t="s">
        <v>181</v>
      </c>
      <c r="C15" s="828"/>
      <c r="D15" s="829"/>
      <c r="E15" s="855"/>
      <c r="F15" s="211"/>
      <c r="G15" s="211"/>
      <c r="H15" s="211"/>
      <c r="I15" s="211"/>
      <c r="J15" s="211"/>
      <c r="K15" s="211"/>
      <c r="L15" s="211"/>
      <c r="M15" s="211"/>
      <c r="N15" s="211"/>
    </row>
    <row r="16" spans="2:14" ht="15.75">
      <c r="B16" s="820"/>
      <c r="C16" s="830"/>
      <c r="D16" s="831"/>
      <c r="E16" s="856"/>
      <c r="F16" s="212"/>
      <c r="G16" s="212"/>
      <c r="H16" s="212"/>
      <c r="I16" s="212"/>
      <c r="J16" s="212"/>
      <c r="K16" s="212"/>
      <c r="L16" s="212"/>
      <c r="M16" s="212"/>
      <c r="N16" s="212"/>
    </row>
    <row r="17" spans="2:14" ht="15.75">
      <c r="B17" s="565"/>
      <c r="C17" s="991" t="s">
        <v>152</v>
      </c>
      <c r="D17" s="992"/>
      <c r="E17" s="993"/>
      <c r="F17" s="993"/>
      <c r="G17" s="993"/>
      <c r="H17" s="211"/>
      <c r="I17" s="213"/>
      <c r="J17" s="213"/>
      <c r="K17" s="213"/>
      <c r="L17" s="213"/>
      <c r="M17" s="213"/>
      <c r="N17" s="213"/>
    </row>
    <row r="18" spans="2:14" ht="15.75">
      <c r="B18" s="565" t="s">
        <v>153</v>
      </c>
      <c r="C18" s="994"/>
      <c r="D18" s="995"/>
      <c r="E18" s="995"/>
      <c r="F18" s="995"/>
      <c r="G18" s="995"/>
      <c r="H18" s="212"/>
      <c r="I18" s="213"/>
      <c r="J18" s="213"/>
      <c r="K18" s="213"/>
      <c r="L18" s="213"/>
      <c r="M18" s="213"/>
      <c r="N18" s="213"/>
    </row>
    <row r="19" spans="2:16" ht="15.75">
      <c r="B19" s="565" t="s">
        <v>182</v>
      </c>
      <c r="C19" s="994"/>
      <c r="D19" s="995"/>
      <c r="E19" s="995"/>
      <c r="F19" s="995"/>
      <c r="G19" s="995"/>
      <c r="H19" s="212"/>
      <c r="I19" s="213"/>
      <c r="J19" s="213"/>
      <c r="K19" s="213"/>
      <c r="L19" s="213"/>
      <c r="M19" s="213"/>
      <c r="N19" s="213"/>
      <c r="P19" s="650"/>
    </row>
    <row r="20" spans="2:14" ht="15.75">
      <c r="B20" s="820"/>
      <c r="C20" s="994"/>
      <c r="D20" s="996"/>
      <c r="E20" s="996"/>
      <c r="F20" s="996"/>
      <c r="G20" s="996"/>
      <c r="H20" s="214"/>
      <c r="I20" s="214"/>
      <c r="J20" s="222"/>
      <c r="K20" s="214"/>
      <c r="L20" s="214"/>
      <c r="M20" s="214"/>
      <c r="N20" s="214"/>
    </row>
    <row r="21" spans="2:14" ht="15.75">
      <c r="B21" s="565"/>
      <c r="C21" s="550"/>
      <c r="D21" s="219"/>
      <c r="E21" s="857"/>
      <c r="F21" s="211"/>
      <c r="G21" s="211"/>
      <c r="H21" s="211"/>
      <c r="I21" s="218"/>
      <c r="J21" s="550"/>
      <c r="K21" s="219"/>
      <c r="L21" s="211"/>
      <c r="M21" s="211"/>
      <c r="N21" s="211"/>
    </row>
    <row r="22" spans="2:14" ht="15.75">
      <c r="B22" s="821" t="s">
        <v>183</v>
      </c>
      <c r="C22" s="551"/>
      <c r="D22" s="219"/>
      <c r="E22" s="857"/>
      <c r="F22" s="211"/>
      <c r="G22" s="211"/>
      <c r="H22" s="211"/>
      <c r="I22" s="218"/>
      <c r="J22" s="551"/>
      <c r="K22" s="219"/>
      <c r="L22" s="211"/>
      <c r="M22" s="211"/>
      <c r="N22" s="211"/>
    </row>
    <row r="23" spans="2:14" ht="15.75">
      <c r="B23" s="565"/>
      <c r="C23" s="551"/>
      <c r="D23" s="219"/>
      <c r="E23" s="857"/>
      <c r="F23" s="211"/>
      <c r="G23" s="211"/>
      <c r="H23" s="211"/>
      <c r="I23" s="218"/>
      <c r="J23" s="551"/>
      <c r="K23" s="219"/>
      <c r="L23" s="211"/>
      <c r="M23" s="211"/>
      <c r="N23" s="215"/>
    </row>
    <row r="24" spans="2:14" ht="15.75">
      <c r="B24" s="565" t="s">
        <v>360</v>
      </c>
      <c r="C24" s="834" t="s">
        <v>42</v>
      </c>
      <c r="D24" s="832">
        <v>1000</v>
      </c>
      <c r="E24" s="857">
        <v>97</v>
      </c>
      <c r="F24" s="211">
        <f>D24*E24</f>
        <v>97000</v>
      </c>
      <c r="G24" s="211"/>
      <c r="H24" s="215">
        <v>97000</v>
      </c>
      <c r="I24" s="211">
        <v>0</v>
      </c>
      <c r="J24" s="564">
        <v>97</v>
      </c>
      <c r="K24" s="211" t="s">
        <v>361</v>
      </c>
      <c r="L24" s="211">
        <v>100000</v>
      </c>
      <c r="M24" s="492">
        <v>302529</v>
      </c>
      <c r="N24" s="215">
        <v>391176</v>
      </c>
    </row>
    <row r="25" spans="2:17" ht="15.75">
      <c r="B25" s="565" t="s">
        <v>530</v>
      </c>
      <c r="C25" s="834" t="s">
        <v>42</v>
      </c>
      <c r="D25" s="832">
        <v>1000</v>
      </c>
      <c r="E25" s="857">
        <v>28</v>
      </c>
      <c r="F25" s="862">
        <v>28000</v>
      </c>
      <c r="G25" s="211"/>
      <c r="H25" s="211">
        <v>471125</v>
      </c>
      <c r="I25" s="211">
        <v>0</v>
      </c>
      <c r="J25" s="564">
        <v>14</v>
      </c>
      <c r="K25" s="721" t="s">
        <v>531</v>
      </c>
      <c r="L25" s="721">
        <v>650000</v>
      </c>
      <c r="M25" s="721">
        <v>-24400</v>
      </c>
      <c r="N25" s="722">
        <v>88168.8</v>
      </c>
      <c r="O25" s="648"/>
      <c r="P25" s="648"/>
      <c r="Q25" s="648"/>
    </row>
    <row r="26" spans="2:14" ht="15.75">
      <c r="B26" s="565" t="s">
        <v>532</v>
      </c>
      <c r="C26" s="834" t="s">
        <v>533</v>
      </c>
      <c r="D26" s="832">
        <v>1000</v>
      </c>
      <c r="E26" s="857">
        <v>182</v>
      </c>
      <c r="F26" s="211">
        <f>+D26*E26</f>
        <v>182000</v>
      </c>
      <c r="G26" s="211"/>
      <c r="H26" s="211">
        <v>182000</v>
      </c>
      <c r="I26" s="211">
        <v>0</v>
      </c>
      <c r="J26" s="564">
        <f>+H26/L26</f>
        <v>0.04041749944481457</v>
      </c>
      <c r="K26" s="211" t="s">
        <v>534</v>
      </c>
      <c r="L26" s="211">
        <v>4503000</v>
      </c>
      <c r="M26" s="211">
        <v>-511947</v>
      </c>
      <c r="N26" s="215">
        <v>4029037</v>
      </c>
    </row>
    <row r="27" spans="2:14" ht="15.75">
      <c r="B27" s="565"/>
      <c r="C27" s="551"/>
      <c r="D27" s="219"/>
      <c r="E27" s="858">
        <f>SUM(E24:E26)</f>
        <v>307</v>
      </c>
      <c r="F27" s="216">
        <f>SUM(F24:F26)</f>
        <v>307000</v>
      </c>
      <c r="G27" s="211"/>
      <c r="H27" s="216">
        <f>SUM(H24:H26)</f>
        <v>750125</v>
      </c>
      <c r="I27" s="211">
        <v>0</v>
      </c>
      <c r="J27" s="566">
        <f>SUM(J24:J26)</f>
        <v>111.04041749944481</v>
      </c>
      <c r="K27" s="211"/>
      <c r="L27" s="215"/>
      <c r="M27" s="217"/>
      <c r="N27" s="217"/>
    </row>
    <row r="28" spans="2:16" ht="15.75">
      <c r="B28" s="565"/>
      <c r="C28" s="834"/>
      <c r="D28" s="833"/>
      <c r="E28" s="857"/>
      <c r="F28" s="211"/>
      <c r="G28" s="218"/>
      <c r="H28" s="211"/>
      <c r="I28" s="222"/>
      <c r="J28" s="551"/>
      <c r="K28" s="219"/>
      <c r="L28" s="211"/>
      <c r="M28" s="211"/>
      <c r="N28" s="211"/>
      <c r="O28" s="650"/>
      <c r="P28" s="650"/>
    </row>
    <row r="29" spans="2:16" ht="15.75">
      <c r="B29" s="565"/>
      <c r="C29" s="551"/>
      <c r="D29" s="219"/>
      <c r="E29" s="857"/>
      <c r="F29" s="211"/>
      <c r="G29" s="218"/>
      <c r="H29" s="211"/>
      <c r="I29" s="222"/>
      <c r="J29" s="551"/>
      <c r="K29" s="219"/>
      <c r="L29" s="211"/>
      <c r="M29" s="211"/>
      <c r="N29" s="211"/>
      <c r="P29" s="649"/>
    </row>
    <row r="30" spans="2:16" ht="15.75">
      <c r="B30" s="565"/>
      <c r="C30" s="551"/>
      <c r="D30" s="219"/>
      <c r="E30" s="858">
        <f>SUM(E28:E29)</f>
        <v>0</v>
      </c>
      <c r="F30" s="216">
        <f>SUM(F28:F29)</f>
        <v>0</v>
      </c>
      <c r="G30" s="211"/>
      <c r="H30" s="216">
        <f>SUM(H28:H29)</f>
        <v>0</v>
      </c>
      <c r="I30" s="222"/>
      <c r="J30" s="552">
        <v>0</v>
      </c>
      <c r="K30" s="219"/>
      <c r="L30" s="211"/>
      <c r="M30" s="211"/>
      <c r="N30" s="211"/>
      <c r="P30" s="650"/>
    </row>
    <row r="31" spans="2:16" ht="15.75">
      <c r="B31" s="565"/>
      <c r="C31" s="551"/>
      <c r="D31" s="219"/>
      <c r="E31" s="857"/>
      <c r="F31" s="211"/>
      <c r="G31" s="211"/>
      <c r="H31" s="211"/>
      <c r="I31" s="219"/>
      <c r="J31" s="220"/>
      <c r="K31" s="211"/>
      <c r="L31" s="211"/>
      <c r="M31" s="211"/>
      <c r="N31" s="211"/>
      <c r="P31" s="649"/>
    </row>
    <row r="32" spans="2:14" ht="9" customHeight="1">
      <c r="B32" s="820"/>
      <c r="C32" s="835"/>
      <c r="D32" s="214"/>
      <c r="E32" s="859"/>
      <c r="F32" s="221"/>
      <c r="G32" s="221"/>
      <c r="H32" s="221"/>
      <c r="I32" s="221"/>
      <c r="J32" s="221"/>
      <c r="K32" s="212"/>
      <c r="L32" s="212"/>
      <c r="M32" s="212"/>
      <c r="N32" s="212"/>
    </row>
    <row r="33" spans="2:14" ht="15.75">
      <c r="B33" s="863" t="s">
        <v>184</v>
      </c>
      <c r="C33" s="222"/>
      <c r="D33" s="222"/>
      <c r="E33" s="860"/>
      <c r="F33" s="222"/>
      <c r="G33" s="222"/>
      <c r="H33" s="211"/>
      <c r="I33" s="222"/>
      <c r="J33" s="222"/>
      <c r="K33" s="222"/>
      <c r="L33" s="222"/>
      <c r="M33" s="222"/>
      <c r="N33" s="222"/>
    </row>
    <row r="34" spans="2:14" ht="15.75">
      <c r="B34" s="864" t="s">
        <v>185</v>
      </c>
      <c r="C34" s="222"/>
      <c r="D34" s="222"/>
      <c r="E34" s="860"/>
      <c r="F34" s="222"/>
      <c r="G34" s="222"/>
      <c r="H34" s="212"/>
      <c r="I34" s="222"/>
      <c r="J34" s="222"/>
      <c r="K34" s="222"/>
      <c r="L34" s="222"/>
      <c r="M34" s="222"/>
      <c r="N34" s="222"/>
    </row>
    <row r="35" spans="2:14" ht="15.75">
      <c r="B35" s="864"/>
      <c r="C35" s="223"/>
      <c r="D35" s="223"/>
      <c r="E35" s="725"/>
      <c r="F35" s="223"/>
      <c r="G35" s="223"/>
      <c r="H35" s="211"/>
      <c r="I35" s="223"/>
      <c r="J35" s="223"/>
      <c r="K35" s="223"/>
      <c r="L35" s="223"/>
      <c r="M35" s="223"/>
      <c r="N35" s="223"/>
    </row>
    <row r="36" spans="2:8" ht="15.75">
      <c r="B36" s="864" t="s">
        <v>153</v>
      </c>
      <c r="G36" s="213"/>
      <c r="H36" s="224">
        <f>+H27</f>
        <v>750125</v>
      </c>
    </row>
    <row r="37" spans="2:8" ht="15.75">
      <c r="B37" s="865"/>
      <c r="H37" s="212"/>
    </row>
    <row r="38" spans="2:8" ht="15.75">
      <c r="B38" s="866"/>
      <c r="C38" s="225"/>
      <c r="D38" s="225"/>
      <c r="E38" s="861"/>
      <c r="F38" s="225"/>
      <c r="G38" s="225"/>
      <c r="H38" s="215"/>
    </row>
    <row r="39" spans="2:8" ht="15.75">
      <c r="B39" s="866" t="s">
        <v>182</v>
      </c>
      <c r="C39" s="225"/>
      <c r="D39" s="225"/>
      <c r="E39" s="861"/>
      <c r="F39" s="225"/>
      <c r="G39" s="225"/>
      <c r="H39" s="224">
        <f>+H27</f>
        <v>750125</v>
      </c>
    </row>
    <row r="40" spans="2:8" ht="15.75">
      <c r="B40" s="867"/>
      <c r="C40" s="225"/>
      <c r="D40" s="225"/>
      <c r="E40" s="861"/>
      <c r="F40" s="225"/>
      <c r="G40" s="225"/>
      <c r="H40" s="226"/>
    </row>
    <row r="41" ht="15.75">
      <c r="G41" s="227"/>
    </row>
    <row r="42" ht="15.75">
      <c r="G42" s="227"/>
    </row>
    <row r="43" ht="15.75">
      <c r="G43" s="227"/>
    </row>
    <row r="44" ht="15.75">
      <c r="G44" s="227"/>
    </row>
    <row r="45" spans="7:8" ht="15.75">
      <c r="G45" s="227"/>
      <c r="H45" s="769"/>
    </row>
    <row r="47" spans="2:13" ht="15.75">
      <c r="B47" s="990"/>
      <c r="C47" s="990"/>
      <c r="G47" s="984"/>
      <c r="H47" s="984"/>
      <c r="L47" s="984"/>
      <c r="M47" s="984"/>
    </row>
    <row r="48" spans="2:14" ht="15.75">
      <c r="B48" s="984" t="s">
        <v>545</v>
      </c>
      <c r="C48" s="984"/>
      <c r="D48" s="984"/>
      <c r="E48" s="984"/>
      <c r="F48" s="984" t="s">
        <v>133</v>
      </c>
      <c r="G48" s="984"/>
      <c r="H48" s="984"/>
      <c r="I48" s="984"/>
      <c r="J48" s="984"/>
      <c r="K48" s="984" t="s">
        <v>69</v>
      </c>
      <c r="L48" s="984"/>
      <c r="M48" s="984"/>
      <c r="N48" s="984"/>
    </row>
    <row r="49" spans="2:8" ht="15.75">
      <c r="B49" s="724"/>
      <c r="C49" s="724"/>
      <c r="G49" s="725"/>
      <c r="H49" s="725"/>
    </row>
    <row r="50" spans="7:8" ht="15.75">
      <c r="G50" s="984"/>
      <c r="H50" s="984"/>
    </row>
    <row r="57" spans="2:14" ht="15.75">
      <c r="B57" s="988"/>
      <c r="C57" s="988"/>
      <c r="D57" s="988"/>
      <c r="E57" s="988"/>
      <c r="F57" s="988"/>
      <c r="G57" s="988"/>
      <c r="H57" s="988"/>
      <c r="I57" s="988"/>
      <c r="J57" s="988"/>
      <c r="K57" s="988"/>
      <c r="L57" s="988"/>
      <c r="M57" s="988"/>
      <c r="N57" s="988"/>
    </row>
  </sheetData>
  <sheetProtection/>
  <mergeCells count="16">
    <mergeCell ref="B3:N3"/>
    <mergeCell ref="F48:J48"/>
    <mergeCell ref="G50:H50"/>
    <mergeCell ref="B57:N57"/>
    <mergeCell ref="F6:J6"/>
    <mergeCell ref="B47:C47"/>
    <mergeCell ref="G47:H47"/>
    <mergeCell ref="L47:M47"/>
    <mergeCell ref="K48:N48"/>
    <mergeCell ref="C17:G20"/>
    <mergeCell ref="B48:E48"/>
    <mergeCell ref="B5:N5"/>
    <mergeCell ref="B7:N7"/>
    <mergeCell ref="B8:N8"/>
    <mergeCell ref="J10:N10"/>
    <mergeCell ref="M12:N12"/>
  </mergeCells>
  <printOptions/>
  <pageMargins left="0.7" right="0.7" top="0.75" bottom="0.75" header="0.3" footer="0.3"/>
  <pageSetup fitToHeight="1" fitToWidth="1"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2021-03-26T21:24:18Z</cp:lastPrinted>
  <dcterms:created xsi:type="dcterms:W3CDTF">2004-04-15T20:03:32Z</dcterms:created>
  <dcterms:modified xsi:type="dcterms:W3CDTF">2021-03-30T13:18:28Z</dcterms:modified>
  <cp:category/>
  <cp:version/>
  <cp:contentType/>
  <cp:contentStatus/>
</cp:coreProperties>
</file>