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worksheets/sheet4.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drawings/drawing3.xml" ContentType="application/vnd.openxmlformats-officedocument.drawing+xml"/>
  <Override PartName="/xl/drawings/drawing4.xml" ContentType="application/vnd.openxmlformats-officedocument.drawing+xml"/>
  <Override PartName="/xl/styles.xml" ContentType="application/vnd.openxmlformats-officedocument.spreadsheetml.styles+xml"/>
  <Override PartName="/xl/theme/theme1.xml" ContentType="application/vnd.openxmlformats-officedocument.theme+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xl/worksheets/sheet9.xml" ContentType="application/vnd.openxmlformats-officedocument.spreadsheetml.worksheet+xml"/>
  <Override PartName="/xl/worksheets/sheet10.xml" ContentType="application/vnd.openxmlformats-officedocument.spreadsheetml.worksheet+xml"/>
  <Override PartName="/xl/worksheets/sheet8.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2.xml" ContentType="application/vnd.openxmlformats-officedocument.spreadsheetml.externalLink+xml"/>
  <Override PartName="/xl/externalLinks/externalLink1.xml" ContentType="application/vnd.openxmlformats-officedocument.spreadsheetml.externalLink+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xl/externalLinks/externalLink3.xml" ContentType="application/vnd.openxmlformats-officedocument.spreadsheetml.externalLink+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240" yWindow="165" windowWidth="14805" windowHeight="7950"/>
  </bookViews>
  <sheets>
    <sheet name="BG" sheetId="1" r:id="rId1"/>
    <sheet name="ER" sheetId="2" r:id="rId2"/>
    <sheet name="EPN" sheetId="3" r:id="rId3"/>
    <sheet name="EFE" sheetId="4" r:id="rId4"/>
    <sheet name="AnexoA" sheetId="5" r:id="rId5"/>
    <sheet name="AnexoB" sheetId="6" r:id="rId6"/>
    <sheet name="AnexoC" sheetId="7" r:id="rId7"/>
    <sheet name="AnexoD" sheetId="8" r:id="rId8"/>
    <sheet name="AnexoE" sheetId="9" r:id="rId9"/>
    <sheet name="AnexoF" sheetId="10" r:id="rId10"/>
    <sheet name="AnexoG" sheetId="11" r:id="rId11"/>
    <sheet name="AnexoH" sheetId="12" r:id="rId12"/>
    <sheet name="AnexoI" sheetId="13" r:id="rId13"/>
    <sheet name="AnexoJ" sheetId="14" r:id="rId14"/>
    <sheet name="AnexoK" sheetId="15" r:id="rId15"/>
    <sheet name="Nota EEFF" sheetId="16" r:id="rId16"/>
  </sheets>
  <externalReferences>
    <externalReference r:id="rId17"/>
    <externalReference r:id="rId18"/>
    <externalReference r:id="rId19"/>
  </externalReferences>
  <definedNames>
    <definedName name="_xlnm.Print_Area" localSheetId="4">AnexoA!$A$1:$L$34</definedName>
    <definedName name="_xlnm.Print_Area" localSheetId="5">AnexoB!$A$1:$J$18</definedName>
    <definedName name="_xlnm.Print_Area" localSheetId="6">AnexoC!$A$1:$O$22</definedName>
    <definedName name="_xlnm.Print_Area" localSheetId="7">AnexoD!$A$1:$H$44</definedName>
    <definedName name="_xlnm.Print_Area" localSheetId="8">AnexoE!$A$1:$H$13</definedName>
    <definedName name="_xlnm.Print_Area" localSheetId="9">AnexoF!$A$1:$G$30</definedName>
    <definedName name="_xlnm.Print_Area" localSheetId="10">AnexoG!$A$1:$H$35</definedName>
    <definedName name="_xlnm.Print_Area" localSheetId="11">AnexoH!$A$1:$I$45</definedName>
    <definedName name="_xlnm.Print_Area" localSheetId="12">AnexoI!$A$1:$I$21</definedName>
    <definedName name="_xlnm.Print_Area" localSheetId="13">AnexoJ!$A$1:$H$16</definedName>
    <definedName name="_xlnm.Print_Area" localSheetId="14">AnexoK!$A$1:$F$63</definedName>
    <definedName name="_xlnm.Print_Area" localSheetId="0">BG!$A$1:$S$42</definedName>
    <definedName name="_xlnm.Print_Area" localSheetId="3">EFE!$A$1:$H$59</definedName>
    <definedName name="_xlnm.Print_Area" localSheetId="2">EPN!$A$1:$L$28</definedName>
    <definedName name="_xlnm.Print_Area" localSheetId="1">ER!$A$1:$F$40</definedName>
  </definedNames>
  <calcPr calcId="145621"/>
</workbook>
</file>

<file path=xl/calcChain.xml><?xml version="1.0" encoding="utf-8"?>
<calcChain xmlns="http://schemas.openxmlformats.org/spreadsheetml/2006/main">
  <c r="E62" i="15" l="1"/>
  <c r="D62" i="15"/>
  <c r="E58" i="15"/>
  <c r="E59" i="15" s="1"/>
  <c r="D58" i="15"/>
  <c r="D57" i="15"/>
  <c r="D59" i="15" s="1"/>
  <c r="D55" i="15"/>
  <c r="E54" i="15"/>
  <c r="E55" i="15" s="1"/>
  <c r="E51" i="15"/>
  <c r="D51" i="15"/>
  <c r="E40" i="15"/>
  <c r="D40" i="15"/>
  <c r="G43" i="12"/>
  <c r="G41" i="12"/>
  <c r="C42" i="12"/>
  <c r="F42" i="12"/>
  <c r="D42" i="12"/>
  <c r="G26" i="11"/>
  <c r="G31" i="11"/>
  <c r="D28" i="11"/>
  <c r="F31" i="11" s="1"/>
  <c r="D26" i="11"/>
  <c r="G20" i="11"/>
  <c r="D20" i="11"/>
  <c r="F19" i="11"/>
  <c r="F18" i="11"/>
  <c r="G16" i="11"/>
  <c r="G21" i="11" s="1"/>
  <c r="F15" i="11"/>
  <c r="F14" i="11"/>
  <c r="F16" i="11" s="1"/>
  <c r="D15" i="10"/>
  <c r="F26" i="10"/>
  <c r="F22" i="10"/>
  <c r="D22" i="10"/>
  <c r="F18" i="10"/>
  <c r="D18" i="10"/>
  <c r="F15" i="10"/>
  <c r="F25" i="10" s="1"/>
  <c r="E12" i="9"/>
  <c r="F12" i="9"/>
  <c r="G11" i="9"/>
  <c r="F42" i="8"/>
  <c r="D42" i="8"/>
  <c r="F41" i="8"/>
  <c r="D41" i="8"/>
  <c r="F40" i="8"/>
  <c r="D40" i="8"/>
  <c r="F39" i="8"/>
  <c r="D39" i="8"/>
  <c r="D43" i="8" s="1"/>
  <c r="E21" i="8"/>
  <c r="D21" i="8"/>
  <c r="C21" i="8"/>
  <c r="E16" i="8"/>
  <c r="E23" i="8" s="1"/>
  <c r="D16" i="8"/>
  <c r="D23" i="8" s="1"/>
  <c r="F14" i="8"/>
  <c r="F12" i="8"/>
  <c r="I13" i="6"/>
  <c r="I12" i="6"/>
  <c r="H13" i="6"/>
  <c r="H12" i="6"/>
  <c r="C14" i="6"/>
  <c r="G14" i="6"/>
  <c r="F14" i="6"/>
  <c r="H21" i="5"/>
  <c r="K20" i="5"/>
  <c r="K19" i="5"/>
  <c r="K18" i="5"/>
  <c r="K17" i="5"/>
  <c r="K16" i="5"/>
  <c r="K15" i="5"/>
  <c r="K14" i="5"/>
  <c r="K13" i="5"/>
  <c r="J21" i="5"/>
  <c r="F21" i="5"/>
  <c r="E21" i="5"/>
  <c r="D21" i="5"/>
  <c r="C21" i="5"/>
  <c r="G56" i="4"/>
  <c r="G36" i="4"/>
  <c r="F36" i="4"/>
  <c r="B54" i="4"/>
  <c r="F51" i="4"/>
  <c r="G49" i="4"/>
  <c r="F49" i="4"/>
  <c r="B47" i="4"/>
  <c r="G46" i="4"/>
  <c r="F46" i="4"/>
  <c r="B42" i="4"/>
  <c r="G41" i="4"/>
  <c r="F41" i="4"/>
  <c r="F25" i="4"/>
  <c r="F32" i="4" s="1"/>
  <c r="G25" i="4"/>
  <c r="G17" i="4"/>
  <c r="F17" i="4"/>
  <c r="F21" i="4" s="1"/>
  <c r="D21" i="3"/>
  <c r="E21" i="3"/>
  <c r="F21" i="3"/>
  <c r="G21" i="3"/>
  <c r="H21" i="3"/>
  <c r="I21" i="3"/>
  <c r="J21" i="3"/>
  <c r="K21" i="3"/>
  <c r="C21" i="3"/>
  <c r="H20" i="3"/>
  <c r="H19" i="3"/>
  <c r="E19" i="3"/>
  <c r="H18" i="3"/>
  <c r="E18" i="3"/>
  <c r="H17" i="3"/>
  <c r="E17" i="3"/>
  <c r="H16" i="3"/>
  <c r="J16" i="3" s="1"/>
  <c r="H15" i="3"/>
  <c r="K14" i="3"/>
  <c r="H14" i="3"/>
  <c r="C14" i="3"/>
  <c r="E14" i="3" s="1"/>
  <c r="E26" i="2"/>
  <c r="E34" i="2" s="1"/>
  <c r="D26" i="2"/>
  <c r="D34" i="2" s="1"/>
  <c r="E42" i="12" l="1"/>
  <c r="G42" i="12"/>
  <c r="F20" i="11"/>
  <c r="F21" i="11" s="1"/>
  <c r="G32" i="11"/>
  <c r="D16" i="11"/>
  <c r="D21" i="11" s="1"/>
  <c r="F26" i="11"/>
  <c r="F32" i="11" s="1"/>
  <c r="D31" i="11"/>
  <c r="D25" i="10"/>
  <c r="G12" i="9"/>
  <c r="C12" i="9"/>
  <c r="D12" i="9"/>
  <c r="G16" i="8"/>
  <c r="F43" i="8"/>
  <c r="F16" i="8"/>
  <c r="C16" i="8"/>
  <c r="C23" i="8" s="1"/>
  <c r="F19" i="8"/>
  <c r="G21" i="8"/>
  <c r="G23" i="8" s="1"/>
  <c r="D14" i="6"/>
  <c r="E14" i="6"/>
  <c r="H14" i="6"/>
  <c r="K12" i="5"/>
  <c r="G21" i="4"/>
  <c r="G32" i="4"/>
  <c r="F38" i="4"/>
  <c r="F56" i="4" s="1"/>
  <c r="G38" i="4"/>
  <c r="J19" i="3"/>
  <c r="J18" i="3"/>
  <c r="J20" i="3"/>
  <c r="H13" i="3"/>
  <c r="J14" i="3"/>
  <c r="C15" i="3"/>
  <c r="E15" i="3" s="1"/>
  <c r="J15" i="3" s="1"/>
  <c r="E13" i="3"/>
  <c r="D32" i="11" l="1"/>
  <c r="F21" i="8"/>
  <c r="F23" i="8" s="1"/>
  <c r="I14" i="6"/>
  <c r="G21" i="5"/>
  <c r="K21" i="5"/>
  <c r="J13" i="3"/>
  <c r="Q36" i="1" l="1"/>
  <c r="Q33" i="1"/>
  <c r="Q32" i="1"/>
  <c r="D32" i="1"/>
  <c r="H31" i="1"/>
  <c r="Q30" i="1"/>
  <c r="Q29" i="1"/>
  <c r="Q34" i="1" s="1"/>
  <c r="O34" i="1"/>
  <c r="H27" i="1"/>
  <c r="H26" i="1"/>
  <c r="Q25" i="1"/>
  <c r="H23" i="1"/>
  <c r="H22" i="1"/>
  <c r="Q20" i="1"/>
  <c r="Q22" i="1" s="1"/>
  <c r="H20" i="1"/>
  <c r="H29" i="1" s="1"/>
  <c r="M26" i="1"/>
  <c r="F26" i="1"/>
  <c r="D26" i="1"/>
  <c r="Q17" i="1"/>
  <c r="H17" i="1"/>
  <c r="Q16" i="1"/>
  <c r="H16" i="1"/>
  <c r="Q13" i="1"/>
  <c r="H13" i="1"/>
  <c r="Q12" i="1"/>
  <c r="H12" i="1"/>
  <c r="Q11" i="1"/>
  <c r="O16" i="1"/>
  <c r="H11" i="1"/>
  <c r="F16" i="1"/>
  <c r="D16" i="1"/>
  <c r="D38" i="1" s="1"/>
  <c r="Q37" i="1" l="1"/>
  <c r="F38" i="1"/>
  <c r="M16" i="1"/>
  <c r="O26" i="1"/>
  <c r="M34" i="1"/>
  <c r="O38" i="1"/>
  <c r="H38" i="1"/>
  <c r="H32" i="1"/>
  <c r="M38" i="1"/>
  <c r="Q21" i="1"/>
  <c r="Q26" i="1" s="1"/>
  <c r="U38" i="1" l="1"/>
  <c r="V38" i="1"/>
</calcChain>
</file>

<file path=xl/sharedStrings.xml><?xml version="1.0" encoding="utf-8"?>
<sst xmlns="http://schemas.openxmlformats.org/spreadsheetml/2006/main" count="576" uniqueCount="468">
  <si>
    <t>PENNER AUTOMOTORES S.R.L.</t>
  </si>
  <si>
    <t xml:space="preserve"> </t>
  </si>
  <si>
    <t>BALANCE O ESTADO DE SITUACION PATRIMONIAL AL 30/09/ 2019 COMPARATIVO CON EL PERIODO ANTERIOR</t>
  </si>
  <si>
    <t>(En miles de guaraníes)</t>
  </si>
  <si>
    <t>ACTIVOS</t>
  </si>
  <si>
    <t>PASIVOS</t>
  </si>
  <si>
    <t>ACTIVO CORRIENTE</t>
  </si>
  <si>
    <t>Nota</t>
  </si>
  <si>
    <t>PASIVO CORRIENTE</t>
  </si>
  <si>
    <r>
      <t xml:space="preserve">    </t>
    </r>
    <r>
      <rPr>
        <u/>
        <sz val="10"/>
        <rFont val="Times New Roman"/>
        <family val="1"/>
      </rPr>
      <t>CIRCULANTE</t>
    </r>
    <r>
      <rPr>
        <sz val="10"/>
        <rFont val="Times New Roman"/>
        <family val="1"/>
      </rPr>
      <t xml:space="preserve"> </t>
    </r>
  </si>
  <si>
    <t xml:space="preserve">       Efectivo y equivalentes de efectivo</t>
  </si>
  <si>
    <t xml:space="preserve">    Deudas comerciales</t>
  </si>
  <si>
    <t xml:space="preserve">       Créditos por ventas</t>
  </si>
  <si>
    <t xml:space="preserve">    Deudas financieras</t>
  </si>
  <si>
    <t xml:space="preserve">       Otros créditos</t>
  </si>
  <si>
    <t xml:space="preserve">    Deudas financieras por fideicomiso</t>
  </si>
  <si>
    <t xml:space="preserve">       Inventarios</t>
  </si>
  <si>
    <t xml:space="preserve">    Deudas diversas</t>
  </si>
  <si>
    <t xml:space="preserve">       Prestamos a personas vinculadas</t>
  </si>
  <si>
    <t>Anexo D</t>
  </si>
  <si>
    <t xml:space="preserve">    Deudas financieras por bonos</t>
  </si>
  <si>
    <t xml:space="preserve">       Total del Activo Corriente</t>
  </si>
  <si>
    <t xml:space="preserve">    Total del Pasivo Corriente</t>
  </si>
  <si>
    <t>ACTIVO NO CORRIENTE</t>
  </si>
  <si>
    <t>PASIVO NO CORRIENTE</t>
  </si>
  <si>
    <r>
      <t xml:space="preserve">       Créditos por ventas</t>
    </r>
    <r>
      <rPr>
        <sz val="10"/>
        <color theme="0"/>
        <rFont val="Times New Roman"/>
        <family val="1"/>
      </rPr>
      <t>.</t>
    </r>
  </si>
  <si>
    <r>
      <t xml:space="preserve">    Deudas comerciales</t>
    </r>
    <r>
      <rPr>
        <sz val="10"/>
        <color theme="0"/>
        <rFont val="Times New Roman"/>
        <family val="1"/>
      </rPr>
      <t>.</t>
    </r>
  </si>
  <si>
    <r>
      <t xml:space="preserve">       Otros créditos</t>
    </r>
    <r>
      <rPr>
        <sz val="10"/>
        <color theme="0"/>
        <rFont val="Times New Roman"/>
        <family val="1"/>
      </rPr>
      <t>.</t>
    </r>
  </si>
  <si>
    <r>
      <t xml:space="preserve">    Deudas financieras</t>
    </r>
    <r>
      <rPr>
        <sz val="10"/>
        <color theme="0"/>
        <rFont val="Times New Roman"/>
        <family val="1"/>
      </rPr>
      <t>.</t>
    </r>
  </si>
  <si>
    <t xml:space="preserve">       Prestamos a personas vinculadas.</t>
  </si>
  <si>
    <r>
      <t xml:space="preserve">    Deudas financieras por fideicomiso</t>
    </r>
    <r>
      <rPr>
        <sz val="10"/>
        <color theme="0"/>
        <rFont val="Times New Roman"/>
        <family val="1"/>
      </rPr>
      <t>.</t>
    </r>
  </si>
  <si>
    <t xml:space="preserve">       Inversiones en bienes inmuebles</t>
  </si>
  <si>
    <r>
      <t xml:space="preserve">    Deudas financieras por bonos</t>
    </r>
    <r>
      <rPr>
        <sz val="10"/>
        <color theme="0"/>
        <rFont val="Times New Roman"/>
        <family val="1"/>
      </rPr>
      <t>.</t>
    </r>
  </si>
  <si>
    <t xml:space="preserve">       Propiedades, planta y equipo</t>
  </si>
  <si>
    <t>Anexo A</t>
  </si>
  <si>
    <t xml:space="preserve">       Bienes en fideicomiso</t>
  </si>
  <si>
    <t xml:space="preserve">       Activos intangibles</t>
  </si>
  <si>
    <t>Anexo B</t>
  </si>
  <si>
    <t xml:space="preserve">       Total del Activo no Corriente</t>
  </si>
  <si>
    <t xml:space="preserve">    Total del Pasivo no Corriente</t>
  </si>
  <si>
    <t>PATRIMONIO NETO</t>
  </si>
  <si>
    <t xml:space="preserve">    Capital </t>
  </si>
  <si>
    <t>13.1</t>
  </si>
  <si>
    <t xml:space="preserve">    Reservas   </t>
  </si>
  <si>
    <t>13.2</t>
  </si>
  <si>
    <t xml:space="preserve">    Revalúo técnico</t>
  </si>
  <si>
    <t>13.4</t>
  </si>
  <si>
    <t xml:space="preserve">    Resultados acumulados </t>
  </si>
  <si>
    <t xml:space="preserve">    Resultado del año</t>
  </si>
  <si>
    <t xml:space="preserve">    TOTAL PATRIMONIO NETO</t>
  </si>
  <si>
    <t xml:space="preserve">    Total del Activo</t>
  </si>
  <si>
    <t xml:space="preserve">    Total del Pasivo y Patrimonio Neto</t>
  </si>
  <si>
    <t xml:space="preserve">ESTADO DE RESULTADOS </t>
  </si>
  <si>
    <t>Por el año finalizado el 30/09/2019 comparativo con el periodo anterior</t>
  </si>
  <si>
    <t xml:space="preserve">Año Finalizado el </t>
  </si>
  <si>
    <t xml:space="preserve">       Ventas netas</t>
  </si>
  <si>
    <t xml:space="preserve">       Ingresos Varios</t>
  </si>
  <si>
    <t xml:space="preserve">       Costo de mercaderías vendidas (Anexo F)</t>
  </si>
  <si>
    <t xml:space="preserve">       Gastos de comercialización (Anexo H)</t>
  </si>
  <si>
    <t xml:space="preserve">       Gastos de administración (Anexo H)</t>
  </si>
  <si>
    <t xml:space="preserve">       Resultado de Inversiones Permanentes</t>
  </si>
  <si>
    <t xml:space="preserve">       Resultado financiero y por tenencia (Anexo H)</t>
  </si>
  <si>
    <t xml:space="preserve">       Ganancia (Pérdida) ordinaria</t>
  </si>
  <si>
    <t xml:space="preserve">       Resultados extraordinarios </t>
  </si>
  <si>
    <t xml:space="preserve">       Ingresos extraordinarios e intereses</t>
  </si>
  <si>
    <t xml:space="preserve">       Impuesto a la Renta (Nota 11)</t>
  </si>
  <si>
    <t xml:space="preserve">       Ganancia o Pérdida del año</t>
  </si>
  <si>
    <t>Los anexos y las notas 1 al 13 que se acompañan forman parte integral de los estados financieros.</t>
  </si>
  <si>
    <t xml:space="preserve">ESTADO DE EVOLUCION DEL PATRIMONIO NETO </t>
  </si>
  <si>
    <t>Por el año finalizado el 30/09/2019 comparativo con el ejercicio anterior</t>
  </si>
  <si>
    <t>RUBROS</t>
  </si>
  <si>
    <t xml:space="preserve">Ejercicio finalizado el </t>
  </si>
  <si>
    <t>Capital Social</t>
  </si>
  <si>
    <t>Revalúos</t>
  </si>
  <si>
    <t>Total</t>
  </si>
  <si>
    <t>Ganancias Reservadas</t>
  </si>
  <si>
    <t>Resultados No Asignados</t>
  </si>
  <si>
    <t xml:space="preserve">Total Patrimonio Neto </t>
  </si>
  <si>
    <t>Reserva Legal</t>
  </si>
  <si>
    <t>Revalúo Técnico</t>
  </si>
  <si>
    <t>Saldo al inicio del año</t>
  </si>
  <si>
    <t>Capitalización de Revalúo(*)</t>
  </si>
  <si>
    <t>Rescate de Capital(**)</t>
  </si>
  <si>
    <t>*Otras Reservas (Nota 13.4)</t>
  </si>
  <si>
    <t xml:space="preserve">Resultados Acumulados </t>
  </si>
  <si>
    <t>Revalúo (Nota 13.3)</t>
  </si>
  <si>
    <t>Ganancia (Pérdida) del año según el Estado de Resultados</t>
  </si>
  <si>
    <t>Saldo al Cierre del año</t>
  </si>
  <si>
    <t>(*) Corresponde al aumento de valor de inmuebles y edificios según tasaciones realizadas de abril y noviembre 2017 por los Ing. Rafael Sapienza Avila y Eduardo Francisco Pangrazio.</t>
  </si>
  <si>
    <t>(**) Según escritura de modificación de estatutos de fecha 6/6/2018 se resuelve disminuir el capital para reducir los saldos con las vinculadas Nordland y Orlando Penner.</t>
  </si>
  <si>
    <t>ESTADO DE ORIGEN Y APLICACIÓN DE FONDOS</t>
  </si>
  <si>
    <r>
      <t>(</t>
    </r>
    <r>
      <rPr>
        <sz val="10"/>
        <rFont val="Times New Roman"/>
        <family val="1"/>
      </rPr>
      <t>En miles de guaraníes</t>
    </r>
    <r>
      <rPr>
        <b/>
        <sz val="10"/>
        <rFont val="Times New Roman"/>
        <family val="1"/>
      </rPr>
      <t>)</t>
    </r>
  </si>
  <si>
    <t>Por el ejercicio finalizado el 30/09/2019 comparativo con el ejerccio anterior</t>
  </si>
  <si>
    <t xml:space="preserve">   Ejercicio Finalizado el</t>
  </si>
  <si>
    <t>30.09.19</t>
  </si>
  <si>
    <t>30.09.18</t>
  </si>
  <si>
    <t>VARIACION DE FONDOS</t>
  </si>
  <si>
    <t>Fondos al inicio del ejercicio</t>
  </si>
  <si>
    <t>Ajustes de ejercicios anteriores</t>
  </si>
  <si>
    <t>Fondos ajustados al inicio del ejercicio</t>
  </si>
  <si>
    <t>Aumento (Disminución) de fondos</t>
  </si>
  <si>
    <t>Fondos al cierre del ejercicio</t>
  </si>
  <si>
    <t>CAUSAS DE VARIACION DE LOS FONDOS</t>
  </si>
  <si>
    <t>Ventas Cobradas</t>
  </si>
  <si>
    <t>Cobro neto de las ventas</t>
  </si>
  <si>
    <t>Menos: Egresos ordinarios pagados</t>
  </si>
  <si>
    <t>Más: Otros ingresos ordinarios cobrados</t>
  </si>
  <si>
    <t>Fondos originados (aplicados) en operaciones ordinarias</t>
  </si>
  <si>
    <t>Integración acciones</t>
  </si>
  <si>
    <t>Nuevas deudas largo plazo</t>
  </si>
  <si>
    <t>Otras causas de orígenes de fondos</t>
  </si>
  <si>
    <t>Total de orígenes de fondos</t>
  </si>
  <si>
    <t>Pago de deudas a corto plazo</t>
  </si>
  <si>
    <t>Pago anticipado de deudas a largo plazo</t>
  </si>
  <si>
    <t>Pagos por adquisiciones e inversiones</t>
  </si>
  <si>
    <t>Retiros de socios</t>
  </si>
  <si>
    <t>Compras de inversiones permanentes</t>
  </si>
  <si>
    <t>Otras causas de aplicaciones de fondos</t>
  </si>
  <si>
    <t>Aumento(disminución) de fondos</t>
  </si>
  <si>
    <t>ANEXO A</t>
  </si>
  <si>
    <t>BALANCE GENERAL AL 30/09/2019</t>
  </si>
  <si>
    <t>PROPIEDADES, PLANTA Y EQUIPO</t>
  </si>
  <si>
    <t>setiembre diciembre</t>
  </si>
  <si>
    <t>Cuentas</t>
  </si>
  <si>
    <t>VALORES DE ORIGEN</t>
  </si>
  <si>
    <t>DEPRECIACIONES</t>
  </si>
  <si>
    <t>Neto Resultante</t>
  </si>
  <si>
    <t>Al Inicio del Periodo</t>
  </si>
  <si>
    <t>Altas y Trasf. Del Periodo</t>
  </si>
  <si>
    <t>Reclas./Bajas del Periodo</t>
  </si>
  <si>
    <t>Revalúo del Periodo</t>
  </si>
  <si>
    <t>Al Cierre del Periodo</t>
  </si>
  <si>
    <t>Acumuladas al inicio del Periodo</t>
  </si>
  <si>
    <t>%</t>
  </si>
  <si>
    <t>Acumuladas al cierre del periodo</t>
  </si>
  <si>
    <t>Bienes en Fideicomiso (*)</t>
  </si>
  <si>
    <t>Edificaciones</t>
  </si>
  <si>
    <t>Rodados</t>
  </si>
  <si>
    <t>Muebles y Equipos de Oficina</t>
  </si>
  <si>
    <t>Instalaciones</t>
  </si>
  <si>
    <t>Maquinarias</t>
  </si>
  <si>
    <t>Edificaciones en Predio Ajeno</t>
  </si>
  <si>
    <t>Herramientas y Enseres</t>
  </si>
  <si>
    <t>Equipos de Informatica</t>
  </si>
  <si>
    <t>Total ejercicio actual</t>
  </si>
  <si>
    <t>Total ejercicio anterior</t>
  </si>
  <si>
    <t>(*) Posee bienes en Fideicomiso con Banco Rio como Fiduciaria y Banco Continental como Beneficiario a 20 años.</t>
  </si>
  <si>
    <t>Los inmuebles en fideicomiso son las siguientes las cuales están ubicadas en el Distrito de Santísima Trinidad:</t>
  </si>
  <si>
    <t xml:space="preserve">Primer inmueble: Finca N° 83, Cta. Ctral. 15-0211-14 </t>
  </si>
  <si>
    <t xml:space="preserve">Segundo inmueble: Finca N° 13287, Cta. Ctral. 15-1221-06 </t>
  </si>
  <si>
    <t xml:space="preserve">Tercer inmueble: Finca N° 13288, Cta. Ctral. 15-1221-04 </t>
  </si>
  <si>
    <t>Cuarto inmueble: Finca N° 13288, Cta. Ctral. 15-1221-03 E31</t>
  </si>
  <si>
    <t xml:space="preserve">Quinto inmueble: Finca N° 13288, Cta. Ctral. 15-1221-05. </t>
  </si>
  <si>
    <t xml:space="preserve">Sexto inmueble: Finca N° 13978, Cta. Ctral. 15-1221-02. </t>
  </si>
  <si>
    <t xml:space="preserve">             Séptimo inmueble: Finca N° 15689, Cta. Ctral. 15-1222-04.</t>
  </si>
  <si>
    <t>ANEXO B</t>
  </si>
  <si>
    <t>ACTIVOS INTANGIBLES</t>
  </si>
  <si>
    <t>AMORTIZACIONES</t>
  </si>
  <si>
    <t>Aumentos</t>
  </si>
  <si>
    <t>Del Período</t>
  </si>
  <si>
    <t>Software Informàtico</t>
  </si>
  <si>
    <t>Registro de Marcas</t>
  </si>
  <si>
    <t>Totales ejercicio actual</t>
  </si>
  <si>
    <t>Totales ejercicio anterior</t>
  </si>
  <si>
    <t>ANEXO C</t>
  </si>
  <si>
    <t xml:space="preserve">INVERSIONES, ACCIONES, DEBENTURES Y OTROS TITULOS EMITIDOS EN SERIE </t>
  </si>
  <si>
    <t>PARTICIPACION EN OTRAS SOCIEDADES</t>
  </si>
  <si>
    <t>AL 30 DE SETIEMBRE DE 2019</t>
  </si>
  <si>
    <t>Denominación y Características de los Valores Emisor</t>
  </si>
  <si>
    <t>Clase</t>
  </si>
  <si>
    <t>Valor Nominal Unitario</t>
  </si>
  <si>
    <t>Cantidad</t>
  </si>
  <si>
    <t>Valor Nominal Total</t>
  </si>
  <si>
    <t>Valor Patrim. Proporc.</t>
  </si>
  <si>
    <t>Valor de Libros</t>
  </si>
  <si>
    <t>Valor de Cotización</t>
  </si>
  <si>
    <t>Información sobre el Emisor</t>
  </si>
  <si>
    <t>% de Cotización</t>
  </si>
  <si>
    <t>Actividad Principal</t>
  </si>
  <si>
    <t>Capital</t>
  </si>
  <si>
    <t>Según Ultimo Balance</t>
  </si>
  <si>
    <t>Resultado</t>
  </si>
  <si>
    <t>Patr. Neto</t>
  </si>
  <si>
    <t xml:space="preserve">Inversiones Temporarias </t>
  </si>
  <si>
    <t>Totales Ejercicio Actual</t>
  </si>
  <si>
    <t>Totales Ejercicio Anterior</t>
  </si>
  <si>
    <t>Inversiones Permanentes (Detallar)</t>
  </si>
  <si>
    <t>ANEXO D</t>
  </si>
  <si>
    <t>BALANCE AL  30 DE SETIEMBRE DE 2019</t>
  </si>
  <si>
    <t>OTRAS INVERSIONES</t>
  </si>
  <si>
    <t>CUENTAS</t>
  </si>
  <si>
    <t>Valor de Costo</t>
  </si>
  <si>
    <t>Amortizac.</t>
  </si>
  <si>
    <t>Valor de Cotizac.</t>
  </si>
  <si>
    <t>Valor Registrado Periodo Actual</t>
  </si>
  <si>
    <t>Valor Registrado Periodo Ant.</t>
  </si>
  <si>
    <t>Prestamos a personas vinculadas - Corriente</t>
  </si>
  <si>
    <t>Orlando Penner</t>
  </si>
  <si>
    <t>Nordland S.A.</t>
  </si>
  <si>
    <t>Prestamos a personas vinculadas - No Corriente</t>
  </si>
  <si>
    <t>Sub Total</t>
  </si>
  <si>
    <t>Inversiones en bienes inmuebles</t>
  </si>
  <si>
    <t>Inmuebles en Usufructo</t>
  </si>
  <si>
    <t>Totales Ejercicio</t>
  </si>
  <si>
    <t>Prestamos a personas vinculadas Corriente y No Corriente</t>
  </si>
  <si>
    <t xml:space="preserve">Son inversiones financieras en otra entidad del grupo, que constan de préstamos financieros a una tasa </t>
  </si>
  <si>
    <t>determinada sobre saldo devengadas mensualmente. Estas inversiones van variando en capital</t>
  </si>
  <si>
    <t>según se cumplen los plazos y según la necesidad de capital de la empresa vinculada.</t>
  </si>
  <si>
    <t xml:space="preserve">Los saldos reflejados corresponden al corte de cada periodo. </t>
  </si>
  <si>
    <t>Inversiones no corrientes</t>
  </si>
  <si>
    <t xml:space="preserve">Al 30 de setiembre de 2019 la entidad posee derechos de usufructos vitalicio de dos inmuebles </t>
  </si>
  <si>
    <t>ubicados en la Ciudad de Filadelfia y uno en la ciudad de Loma Plata, (la cual fue revaluada según</t>
  </si>
  <si>
    <t>tasación). Ademas la adquisicion de unos lotes en el Complejo Boreal, de la empresa vinculada</t>
  </si>
  <si>
    <t xml:space="preserve"> Nordland S.A.</t>
  </si>
  <si>
    <t>Estos inmuebles son:</t>
  </si>
  <si>
    <t>Setiembre 2019</t>
  </si>
  <si>
    <t>Diciembre 2018</t>
  </si>
  <si>
    <t>INMUEBLE LOMA PLATA</t>
  </si>
  <si>
    <t>INMUEBLE EN FILADELFIA 1</t>
  </si>
  <si>
    <t>INMUEBLE EN FILADELFIA 2</t>
  </si>
  <si>
    <t>INMUEBLE EN COMPLEJO BOREAL</t>
  </si>
  <si>
    <t>ANEXO E</t>
  </si>
  <si>
    <t>BALANCE GENERAL AL 30/09/19</t>
  </si>
  <si>
    <t>PREVISIONES</t>
  </si>
  <si>
    <t>Saldos al Inicio del Ejercicio</t>
  </si>
  <si>
    <t>Aumentos     (*)</t>
  </si>
  <si>
    <t>Disminución (*)</t>
  </si>
  <si>
    <t>Saldos al Cierre del Ejercicio</t>
  </si>
  <si>
    <t>Saldos al Cierre del Ejercicio Anterior</t>
  </si>
  <si>
    <t>Deducidas del Activo</t>
  </si>
  <si>
    <t>ANEXO F</t>
  </si>
  <si>
    <t>COSTO DE MERCADERIAS O PRODUCTOS VENDIDOS O SERVICIOS PRESTADOS</t>
  </si>
  <si>
    <t>DETALLE</t>
  </si>
  <si>
    <t>Setiembre</t>
  </si>
  <si>
    <t>I. COSTO DE MERCADERIAS O PRODUCTOS VENDIDOS</t>
  </si>
  <si>
    <t xml:space="preserve">Existencias al Comienzo del Período </t>
  </si>
  <si>
    <t>Mercaderías de reventa</t>
  </si>
  <si>
    <t>Compras y Costos de Producción del Ejercicio</t>
  </si>
  <si>
    <t>a) Compras</t>
  </si>
  <si>
    <t>b) Costos de producción según (Anexo H)</t>
  </si>
  <si>
    <t>Existencia al cierre del Ejercicio</t>
  </si>
  <si>
    <t>COSTO DE MERCADERIAS O PRODUCTOS VENDIDOS Y SERVICIOS PRESTADOS</t>
  </si>
  <si>
    <t xml:space="preserve">         PENNER AUTOMOTORES S.R.L.</t>
  </si>
  <si>
    <t xml:space="preserve"> ANEXO G</t>
  </si>
  <si>
    <t xml:space="preserve">                             BALANCE GENERAL  AL 30 DE SETIEMBRE 2019             </t>
  </si>
  <si>
    <t>( En miles de guaraníes)</t>
  </si>
  <si>
    <t>ACTIVOS Y PASIVOS EN MONEDA EXTRANJERA</t>
  </si>
  <si>
    <t>Moneda Extranjera</t>
  </si>
  <si>
    <t>Cambio Vigente</t>
  </si>
  <si>
    <t>Moneda Local</t>
  </si>
  <si>
    <t>Monto</t>
  </si>
  <si>
    <t>Monto Ejerc. Act.</t>
  </si>
  <si>
    <t>Monto Ejerc. Ant.</t>
  </si>
  <si>
    <t>ACTIVOS CORRIENTES</t>
  </si>
  <si>
    <t>Cajas</t>
  </si>
  <si>
    <t>Dólar</t>
  </si>
  <si>
    <t>Bancos</t>
  </si>
  <si>
    <t>Deudores por Venta</t>
  </si>
  <si>
    <t>Adelanto a Proveedores</t>
  </si>
  <si>
    <t>SUBTOTALES</t>
  </si>
  <si>
    <t>ACTIVOS NO CORRIENTES</t>
  </si>
  <si>
    <t>Creditos en Gestion de Cobro</t>
  </si>
  <si>
    <t>TOTALES</t>
  </si>
  <si>
    <t>PASIVOS CORRIENTES</t>
  </si>
  <si>
    <t>Proveedores</t>
  </si>
  <si>
    <t>Documentos a Pagar</t>
  </si>
  <si>
    <t>Intereses a Pagar</t>
  </si>
  <si>
    <t>PASIVOS NO CORRIENTES</t>
  </si>
  <si>
    <t>ANEXO H</t>
  </si>
  <si>
    <t>INFORMACION REQUERIDA SOBRE COSTOS Y GASTOS</t>
  </si>
  <si>
    <t>Costo de Mercaderias Vendidas</t>
  </si>
  <si>
    <t>Gastos de Comercializacion</t>
  </si>
  <si>
    <t>Gastos de Administracion</t>
  </si>
  <si>
    <t>Resultado Financiero y por Tenencia</t>
  </si>
  <si>
    <t>TOTAL</t>
  </si>
  <si>
    <t>Ejercicio Actual</t>
  </si>
  <si>
    <t>Ejercicio Anterior</t>
  </si>
  <si>
    <t>Remuneraciones de Adiministradores, directores, síndicos y consejo de vigilancia</t>
  </si>
  <si>
    <t>Honorarios y Remuneraciones por Servicios</t>
  </si>
  <si>
    <t>Sueldos y Jornales</t>
  </si>
  <si>
    <t>Contribuciones Sociales</t>
  </si>
  <si>
    <t>Gastos de Publicidad y Propaganda</t>
  </si>
  <si>
    <t>Impuestos, Tasas y Contribuciones</t>
  </si>
  <si>
    <t>Intereses a bancos e instituciones financieras</t>
  </si>
  <si>
    <t>Amortización de Bienes de Uso</t>
  </si>
  <si>
    <t>Intereses cobrados</t>
  </si>
  <si>
    <t>Amortización de Activos Intangibles</t>
  </si>
  <si>
    <t>Previsiones</t>
  </si>
  <si>
    <t>Otros Gastos de Comercializacion</t>
  </si>
  <si>
    <t>Costo por venta de activo fijo</t>
  </si>
  <si>
    <t>Otros Gastos de Administracion</t>
  </si>
  <si>
    <t>Perdidas por Valuación</t>
  </si>
  <si>
    <t>ANEXO   I</t>
  </si>
  <si>
    <t>DATOS ESTADÍSTICOS EN MILES</t>
  </si>
  <si>
    <t>INDICADORES OPERATIVOS</t>
  </si>
  <si>
    <t>Acumulado al Fin del Período</t>
  </si>
  <si>
    <t>Setiembre de 2019</t>
  </si>
  <si>
    <t>Setiembre de 2018</t>
  </si>
  <si>
    <t>Volumen de ventas</t>
  </si>
  <si>
    <t>Cantidad de Empleados</t>
  </si>
  <si>
    <t>Consumo de Energía</t>
  </si>
  <si>
    <t>Cantidad Sucursales</t>
  </si>
  <si>
    <t>Creditos por ventas</t>
  </si>
  <si>
    <t>Clientes activos  (unid.)</t>
  </si>
  <si>
    <t>Operaciones realizadas (Unid.)</t>
  </si>
  <si>
    <t>Inventarios</t>
  </si>
  <si>
    <t>ANEXO   J</t>
  </si>
  <si>
    <t>INDICES ECONÓMICO - FINANCIEROS</t>
  </si>
  <si>
    <t>INDICES</t>
  </si>
  <si>
    <t>Diciembre de 2018</t>
  </si>
  <si>
    <t>Liquidez</t>
  </si>
  <si>
    <t>Endeudamiento</t>
  </si>
  <si>
    <t>Rentabilidad</t>
  </si>
  <si>
    <t xml:space="preserve">                             BALANCE GENERAL  AL 30 DE SETIEMBRE 2019                 ANEXO K</t>
  </si>
  <si>
    <t>INFORME SOBRE PERSONAS VINCULADAS O RELACIONADAS</t>
  </si>
  <si>
    <r>
      <t>A)</t>
    </r>
    <r>
      <rPr>
        <b/>
        <sz val="7"/>
        <rFont val="Times New Roman"/>
        <family val="1"/>
      </rPr>
      <t xml:space="preserve">      </t>
    </r>
    <r>
      <rPr>
        <b/>
        <sz val="9"/>
        <rFont val="Times New Roman"/>
        <family val="1"/>
      </rPr>
      <t>PARTES VINCULADAS O RELACIONADAS</t>
    </r>
  </si>
  <si>
    <r>
      <t>I.</t>
    </r>
    <r>
      <rPr>
        <b/>
        <sz val="7"/>
        <rFont val="Times New Roman"/>
        <family val="1"/>
      </rPr>
      <t xml:space="preserve">                    </t>
    </r>
    <r>
      <rPr>
        <b/>
        <sz val="9"/>
        <rFont val="Times New Roman"/>
        <family val="1"/>
      </rPr>
      <t>Principales Accionistas.</t>
    </r>
  </si>
  <si>
    <t>a) Orlando Penner Durksen</t>
  </si>
  <si>
    <r>
      <t>II.</t>
    </r>
    <r>
      <rPr>
        <b/>
        <sz val="7"/>
        <rFont val="Times New Roman"/>
        <family val="1"/>
      </rPr>
      <t xml:space="preserve">                  </t>
    </r>
    <r>
      <rPr>
        <b/>
        <sz val="9"/>
        <rFont val="Times New Roman"/>
        <family val="1"/>
      </rPr>
      <t>Otras partes vinculadas.</t>
    </r>
  </si>
  <si>
    <t>Inversiones de la sociedad en valores de otras empresas que representen más del 10% del activo de la sociedad</t>
  </si>
  <si>
    <t>Nombre de la Empresa</t>
  </si>
  <si>
    <t>Monto de la Inversión</t>
  </si>
  <si>
    <t>Tipo de valor</t>
  </si>
  <si>
    <t>Indicar el porcentaje de participación en el capital integrado de la sociedad emisora (solo en el caso de inversión en acciones)</t>
  </si>
  <si>
    <t>Miles de Guaranies</t>
  </si>
  <si>
    <t>Activos de la sociedad comprometidos en más del 20% en garantía de obligaciones de otra u otras empresas</t>
  </si>
  <si>
    <t>Valor de los bienes gravados</t>
  </si>
  <si>
    <t>Tipo de bien o valor</t>
  </si>
  <si>
    <t>Monto de la deuda garantizada</t>
  </si>
  <si>
    <t>La entidad no posee bienes otorgados en garantías en más del 20% en garantía de obligaciones de otras empresas en el ejercicio informado.</t>
  </si>
  <si>
    <t xml:space="preserve">Vinculación por nivel de endeudamiento: </t>
  </si>
  <si>
    <t xml:space="preserve">Nombre de la Sociedad Vinculada </t>
  </si>
  <si>
    <t xml:space="preserve">Factores de Vinculación </t>
  </si>
  <si>
    <r>
      <t xml:space="preserve">B) </t>
    </r>
    <r>
      <rPr>
        <b/>
        <sz val="9"/>
        <color rgb="FF000000"/>
        <rFont val="Times New Roman"/>
        <family val="1"/>
      </rPr>
      <t xml:space="preserve">SALDOS CON PARTES RELACIONADAS </t>
    </r>
  </si>
  <si>
    <t>Los Saldos con partes vinculadas fueron los siguientes:</t>
  </si>
  <si>
    <t xml:space="preserve">Activo </t>
  </si>
  <si>
    <t>Corriente</t>
  </si>
  <si>
    <t>Persona Vinculada</t>
  </si>
  <si>
    <t>Cuenta</t>
  </si>
  <si>
    <t>Saldo a Setiembre-2019</t>
  </si>
  <si>
    <t>Saldo a Diciembre-2018</t>
  </si>
  <si>
    <t>Prestamos a personas vinculadas</t>
  </si>
  <si>
    <t>No Corriente</t>
  </si>
  <si>
    <t>Inversiones en Inmuebles</t>
  </si>
  <si>
    <t>Las transacciones con partes vinculadas fueron las siguientes:</t>
  </si>
  <si>
    <t>Saldo a Setiembre-2018</t>
  </si>
  <si>
    <t>Ingresos</t>
  </si>
  <si>
    <t>Intereses Cobrados</t>
  </si>
  <si>
    <t>Venta de Activos</t>
  </si>
  <si>
    <r>
      <t>Egresos</t>
    </r>
    <r>
      <rPr>
        <u/>
        <sz val="9"/>
        <color rgb="FF000000"/>
        <rFont val="Times New Roman"/>
        <family val="1"/>
      </rPr>
      <t/>
    </r>
  </si>
  <si>
    <t>Rem. Personal Superior</t>
  </si>
  <si>
    <t>Ronald Duerksen</t>
  </si>
  <si>
    <t>Comisiones pagadas</t>
  </si>
  <si>
    <t>Notas a los Estados Financieros al 30 de Setiembre de 2019</t>
  </si>
  <si>
    <t>Nota 1- Información básica sobre la Sociedad</t>
  </si>
  <si>
    <t>La Sociedad fue constituida originalmente bajo la denominación de Pro – Chaco S.R.L., según consta en la Escritura Pública número 32, de Fecha 7 de agosto de 2001, de cuyo testimonio se tomó razón en la Dirección General de los Registros Públicos. Registro de Personas Jurídicas y Asociaciones, el 30 de agosto de 2001 y en el Registro Público de Comercio, también el 30 de agosto de 2001.</t>
  </si>
  <si>
    <t xml:space="preserve">Por Escritura Pública número 81, del 18 de setiembre de 2006, fue modificada la primera cláusula del contrato constitutivo, cambiándose la denominación de la firma a la de Penner Automotores Sociedad de Responsabilidad Limitada, de todo lo cual se tomó razón en la Dirección General de los Registros Públicos, en el Registro de Personas Jurídicas y Asociaciones, el 13 de noviembre de 2006. </t>
  </si>
  <si>
    <t>La sociedad pertenece a un grupo de empresas vinculadas que si bien no poseen acciones se relacionan por medio de un accionista común, el Señor Orlando Penner.</t>
  </si>
  <si>
    <t>Según escritura 293 de fecha 18/5/2018 se realiza un aumento de capital en Gs. 15.310.000.000.- correspondiente al revalúo técnico realizado a ciertos activos de la empresa. La disminución de los saldos se realizó por medio de la escritura N° 340 de fecha 6/6/2018 referente al “rescate de capital” que menciona lo siguiente: realizar en parte proporcional a sus respectivas participaciones, un rescate de cuotas equivalentes a 15.310 cuotas sociales, cuyo valor nominal es de Gs. 15.310.000.000. Dicho monto será pagado íntegramente a los socios mediante la cesión parcial del crédito de la deuda que la empresa Nordland S.A. y Orlando Penner tienen a la fecha con la empresa.</t>
  </si>
  <si>
    <t>Según escritura 464 de fecha 20/11/2018 se realiza la cesión de cuotas por parte del señor Orlando Penner a favor de MF Inversiones S.A. de 5.775 a valor de Gs. 1.000.000.- cada una quedando la misma de la siguiente manera distribuida; Orlando Penner suscribe un total de Gs. 32.340.000.000.- M.F. Inversiones S.A. suscribe un total de Gs. 5.775.000.000.- y Ronald Dürksen suscribe un total de Gs. 385.000.000.-</t>
  </si>
  <si>
    <t>Nota 2- Principales políticas y prácticas contables aplicadas</t>
  </si>
  <si>
    <t xml:space="preserve">2.1 Bases de preparación </t>
  </si>
  <si>
    <t>Normas contables</t>
  </si>
  <si>
    <t xml:space="preserve">Los presentes estados financieros han sido formulados de acuerdo con los lineamientos generales de las normas contables emitidas por la Comisión Nacional de Valores y Normas de Información Financiera emitidas por el Consejo de Contadores Públicos del Paraguay, en cuanto a las prácticas contables usuales y el plan de cuentas establecido acorde con el funcionamiento de la Entidad. </t>
  </si>
  <si>
    <t>Algunas cifras correspondientes a los periodos comparados fueron reclasificadas en los presentes estados financieros con el fin de hacerlas comparables con las del periodo actual y facilitar su comparación.</t>
  </si>
  <si>
    <t>Moneda funcional y de presentación</t>
  </si>
  <si>
    <t>La moneda funcional y de presentación de los estados financieros de la Sociedad es el Guaraní, la moneda local de Paraguay.</t>
  </si>
  <si>
    <t>Bases de valuación y efectos de la inflación</t>
  </si>
  <si>
    <t>Dado que la inflación acumulada en los últimos tres años, calculada a base del Índice de Precios al Consumidor emitido por el Banco Central del Paraguay, ha sido inferior al 100%, los estados financieros se presentan en unidad de medida heterogénea. Consecuentemente los estados financieros no fueron re expresados en moneda homogénea de poder adquisitivo constante.</t>
  </si>
  <si>
    <t>Los estados financieros fueron preparados utilizando como principal criterio de valuación el costo histórico, con las excepciones que se mencionan en los siguientes numerales de esta nota.</t>
  </si>
  <si>
    <t>2.2 Moneda extranjera</t>
  </si>
  <si>
    <t>Las transacciones en moneda extranjera son convertidas al Guaraní a la cotización vigente en la fecha de la transacción. Los activos y pasivos monetarios denominados en moneda extranjera son convertidos al Guaraní a la cotización vigente a la fecha de cierre de los estados financieros. Las diferencias de cambio resultantes figuran presentadas en el Estado de Resultados.</t>
  </si>
  <si>
    <t>El siguiente es el detalle de las cotizaciones de la moneda extranjera operada por la Sociedad respecto al Guaraní, al cierre de los estados financieros:</t>
  </si>
  <si>
    <t>2.3 Deterioro</t>
  </si>
  <si>
    <t>Activos financieros</t>
  </si>
  <si>
    <t>Un activo financiero es revisado a la fecha de cada estado financiero para determinar si existe evidencia objetiva de deterioro de valor. Un activo financiero se considera deteriorado si existe evidencia objetiva indicativa de que uno o más eventos han tenido un efecto negativo en los flujos de efectivo futuros del activo.</t>
  </si>
  <si>
    <t>Las pérdidas por deterioro de valor en relación con los activos financieros registrados al costo amortizado son calculadas como la diferencia entre el importe en libros del activo y el valor actual de los flujos de efectivo futuros estimados, descontados a la tasa de interés efectiva.</t>
  </si>
  <si>
    <t>Los activos financieros individualmente significativos se evalúan de forma individual para analizar su deterioro. El resto de los activos financieros se evalúan en grupos que comparten características de riesgo crediticio similares.</t>
  </si>
  <si>
    <t>Todas las pérdidas por deterioro de valor se reconocen en resultados.</t>
  </si>
  <si>
    <t>Una pérdida por deterioro de valor se revierte si la reversión puede asignarse a un evento ocurrido con posterioridad al reconocimiento de la pérdida por deterioro de valor. En el caso de activos financieros registrados al costo amortizado, la reversión se reconoce en resultados.</t>
  </si>
  <si>
    <t xml:space="preserve">Las pérdidas por deterioro de valor reconocidas en períodos anteriores se analizan en cada fecha de cierre de año en busca de indicios de que la pérdida sea menor o haya desaparecido. </t>
  </si>
  <si>
    <t>En el caso de activos diferentes de propiedades, planta, equipo e intangibles, una pérdida por deterioro es revertida hasta el monto que no exceda el valor contable que hubiera correspondido si no se hubiera reconocido el deterioro, cuando posteriormente se produce un aumento en la estimación del monto recuperable. En el caso de las propiedades, planta y equipo, revaluados según se indica en la Nota 2.8, una pérdida por deterioro es revertida hasta el monto que no exceda el valor contable revaluado que hubiera correspondido si no se hubiera reconocido el deterioro cuando posteriormente se produce un aumento en la estimación del monto recuperable.</t>
  </si>
  <si>
    <t>2.4 Disponibilidades</t>
  </si>
  <si>
    <t>Caja y bancos se presentan por su valor nominal.</t>
  </si>
  <si>
    <t>2.5 Créditos por ventas y otros créditos</t>
  </si>
  <si>
    <t>Los créditos por ventas y otros créditos se presentan por su costo menos cualquier pérdida por deterioro (Nota 2.3). La previsión para deudores incobrables se constituye en función de los análisis de riesgo individualizado de los deudores.</t>
  </si>
  <si>
    <t>2.6 Inventarios</t>
  </si>
  <si>
    <t>Los bienes de cambio se valúan a su costo de adquisición más otros gastos aplicables, o al valor neto de realización el que fuera menor. Los ajustes a valores netos de realización se incluyen en el costo de los bienes vendidos.</t>
  </si>
  <si>
    <t>2.7 Inversiones</t>
  </si>
  <si>
    <t>Las inversiones están valuadas a su costo menos cualquier pérdida por deterioro (Nota 2.3).</t>
  </si>
  <si>
    <t>2.8 Propiedades, planta y equipo</t>
  </si>
  <si>
    <t>Valor Bruto</t>
  </si>
  <si>
    <t>Las propiedades, planta y equipo figuran presentados a sus valores de adquisición, netos de depreciaciones y pérdidas por deterioro cuando corresponde (Nota 2.3), reexpresados en moneda de cierre de acuerdo a la variación en el índice general de precios al consumo publicado por Banco Central del Paraguay.</t>
  </si>
  <si>
    <t>Gastos Posteriores</t>
  </si>
  <si>
    <t>Los gastos posteriores incurridos para reemplazar un componente de una propiedad, planta y equipo únicamente activados cuando estos incrementan los beneficios futuros del mismo. Los demás gastos son reconocidos en el Estado de Resultados en el momento en que se incurren.</t>
  </si>
  <si>
    <t>Depreciaciones</t>
  </si>
  <si>
    <t>2.9 Deudas comerciales y deudas diversas</t>
  </si>
  <si>
    <t>Las deudas comerciales y diversas están presentadas a su costo amortizado.</t>
  </si>
  <si>
    <t>2.10 Deudas Financieras</t>
  </si>
  <si>
    <t>Las deudas financieras están presentadas a su costo amortizado, con cualquier diferencia entre el costo y su valor de cancelación, reconocida en el Estado de Resultados durante el periodo de financiamiento, utilizando tasas de interés efectivas.</t>
  </si>
  <si>
    <t>2.11 Patrimonio</t>
  </si>
  <si>
    <t>Los dividendos son reconocidos como pasivo en la fecha que son aprobados.</t>
  </si>
  <si>
    <t>2.12 Impuesto a la Renta</t>
  </si>
  <si>
    <t>El Impuesto a la renta se basa en la utilidad contable antes de este concepto, ajustada por las partidas que la ley incluye o excluye para la determinación de la renta neta imponible, a la que se le aplica la tasa vigente del 10%. Si bien la NIF 20 – Impuesto diferido emitida por el Consejo de Contadores Públicos del Paraguay requiere la contabilización de dicho impuesto, se optó por no registrarlo dado que el importe resultante no es material en relación con el patrimonio al 30 de setiembre de 2019 y diciembre de 2018 ni con relación a los resultados de los años terminados en esas fechas.</t>
  </si>
  <si>
    <t>Un activo por impuesto diferido es reconocido solamente hasta el importe que es probable que futuras ganancias imponibles estarán disponibles, contra las cuales el activo pueda ser utilizado.</t>
  </si>
  <si>
    <t>2.13 Determinación del Resultado</t>
  </si>
  <si>
    <t>La Sociedad aplicó el principio de lo devengado para el reconocimiento de los ingresos y la imputación de costos y gastos.</t>
  </si>
  <si>
    <t>Los ingresos operativos representan el importe de los bienes y servicios vendidos a terceros y son reconocidos en el Estado de Resultados cuando los riesgos y beneficios significativos asociados a la propiedad de los mismos han sido transferidos al comprador.</t>
  </si>
  <si>
    <t>La depreciación de las propiedades, planta y equipo es calculada según los criterios indicados en la Nota 2.8.</t>
  </si>
  <si>
    <t>Los resultados financieros incluyen y perdidos, y gastos bancarios, según se indica en la Nota 2.10.</t>
  </si>
  <si>
    <t>Los ingresos extraordinarios e intereses corresponden a intereses cobrados o clientes moratorios y diferencia de cambio positivos.</t>
  </si>
  <si>
    <t>El resultado por impuesto a la renta es calculado, según se indica en la Nota 2.12.</t>
  </si>
  <si>
    <t>2.14 Uso de estimaciones contables</t>
  </si>
  <si>
    <t xml:space="preserve">La preparación de los estados financieros requiere por parte de la Dirección de la Sociedad la aplicación de estimaciones contables relevantes y la realización de juicios y supuestos en el proceso de aplicación de las políticas contables que afectan a los importes de activos y pasivos </t>
  </si>
  <si>
    <t xml:space="preserve">registrados y los activos y pasivos contingentes revelados a la fecha de la emisión de los </t>
  </si>
  <si>
    <t>presentes estados financieros, como así también los ingresos y gastos registrados en el año. Los resultados reales pueden diferir de las estimaciones realizadas.</t>
  </si>
  <si>
    <t>A pesar de que las estimaciones realizadas por la Dirección de la Sociedad se han calculado en función de la mejor información disponible al 30 de setiembre de 2019, es posible que acontecimientos que puedan tener lugar en el futuro obliguen a su modificación en los próximos periodos. El efecto en los estados financieros de las modificaciones que, en su caso, se derivasen de los ajustes a efectuar durante los próximos años, es reconocido en el año en que la estimación es modificada y en los períodos futuros afectados, o sea, se registra en forma prospectiva.</t>
  </si>
  <si>
    <t xml:space="preserve">Las áreas más significativas en las que la Dirección de la Sociedad ha realizado estimaciones de incertidumbre y juicios críticos en la aplicación de políticas contables y que tienen un mayor efecto sobre el importe reconocido en los estados financieros conciernen las previsiones para deudores incobrables, las amortizaciones y el cargo por impuesto a la renta. </t>
  </si>
  <si>
    <t>Los resultados reales futuros pueden diferir de las estimaciones y evaluaciones realizadas a la fecha de preparación de los presentes estados financieros.</t>
  </si>
  <si>
    <t>2.15 Definición de Fondos</t>
  </si>
  <si>
    <t>Para la preparación del Estado de Flujo de Efectivo se definió como fondos a las disponibilidades.</t>
  </si>
  <si>
    <t>Los valores contables de los activos de la Sociedad son revisados a la fecha de cada estado financiero para determinar si existe un indicativo de deterioro. Si algún indicativo de deterioro existiera, el monto recuperable del activo es estimado como el mayor del precio neto de venta y el valor de uso, reconociéndose una pérdida por deterioro en el Estado de Resultados cuando el valor contable del activo o su unidad generadora de efectivo excede su monto recuperable.</t>
  </si>
  <si>
    <t>Las depreciaciones son cargadas al Estado de Resultado utilizando porcentajes fijos sobre los valores antes referidos, estimado según la vida útil estimada para cada categoría, a partir del año siguiente al de su incorporación. Los porcentajes de depreciación utilizados para cada categoría se exponen en el Anexo A. Durante el año utilizamos la depreciación mensual aplicando en forma provisoria el coeficiente del año anterior.</t>
  </si>
  <si>
    <t>Nota 3 – Efectivo y Equivalentes de efectivo</t>
  </si>
  <si>
    <t>El detalle de Efectivo y equivalentes de efectivo es el siguiente:</t>
  </si>
  <si>
    <t xml:space="preserve">Nota 4 – Créditos por ventas </t>
  </si>
  <si>
    <t>El detalle de Créditos por ventas es el siguiente:</t>
  </si>
  <si>
    <t xml:space="preserve">  Nota 4.1 – Composición de Cartera de Créditos</t>
  </si>
  <si>
    <t xml:space="preserve">Nota 5 – Otros créditos </t>
  </si>
  <si>
    <t>El detalle de Otros créditos es el siguiente:</t>
  </si>
  <si>
    <t>Nota 6 - Inventario</t>
  </si>
  <si>
    <t xml:space="preserve">Nota 7 - Deudas comerciales </t>
  </si>
  <si>
    <t>El detalle de Deudas comerciales es el siguiente:</t>
  </si>
  <si>
    <t>Nota 8 - Deudas financieras</t>
  </si>
  <si>
    <t>El detalle de Deudas financieras es el siguiente:</t>
  </si>
  <si>
    <t xml:space="preserve">Nota 9 - Deudas diversas </t>
  </si>
  <si>
    <t>El detalle de las deudas diversas es el siguiente:</t>
  </si>
  <si>
    <t>Nota 10 - Gastos del personal</t>
  </si>
  <si>
    <t>Los gastos del personal incurridos han sido las siguientes:</t>
  </si>
  <si>
    <t>Nota 11 - Impuesto a la Renta</t>
  </si>
  <si>
    <t>Los cálculos del Impuesto a la renta han sido los siguientes:</t>
  </si>
  <si>
    <t>Nota 12 – Administración de riesgos financieros</t>
  </si>
  <si>
    <t>Las empresas están expuestas a los siguientes riesgos relacionados con el uso de instrumentos financieros:</t>
  </si>
  <si>
    <r>
      <t>·</t>
    </r>
    <r>
      <rPr>
        <sz val="7"/>
        <color theme="1"/>
        <rFont val="Times New Roman"/>
        <family val="1"/>
      </rPr>
      <t xml:space="preserve">         </t>
    </r>
    <r>
      <rPr>
        <sz val="11"/>
        <color theme="1"/>
        <rFont val="Times New Roman"/>
        <family val="1"/>
      </rPr>
      <t>Riesgo de crédito</t>
    </r>
  </si>
  <si>
    <r>
      <t>·</t>
    </r>
    <r>
      <rPr>
        <sz val="7"/>
        <color theme="1"/>
        <rFont val="Times New Roman"/>
        <family val="1"/>
      </rPr>
      <t xml:space="preserve">         </t>
    </r>
    <r>
      <rPr>
        <sz val="11"/>
        <color theme="1"/>
        <rFont val="Times New Roman"/>
        <family val="1"/>
      </rPr>
      <t>Riesgo de liquidez</t>
    </r>
  </si>
  <si>
    <r>
      <t>·</t>
    </r>
    <r>
      <rPr>
        <sz val="7"/>
        <color theme="1"/>
        <rFont val="Times New Roman"/>
        <family val="1"/>
      </rPr>
      <t xml:space="preserve">         </t>
    </r>
    <r>
      <rPr>
        <sz val="11"/>
        <color theme="1"/>
        <rFont val="Times New Roman"/>
        <family val="1"/>
      </rPr>
      <t>Riesgo de mercado</t>
    </r>
  </si>
  <si>
    <t>En esta nota se presenta información respecto de la exposición de las empresas a cada uno de los riesgos mencionados, los objetivos, las políticas y los procedimientos de las empresas para medir y administrar el riesgo.</t>
  </si>
  <si>
    <t>La Dirección es responsable por establecer y supervisar la estructura de administración de riesgo de las empresas. La Gerencia es responsable por el desarrollo y el monitoreo de la administración del riesgo de las empresas, e informa regularmente a la Dirección acerca de sus actividades.</t>
  </si>
  <si>
    <t>Las políticas de administración de riesgo son establecidas con el objeto de identificar y analizar los riesgos enfrentados por las empresas, fijar límites y controles de riesgo adecuados, y para monitorear los riesgos y el cumplimiento de los límites. Se revisan regularmente las políticas y los sistemas de administración de riesgo a fin de que reflejen los cambios en las condiciones de mercado y en las actividades. Las empresas, a través de sus normas y procedimientos de administración, pretenden desarrollar un ambiente de control disciplinado y constructivo en lo que todos los empleados entiendan sus roles y obligaciones.</t>
  </si>
  <si>
    <t>El riesgo de crédito es el riesgo de pérdida financiera que enfrentan las empresas si un cliente o contraparte en un instrumento financiero no cumple con sus obligaciones contractuales, y se origina principalmente de las cuentas por cobrar a clientes.</t>
  </si>
  <si>
    <t>La Dirección tiene políticas de crédito que permiten monitorear este riesgo de forma continua, y espera un correcto comportamiento crediticio y los eventuales incumplimientos están cubiertos razonablemente por las previsiones existentes.</t>
  </si>
  <si>
    <t>El riesgo de liquidez es el riesgo de que las empresas no puedan cumplir con sus obligaciones financieras a medida que vencen. El enfoque de las empresas para administrar la liquidez es asegurar, en la mayor medida posible, que siempre contarán con la liquidez suficiente para cumplir con sus obligaciones cuando vencen, tanto en condiciones normales como de tensión, sin incurrir en pérdidas inaceptables o arriesgar la seguridad de las empresas.</t>
  </si>
  <si>
    <t>El riesgo de mercado es el riesgo de que los cambios en los precios de mercado, por ejemplo en el tipo de cambio, tasas de interés variables y otros precios de mercado, afecten los ingresos de las empresas o el valor de los instrumentos financieros que mantienen. El objetivo de la administración del riesgo de mercado es administrar y controlar las exposiciones a este riesgo dentro de parámetros razonables y al mismo tiempo optimizar la rentabilidad.</t>
  </si>
  <si>
    <t xml:space="preserve">Riesgo de moneda </t>
  </si>
  <si>
    <t>La sociedad incurre en riesgos de moneda extranjera en ventas y compras denominadas en monedas diferentes al Dólar Estadounidense. La moneda que origina principalmente este riesgo es el Guaraní. Este riesgo es monitoreado de forma de mantener la exposición al mismo en niveles aceptables. El detalle de la exposición al riesgo de moneda se visualiza en el Anexo G.</t>
  </si>
  <si>
    <t>Nota 13 – Patrimonio</t>
  </si>
  <si>
    <t>13.1 Capital</t>
  </si>
  <si>
    <t>El capital social de la Sociedad al 30 de setiembre de 2019 y al 31 de diciembre de 2018 el capital social es de Gs. 38.500.000.000 representado por 38.500 acciones nominativas, con un valor nominal de Gs. 1.000.000 cada una, el cual se halla totalmente integrado a dichas fechas.</t>
  </si>
  <si>
    <t xml:space="preserve">12.1 Riesgo de crédito </t>
  </si>
  <si>
    <t>12.2 Riesgo de liquidez</t>
  </si>
  <si>
    <t>12.3 Riesgo de mercado</t>
  </si>
  <si>
    <t xml:space="preserve"> 13.2 Reserva legal</t>
  </si>
  <si>
    <t>De acuerdo con lo establecido en el artículo 91 de la Ley Nº 1034/1.983 del Comerciante, la sociedad debe afectar el 5% de la utilidad del año como reserva legal hasta que el saldo de dicha reserva represente el 20% del capital integrado.</t>
  </si>
  <si>
    <t>13.3 Reserva de revalúo</t>
  </si>
  <si>
    <t>El saldo de este rubro corresponde a la revaluación de las propiedades, planta y equipo. La reexpresión de las propiedades, planta y equipo durante el año 2018 ascendió a Gs. 543.077.486.- y hasta setiembre 2019 a 415.750.560.-.  El incremento patrimonial producido por el revalúo de las propiedades, planta y equipo podrá ser capitalizado no pudiendo ser distribuido como dividendo, utilidad o beneficio.</t>
  </si>
  <si>
    <t>13.4 Revalúo Técnico</t>
  </si>
  <si>
    <t>El saldo de este rubro corresponde a la revaluación de las propiedades, planta y equipo según tasaciones realizadas en abril y noviembre 2017 por los Ing. Rafael Sapienza Ávila y Eduardo Francisco Pangrazio que ascendía a Gs. 15.311.014.- al cierre de diciembre 2017, del cual fuera capitalizado y rescatado durante el 2018 en Gs. 15.310.000.- quedando el saldo actual de Gs.1.014.-</t>
  </si>
  <si>
    <t>______.______</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</si>
</sst>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4" formatCode="_-* #,##0.00\ &quot;€&quot;_-;\-* #,##0.00\ &quot;€&quot;_-;_-* &quot;-&quot;??\ &quot;€&quot;_-;_-@_-"/>
    <numFmt numFmtId="43" formatCode="_-* #,##0.00\ _€_-;\-* #,##0.00\ _€_-;_-* &quot;-&quot;??\ _€_-;_-@_-"/>
    <numFmt numFmtId="164" formatCode="#,##0;[Red]#,##0"/>
    <numFmt numFmtId="165" formatCode="_ * #,##0_ ;_ * \-#,##0_ ;_ * &quot;-&quot;??_ ;_ @_ "/>
    <numFmt numFmtId="166" formatCode="_(* #,##0_);_(* \(#,##0\);_(* &quot;-&quot;_);_(@_)"/>
    <numFmt numFmtId="167" formatCode="_ * #,##0.00_ ;_ * \-#,##0.00_ ;_ * &quot;-&quot;??_ ;_ @_ "/>
    <numFmt numFmtId="168" formatCode="0.0%"/>
    <numFmt numFmtId="169" formatCode="_ * #,##0.0_ ;_ * \-#,##0.0_ ;_ * &quot;-&quot;??_ ;_ @_ "/>
    <numFmt numFmtId="170" formatCode="_-* #,##0\ _€_-;\-* #,##0\ _€_-;_-* &quot;-&quot;??\ _€_-;_-@_-"/>
    <numFmt numFmtId="171" formatCode="&quot;Gs.&quot;\ #,##0;[Red]&quot;Gs.&quot;\ \-#,##0"/>
    <numFmt numFmtId="172" formatCode="#,##0_ ;[Red]\-#,##0\ "/>
    <numFmt numFmtId="173" formatCode="#,##0_);\(#,##0\);\ &quot;-&quot;_)"/>
    <numFmt numFmtId="174" formatCode="_-* #,##0_-;\(#,##0\)_-;_-* &quot;&quot;_-;_-@_-"/>
  </numFmts>
  <fonts count="69">
    <font>
      <sz val="11"/>
      <color theme="1"/>
      <name val="Calibri"/>
      <family val="2"/>
      <scheme val="minor"/>
    </font>
    <font>
      <sz val="11"/>
      <color theme="1"/>
      <name val="Calibri"/>
      <family val="2"/>
      <scheme val="minor"/>
    </font>
    <font>
      <sz val="10"/>
      <name val="Times New Roman"/>
      <family val="1"/>
    </font>
    <font>
      <b/>
      <sz val="14"/>
      <name val="Times New Roman"/>
      <family val="1"/>
    </font>
    <font>
      <b/>
      <sz val="10"/>
      <name val="Times New Roman"/>
      <family val="1"/>
    </font>
    <font>
      <sz val="9"/>
      <name val="Times New Roman"/>
      <family val="1"/>
    </font>
    <font>
      <b/>
      <u/>
      <sz val="10"/>
      <name val="Times New Roman"/>
      <family val="1"/>
    </font>
    <font>
      <u/>
      <sz val="10"/>
      <name val="Times New Roman"/>
      <family val="1"/>
    </font>
    <font>
      <sz val="10"/>
      <color indexed="8"/>
      <name val="Times New Roman"/>
      <family val="1"/>
    </font>
    <font>
      <sz val="10"/>
      <color indexed="9"/>
      <name val="Times New Roman"/>
      <family val="1"/>
    </font>
    <font>
      <b/>
      <sz val="10"/>
      <color indexed="9"/>
      <name val="Times New Roman"/>
      <family val="1"/>
    </font>
    <font>
      <b/>
      <sz val="10"/>
      <color indexed="10"/>
      <name val="Times New Roman"/>
      <family val="1"/>
    </font>
    <font>
      <sz val="10"/>
      <color theme="0"/>
      <name val="Times New Roman"/>
      <family val="1"/>
    </font>
    <font>
      <b/>
      <sz val="10"/>
      <color indexed="62"/>
      <name val="Times New Roman"/>
      <family val="1"/>
    </font>
    <font>
      <b/>
      <sz val="10"/>
      <color theme="0"/>
      <name val="Times New Roman"/>
      <family val="1"/>
    </font>
    <font>
      <b/>
      <sz val="9"/>
      <color indexed="8"/>
      <name val="Times New Roman"/>
      <family val="1"/>
    </font>
    <font>
      <sz val="16"/>
      <name val="Times New Roman"/>
      <family val="1"/>
    </font>
    <font>
      <sz val="8"/>
      <name val="Times New Roman"/>
      <family val="1"/>
    </font>
    <font>
      <sz val="10"/>
      <name val="Arial"/>
      <family val="2"/>
    </font>
    <font>
      <sz val="12"/>
      <name val="Times New Roman"/>
      <family val="1"/>
    </font>
    <font>
      <b/>
      <sz val="12"/>
      <name val="Times New Roman"/>
      <family val="1"/>
    </font>
    <font>
      <b/>
      <sz val="12"/>
      <color indexed="8"/>
      <name val="Times New Roman"/>
      <family val="1"/>
    </font>
    <font>
      <sz val="12"/>
      <color indexed="8"/>
      <name val="Times New Roman"/>
      <family val="1"/>
    </font>
    <font>
      <sz val="12"/>
      <color theme="0"/>
      <name val="Times New Roman"/>
      <family val="1"/>
    </font>
    <font>
      <b/>
      <sz val="12"/>
      <color theme="0"/>
      <name val="Times New Roman"/>
      <family val="1"/>
    </font>
    <font>
      <sz val="10"/>
      <color indexed="10"/>
      <name val="Times New Roman"/>
      <family val="1"/>
    </font>
    <font>
      <b/>
      <sz val="9"/>
      <name val="Times New Roman"/>
      <family val="1"/>
    </font>
    <font>
      <sz val="10"/>
      <color indexed="8"/>
      <name val="Arial"/>
      <family val="2"/>
    </font>
    <font>
      <sz val="10"/>
      <color theme="0"/>
      <name val="Arial"/>
      <family val="2"/>
    </font>
    <font>
      <b/>
      <sz val="10"/>
      <color theme="0"/>
      <name val="Arial"/>
      <family val="2"/>
    </font>
    <font>
      <b/>
      <sz val="10"/>
      <color indexed="8"/>
      <name val="Arial"/>
      <family val="2"/>
    </font>
    <font>
      <b/>
      <sz val="13"/>
      <name val="Times New Roman"/>
      <family val="1"/>
    </font>
    <font>
      <b/>
      <i/>
      <u/>
      <sz val="11"/>
      <name val="Times New Roman"/>
      <family val="1"/>
    </font>
    <font>
      <sz val="11"/>
      <name val="Times New Roman"/>
      <family val="1"/>
    </font>
    <font>
      <b/>
      <sz val="10"/>
      <color indexed="8"/>
      <name val="Times New Roman"/>
      <family val="1"/>
    </font>
    <font>
      <sz val="11"/>
      <color theme="1"/>
      <name val="Times New Roman"/>
      <family val="1"/>
    </font>
    <font>
      <b/>
      <sz val="11"/>
      <color theme="1"/>
      <name val="Times New Roman"/>
      <family val="1"/>
    </font>
    <font>
      <sz val="10"/>
      <name val="Times NewS Roman"/>
    </font>
    <font>
      <b/>
      <sz val="10"/>
      <name val="Times NewS Roman"/>
    </font>
    <font>
      <b/>
      <sz val="9"/>
      <name val="Times NewS Roman"/>
    </font>
    <font>
      <sz val="10"/>
      <color theme="0"/>
      <name val="Times NewS Roman"/>
    </font>
    <font>
      <sz val="10"/>
      <color rgb="FFFF0000"/>
      <name val="Times New Roman"/>
      <family val="1"/>
    </font>
    <font>
      <b/>
      <sz val="9"/>
      <color rgb="FFFF0000"/>
      <name val="Times New Roman"/>
      <family val="1"/>
    </font>
    <font>
      <b/>
      <sz val="10"/>
      <color rgb="FFFF0000"/>
      <name val="Times New Roman"/>
      <family val="1"/>
    </font>
    <font>
      <b/>
      <u/>
      <sz val="10"/>
      <color indexed="8"/>
      <name val="Times New Roman"/>
      <family val="1"/>
    </font>
    <font>
      <b/>
      <sz val="11"/>
      <name val="Times New Roman"/>
      <family val="1"/>
    </font>
    <font>
      <b/>
      <sz val="7"/>
      <name val="Times New Roman"/>
      <family val="1"/>
    </font>
    <font>
      <sz val="12"/>
      <name val="Cambria"/>
      <family val="1"/>
    </font>
    <font>
      <b/>
      <sz val="8"/>
      <name val="Times New Roman"/>
      <family val="1"/>
    </font>
    <font>
      <sz val="9"/>
      <color theme="0"/>
      <name val="Times New Roman"/>
      <family val="1"/>
    </font>
    <font>
      <sz val="9"/>
      <color rgb="FF000000"/>
      <name val="Times New Roman"/>
      <family val="1"/>
    </font>
    <font>
      <b/>
      <sz val="9"/>
      <color rgb="FF000000"/>
      <name val="Times New Roman"/>
      <family val="1"/>
    </font>
    <font>
      <b/>
      <u/>
      <sz val="9"/>
      <color rgb="FF000000"/>
      <name val="Times New Roman"/>
      <family val="1"/>
    </font>
    <font>
      <b/>
      <i/>
      <u/>
      <sz val="9"/>
      <color rgb="FF000000"/>
      <name val="Times New Roman"/>
      <family val="1"/>
    </font>
    <font>
      <b/>
      <i/>
      <u/>
      <sz val="9"/>
      <name val="Times New Roman"/>
      <family val="1"/>
    </font>
    <font>
      <u/>
      <sz val="9"/>
      <color rgb="FF000000"/>
      <name val="Times New Roman"/>
      <family val="1"/>
    </font>
    <font>
      <sz val="9"/>
      <color theme="0"/>
      <name val="Arial"/>
      <family val="2"/>
    </font>
    <font>
      <sz val="9"/>
      <name val="Arial"/>
      <family val="2"/>
    </font>
    <font>
      <b/>
      <sz val="16"/>
      <color theme="1"/>
      <name val="Times New Roman"/>
      <family val="1"/>
    </font>
    <font>
      <b/>
      <sz val="14"/>
      <color theme="1"/>
      <name val="Times New Roman"/>
      <family val="1"/>
    </font>
    <font>
      <b/>
      <sz val="12"/>
      <color theme="1"/>
      <name val="Times New Roman"/>
      <family val="1"/>
    </font>
    <font>
      <b/>
      <i/>
      <sz val="12"/>
      <color theme="1"/>
      <name val="Times New Roman"/>
      <family val="1"/>
    </font>
    <font>
      <sz val="12"/>
      <color theme="1"/>
      <name val="Times New Roman"/>
      <family val="1"/>
    </font>
    <font>
      <sz val="10"/>
      <color theme="1"/>
      <name val="Calibri"/>
      <family val="2"/>
      <scheme val="minor"/>
    </font>
    <font>
      <sz val="10"/>
      <color theme="1"/>
      <name val="Times New Roman"/>
      <family val="1"/>
    </font>
    <font>
      <sz val="11"/>
      <color theme="1"/>
      <name val="Symbol"/>
      <family val="1"/>
      <charset val="2"/>
    </font>
    <font>
      <sz val="7"/>
      <color theme="1"/>
      <name val="Times New Roman"/>
      <family val="1"/>
    </font>
    <font>
      <b/>
      <i/>
      <sz val="11"/>
      <color theme="1"/>
      <name val="Times New Roman"/>
      <family val="1"/>
    </font>
    <font>
      <sz val="14"/>
      <color theme="1"/>
      <name val="Times New Roman"/>
      <family val="1"/>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50">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right/>
      <top style="thin">
        <color auto="1"/>
      </top>
      <bottom style="double">
        <color auto="1"/>
      </bottom>
      <diagonal/>
    </border>
    <border>
      <left/>
      <right style="medium">
        <color auto="1"/>
      </right>
      <top style="thin">
        <color auto="1"/>
      </top>
      <bottom style="double">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top style="thin">
        <color auto="1"/>
      </top>
      <bottom/>
      <diagonal/>
    </border>
    <border>
      <left/>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auto="1"/>
      </left>
      <right/>
      <top/>
      <bottom style="thin">
        <color auto="1"/>
      </bottom>
      <diagonal/>
    </border>
    <border>
      <left/>
      <right/>
      <top/>
      <bottom style="thin">
        <color auto="1"/>
      </bottom>
      <diagonal/>
    </border>
    <border>
      <left style="medium">
        <color auto="1"/>
      </left>
      <right style="medium">
        <color auto="1"/>
      </right>
      <top style="medium">
        <color auto="1"/>
      </top>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style="thin">
        <color auto="1"/>
      </bottom>
      <diagonal/>
    </border>
    <border>
      <left style="medium">
        <color auto="1"/>
      </left>
      <right/>
      <top style="medium">
        <color auto="1"/>
      </top>
      <bottom style="medium">
        <color auto="1"/>
      </bottom>
      <diagonal/>
    </border>
    <border>
      <left style="medium">
        <color auto="1"/>
      </left>
      <right style="medium">
        <color auto="1"/>
      </right>
      <top/>
      <bottom style="medium">
        <color auto="1"/>
      </bottom>
      <diagonal/>
    </border>
    <border>
      <left style="medium">
        <color auto="1"/>
      </left>
      <right style="medium">
        <color auto="1"/>
      </right>
      <top style="thin">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top/>
      <bottom style="thin">
        <color auto="1"/>
      </bottom>
      <diagonal/>
    </border>
    <border>
      <left style="medium">
        <color auto="1"/>
      </left>
      <right style="medium">
        <color auto="1"/>
      </right>
      <top/>
      <bottom style="thin">
        <color auto="1"/>
      </bottom>
      <diagonal/>
    </border>
    <border>
      <left style="medium">
        <color auto="1"/>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medium">
        <color auto="1"/>
      </left>
      <right/>
      <top style="thin">
        <color auto="1"/>
      </top>
      <bottom style="thin">
        <color auto="1"/>
      </bottom>
      <diagonal/>
    </border>
    <border>
      <left style="medium">
        <color auto="1"/>
      </left>
      <right style="medium">
        <color auto="1"/>
      </right>
      <top/>
      <bottom/>
      <diagonal/>
    </border>
    <border>
      <left style="medium">
        <color auto="1"/>
      </left>
      <right style="thin">
        <color auto="1"/>
      </right>
      <top/>
      <bottom/>
      <diagonal/>
    </border>
    <border>
      <left style="thin">
        <color auto="1"/>
      </left>
      <right style="thin">
        <color auto="1"/>
      </right>
      <top style="medium">
        <color indexed="64"/>
      </top>
      <bottom style="thin">
        <color auto="1"/>
      </bottom>
      <diagonal/>
    </border>
    <border>
      <left style="medium">
        <color auto="1"/>
      </left>
      <right style="medium">
        <color auto="1"/>
      </right>
      <top style="thin">
        <color auto="1"/>
      </top>
      <bottom/>
      <diagonal/>
    </border>
    <border>
      <left style="medium">
        <color indexed="64"/>
      </left>
      <right/>
      <top style="thin">
        <color auto="1"/>
      </top>
      <bottom style="medium">
        <color auto="1"/>
      </bottom>
      <diagonal/>
    </border>
    <border>
      <left/>
      <right style="thin">
        <color auto="1"/>
      </right>
      <top style="thin">
        <color auto="1"/>
      </top>
      <bottom/>
      <diagonal/>
    </border>
    <border>
      <left/>
      <right style="thin">
        <color auto="1"/>
      </right>
      <top/>
      <bottom/>
      <diagonal/>
    </border>
    <border>
      <left/>
      <right style="thin">
        <color auto="1"/>
      </right>
      <top/>
      <bottom style="thin">
        <color indexed="64"/>
      </bottom>
      <diagonal/>
    </border>
    <border>
      <left style="medium">
        <color indexed="64"/>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thin">
        <color auto="1"/>
      </left>
      <right style="medium">
        <color auto="1"/>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auto="1"/>
      </bottom>
      <diagonal/>
    </border>
    <border>
      <left style="thin">
        <color auto="1"/>
      </left>
      <right style="medium">
        <color indexed="64"/>
      </right>
      <top style="thin">
        <color auto="1"/>
      </top>
      <bottom style="medium">
        <color indexed="64"/>
      </bottom>
      <diagonal/>
    </border>
  </borders>
  <cellStyleXfs count="9">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cellStyleXfs>
  <cellXfs count="492">
    <xf numFmtId="0" fontId="0" fillId="0" borderId="0" xfId="0"/>
    <xf numFmtId="0" fontId="2" fillId="0" borderId="0" xfId="0" applyFont="1"/>
    <xf numFmtId="0" fontId="4" fillId="0" borderId="0" xfId="0" applyFont="1" applyBorder="1" applyAlignment="1"/>
    <xf numFmtId="0" fontId="2" fillId="0" borderId="0" xfId="0" applyFont="1" applyFill="1"/>
    <xf numFmtId="3" fontId="2" fillId="0" borderId="0" xfId="0" applyNumberFormat="1" applyFont="1"/>
    <xf numFmtId="0" fontId="2" fillId="0" borderId="0" xfId="0" applyFont="1" applyBorder="1" applyAlignment="1"/>
    <xf numFmtId="0" fontId="2" fillId="0" borderId="0" xfId="0" applyFont="1" applyBorder="1"/>
    <xf numFmtId="0" fontId="4" fillId="3" borderId="0" xfId="0" applyFont="1" applyFill="1" applyBorder="1" applyAlignment="1">
      <alignment horizontal="center"/>
    </xf>
    <xf numFmtId="3" fontId="2" fillId="3" borderId="0" xfId="0" applyNumberFormat="1" applyFont="1" applyFill="1" applyBorder="1"/>
    <xf numFmtId="3" fontId="2" fillId="2" borderId="0" xfId="0" applyNumberFormat="1" applyFont="1" applyFill="1" applyBorder="1"/>
    <xf numFmtId="0" fontId="2" fillId="3" borderId="4" xfId="0" applyFont="1" applyFill="1" applyBorder="1" applyAlignment="1"/>
    <xf numFmtId="0" fontId="2" fillId="0" borderId="0" xfId="0" applyFont="1" applyFill="1" applyBorder="1"/>
    <xf numFmtId="3" fontId="2" fillId="0" borderId="0" xfId="0" applyNumberFormat="1" applyFont="1" applyBorder="1"/>
    <xf numFmtId="43" fontId="12" fillId="0" borderId="0" xfId="1" applyFont="1" applyFill="1"/>
    <xf numFmtId="0" fontId="12" fillId="0" borderId="0" xfId="0" applyFont="1" applyFill="1"/>
    <xf numFmtId="3" fontId="15" fillId="0" borderId="0" xfId="0" applyNumberFormat="1" applyFont="1" applyFill="1" applyBorder="1"/>
    <xf numFmtId="0" fontId="16" fillId="0" borderId="0" xfId="0" applyFont="1"/>
    <xf numFmtId="0" fontId="9" fillId="0" borderId="0" xfId="0" applyFont="1"/>
    <xf numFmtId="0" fontId="2" fillId="2" borderId="0" xfId="0" applyFont="1" applyFill="1"/>
    <xf numFmtId="0" fontId="2" fillId="3" borderId="0" xfId="0" applyFont="1" applyFill="1"/>
    <xf numFmtId="3" fontId="2" fillId="3" borderId="0" xfId="0" applyNumberFormat="1" applyFont="1" applyFill="1"/>
    <xf numFmtId="0" fontId="4" fillId="3" borderId="1" xfId="0" applyFont="1" applyFill="1" applyBorder="1" applyAlignment="1"/>
    <xf numFmtId="0" fontId="4" fillId="3" borderId="2" xfId="0" applyFont="1" applyFill="1" applyBorder="1" applyAlignment="1"/>
    <xf numFmtId="0" fontId="2" fillId="3" borderId="2" xfId="0" applyFont="1" applyFill="1" applyBorder="1"/>
    <xf numFmtId="0" fontId="2" fillId="3" borderId="3" xfId="0" applyFont="1" applyFill="1" applyBorder="1"/>
    <xf numFmtId="0" fontId="4" fillId="3" borderId="4" xfId="0" applyFont="1" applyFill="1" applyBorder="1"/>
    <xf numFmtId="14" fontId="6" fillId="3" borderId="0" xfId="0" applyNumberFormat="1" applyFont="1" applyFill="1" applyBorder="1" applyAlignment="1">
      <alignment horizontal="center"/>
    </xf>
    <xf numFmtId="0" fontId="2" fillId="3" borderId="0" xfId="0" applyFont="1" applyFill="1" applyBorder="1" applyAlignment="1"/>
    <xf numFmtId="0" fontId="2" fillId="3" borderId="5" xfId="0" applyFont="1" applyFill="1" applyBorder="1"/>
    <xf numFmtId="0" fontId="4" fillId="3" borderId="4" xfId="0" applyFont="1" applyFill="1" applyBorder="1" applyAlignment="1"/>
    <xf numFmtId="14" fontId="6" fillId="3" borderId="5" xfId="0" applyNumberFormat="1" applyFont="1" applyFill="1" applyBorder="1" applyAlignment="1">
      <alignment horizontal="center"/>
    </xf>
    <xf numFmtId="0" fontId="2" fillId="3" borderId="4" xfId="0" applyFont="1" applyFill="1" applyBorder="1"/>
    <xf numFmtId="0" fontId="2" fillId="3" borderId="0" xfId="0" applyFont="1" applyFill="1" applyBorder="1"/>
    <xf numFmtId="0" fontId="2" fillId="3" borderId="4" xfId="0" applyFont="1" applyFill="1" applyBorder="1" applyAlignment="1">
      <alignment horizontal="left"/>
    </xf>
    <xf numFmtId="3" fontId="2" fillId="3" borderId="5" xfId="0" applyNumberFormat="1" applyFont="1" applyFill="1" applyBorder="1"/>
    <xf numFmtId="164" fontId="2" fillId="3" borderId="0" xfId="1" applyNumberFormat="1" applyFont="1" applyFill="1" applyBorder="1" applyAlignment="1"/>
    <xf numFmtId="3" fontId="8" fillId="3" borderId="0" xfId="0" applyNumberFormat="1" applyFont="1" applyFill="1" applyBorder="1" applyAlignment="1">
      <alignment horizontal="right"/>
    </xf>
    <xf numFmtId="164" fontId="2" fillId="3" borderId="5" xfId="1" applyNumberFormat="1" applyFont="1" applyFill="1" applyBorder="1" applyAlignment="1"/>
    <xf numFmtId="0" fontId="4" fillId="3" borderId="0" xfId="0" applyFont="1" applyFill="1" applyBorder="1" applyAlignment="1"/>
    <xf numFmtId="164" fontId="4" fillId="3" borderId="6" xfId="0" applyNumberFormat="1" applyFont="1" applyFill="1" applyBorder="1" applyAlignment="1"/>
    <xf numFmtId="164" fontId="4" fillId="3" borderId="0" xfId="0" applyNumberFormat="1" applyFont="1" applyFill="1" applyBorder="1" applyAlignment="1"/>
    <xf numFmtId="0" fontId="9" fillId="3" borderId="0" xfId="0" applyFont="1" applyFill="1" applyBorder="1"/>
    <xf numFmtId="3" fontId="8" fillId="3" borderId="0" xfId="0" applyNumberFormat="1" applyFont="1" applyFill="1" applyBorder="1"/>
    <xf numFmtId="165" fontId="10" fillId="3" borderId="0" xfId="1" applyNumberFormat="1" applyFont="1" applyFill="1" applyBorder="1"/>
    <xf numFmtId="165" fontId="11" fillId="3" borderId="0" xfId="1" applyNumberFormat="1" applyFont="1" applyFill="1" applyBorder="1"/>
    <xf numFmtId="164" fontId="9" fillId="3" borderId="0" xfId="0" applyNumberFormat="1" applyFont="1" applyFill="1" applyBorder="1" applyAlignment="1"/>
    <xf numFmtId="0" fontId="9" fillId="3" borderId="0" xfId="0" applyFont="1" applyFill="1" applyBorder="1" applyAlignment="1"/>
    <xf numFmtId="164" fontId="2" fillId="3" borderId="5" xfId="0" applyNumberFormat="1" applyFont="1" applyFill="1" applyBorder="1" applyAlignment="1"/>
    <xf numFmtId="164" fontId="2" fillId="3" borderId="0" xfId="0" applyNumberFormat="1" applyFont="1" applyFill="1" applyBorder="1" applyAlignment="1"/>
    <xf numFmtId="165" fontId="2" fillId="3" borderId="0" xfId="1" applyNumberFormat="1" applyFont="1" applyFill="1" applyBorder="1"/>
    <xf numFmtId="164" fontId="4" fillId="3" borderId="5" xfId="0" applyNumberFormat="1" applyFont="1" applyFill="1" applyBorder="1" applyAlignment="1"/>
    <xf numFmtId="165" fontId="13" fillId="3" borderId="0" xfId="1" applyNumberFormat="1" applyFont="1" applyFill="1" applyBorder="1"/>
    <xf numFmtId="165" fontId="13" fillId="3" borderId="5" xfId="1" applyNumberFormat="1" applyFont="1" applyFill="1" applyBorder="1"/>
    <xf numFmtId="165" fontId="11" fillId="3" borderId="5" xfId="1" applyNumberFormat="1" applyFont="1" applyFill="1" applyBorder="1"/>
    <xf numFmtId="3" fontId="2" fillId="3" borderId="5" xfId="1" applyNumberFormat="1" applyFont="1" applyFill="1" applyBorder="1" applyAlignment="1"/>
    <xf numFmtId="164" fontId="4" fillId="3" borderId="7" xfId="0" applyNumberFormat="1" applyFont="1" applyFill="1" applyBorder="1" applyAlignment="1"/>
    <xf numFmtId="3" fontId="4" fillId="3" borderId="6" xfId="0" applyNumberFormat="1" applyFont="1" applyFill="1" applyBorder="1" applyAlignment="1"/>
    <xf numFmtId="3" fontId="2" fillId="3" borderId="0" xfId="0" applyNumberFormat="1" applyFont="1" applyFill="1" applyBorder="1" applyAlignment="1"/>
    <xf numFmtId="0" fontId="12" fillId="3" borderId="0" xfId="0" applyFont="1" applyFill="1"/>
    <xf numFmtId="0" fontId="12" fillId="3" borderId="8" xfId="0" applyFont="1" applyFill="1" applyBorder="1"/>
    <xf numFmtId="0" fontId="12" fillId="3" borderId="9" xfId="0" applyFont="1" applyFill="1" applyBorder="1"/>
    <xf numFmtId="3" fontId="12" fillId="3" borderId="9" xfId="0" applyNumberFormat="1" applyFont="1" applyFill="1" applyBorder="1"/>
    <xf numFmtId="0" fontId="12" fillId="3" borderId="10" xfId="0" applyFont="1" applyFill="1" applyBorder="1"/>
    <xf numFmtId="165" fontId="14" fillId="3" borderId="10" xfId="1" applyNumberFormat="1" applyFont="1" applyFill="1" applyBorder="1"/>
    <xf numFmtId="164" fontId="12" fillId="3" borderId="0" xfId="1" applyNumberFormat="1" applyFont="1" applyFill="1" applyBorder="1" applyAlignment="1"/>
    <xf numFmtId="3" fontId="15" fillId="3" borderId="0" xfId="0" applyNumberFormat="1" applyFont="1" applyFill="1" applyBorder="1"/>
    <xf numFmtId="3" fontId="15" fillId="3" borderId="0" xfId="0" quotePrefix="1" applyNumberFormat="1" applyFont="1" applyFill="1" applyBorder="1" applyAlignment="1">
      <alignment horizontal="center"/>
    </xf>
    <xf numFmtId="0" fontId="3" fillId="0" borderId="0" xfId="0" applyFont="1" applyAlignment="1"/>
    <xf numFmtId="165" fontId="14" fillId="0" borderId="0" xfId="1" applyNumberFormat="1" applyFont="1" applyBorder="1"/>
    <xf numFmtId="0" fontId="3" fillId="3" borderId="0" xfId="0" applyFont="1" applyFill="1" applyAlignment="1"/>
    <xf numFmtId="0" fontId="17" fillId="3" borderId="0" xfId="0" applyFont="1" applyFill="1" applyAlignment="1">
      <alignment horizontal="center"/>
    </xf>
    <xf numFmtId="0" fontId="17" fillId="3" borderId="0" xfId="0" applyFont="1" applyFill="1"/>
    <xf numFmtId="0" fontId="2" fillId="3" borderId="11" xfId="0" applyFont="1" applyFill="1" applyBorder="1"/>
    <xf numFmtId="0" fontId="2" fillId="3" borderId="12" xfId="0" applyFont="1" applyFill="1" applyBorder="1"/>
    <xf numFmtId="0" fontId="2" fillId="3" borderId="16" xfId="0" applyFont="1" applyFill="1" applyBorder="1"/>
    <xf numFmtId="14" fontId="6" fillId="3" borderId="17" xfId="0" applyNumberFormat="1" applyFont="1" applyFill="1" applyBorder="1" applyAlignment="1">
      <alignment horizontal="center"/>
    </xf>
    <xf numFmtId="0" fontId="2" fillId="3" borderId="18" xfId="0" applyFont="1" applyFill="1" applyBorder="1"/>
    <xf numFmtId="0" fontId="2" fillId="3" borderId="16" xfId="0" applyFont="1" applyFill="1" applyBorder="1" applyAlignment="1"/>
    <xf numFmtId="166" fontId="2" fillId="3" borderId="18" xfId="2" applyNumberFormat="1" applyFont="1" applyFill="1" applyBorder="1" applyAlignment="1" applyProtection="1">
      <alignment horizontal="right" vertical="center"/>
    </xf>
    <xf numFmtId="3" fontId="2" fillId="3" borderId="18" xfId="0" applyNumberFormat="1" applyFont="1" applyFill="1" applyBorder="1"/>
    <xf numFmtId="166" fontId="2" fillId="3" borderId="19" xfId="2" applyNumberFormat="1" applyFont="1" applyFill="1" applyBorder="1" applyAlignment="1" applyProtection="1">
      <alignment horizontal="right" vertical="center"/>
    </xf>
    <xf numFmtId="166" fontId="2" fillId="3" borderId="20" xfId="2" applyNumberFormat="1" applyFont="1" applyFill="1" applyBorder="1" applyAlignment="1" applyProtection="1">
      <alignment horizontal="right" vertical="center"/>
    </xf>
    <xf numFmtId="3" fontId="2" fillId="3" borderId="19" xfId="0" applyNumberFormat="1" applyFont="1" applyFill="1" applyBorder="1"/>
    <xf numFmtId="3" fontId="2" fillId="3" borderId="16" xfId="0" applyNumberFormat="1" applyFont="1" applyFill="1" applyBorder="1"/>
    <xf numFmtId="3" fontId="2" fillId="3" borderId="17" xfId="0" applyNumberFormat="1" applyFont="1" applyFill="1" applyBorder="1"/>
    <xf numFmtId="3" fontId="4" fillId="3" borderId="17" xfId="0" applyNumberFormat="1" applyFont="1" applyFill="1" applyBorder="1"/>
    <xf numFmtId="166" fontId="4" fillId="3" borderId="19" xfId="2" applyNumberFormat="1" applyFont="1" applyFill="1" applyBorder="1" applyAlignment="1" applyProtection="1">
      <alignment horizontal="right" vertical="center"/>
    </xf>
    <xf numFmtId="3" fontId="4" fillId="3" borderId="0" xfId="0" applyNumberFormat="1" applyFont="1" applyFill="1" applyBorder="1"/>
    <xf numFmtId="3" fontId="14" fillId="3" borderId="0" xfId="0" applyNumberFormat="1" applyFont="1" applyFill="1" applyBorder="1"/>
    <xf numFmtId="0" fontId="2" fillId="3" borderId="21" xfId="0" applyFont="1" applyFill="1" applyBorder="1"/>
    <xf numFmtId="0" fontId="2" fillId="3" borderId="22" xfId="0" applyFont="1" applyFill="1" applyBorder="1"/>
    <xf numFmtId="3" fontId="2" fillId="3" borderId="22" xfId="0" applyNumberFormat="1" applyFont="1" applyFill="1" applyBorder="1"/>
    <xf numFmtId="0" fontId="0" fillId="3" borderId="0" xfId="0" applyFill="1"/>
    <xf numFmtId="0" fontId="2" fillId="0" borderId="0" xfId="0" applyFont="1" applyFill="1" applyBorder="1" applyAlignment="1">
      <alignment horizontal="left"/>
    </xf>
    <xf numFmtId="0" fontId="19" fillId="3" borderId="0" xfId="0" applyFont="1" applyFill="1"/>
    <xf numFmtId="0" fontId="20" fillId="3" borderId="0" xfId="0" applyFont="1" applyFill="1" applyAlignment="1">
      <alignment horizontal="center"/>
    </xf>
    <xf numFmtId="0" fontId="19" fillId="3" borderId="1" xfId="0" applyFont="1" applyFill="1" applyBorder="1" applyAlignment="1"/>
    <xf numFmtId="0" fontId="19" fillId="3" borderId="2" xfId="0" applyFont="1" applyFill="1" applyBorder="1" applyAlignment="1"/>
    <xf numFmtId="0" fontId="19" fillId="3" borderId="24" xfId="0" applyFont="1" applyFill="1" applyBorder="1" applyAlignment="1"/>
    <xf numFmtId="0" fontId="19" fillId="3" borderId="24" xfId="0" applyFont="1" applyFill="1" applyBorder="1" applyAlignment="1">
      <alignment horizontal="left"/>
    </xf>
    <xf numFmtId="0" fontId="19" fillId="3" borderId="24" xfId="0" applyFont="1" applyFill="1" applyBorder="1" applyAlignment="1">
      <alignment horizontal="right"/>
    </xf>
    <xf numFmtId="14" fontId="19" fillId="3" borderId="24" xfId="0" applyNumberFormat="1" applyFont="1" applyFill="1" applyBorder="1" applyAlignment="1">
      <alignment horizontal="center"/>
    </xf>
    <xf numFmtId="14" fontId="19" fillId="3" borderId="25" xfId="0" applyNumberFormat="1" applyFont="1" applyFill="1" applyBorder="1" applyAlignment="1">
      <alignment horizontal="center"/>
    </xf>
    <xf numFmtId="3" fontId="21" fillId="3" borderId="28" xfId="0" applyNumberFormat="1" applyFont="1" applyFill="1" applyBorder="1" applyAlignment="1">
      <alignment horizontal="center" wrapText="1"/>
    </xf>
    <xf numFmtId="3" fontId="21" fillId="3" borderId="30" xfId="0" applyNumberFormat="1" applyFont="1" applyFill="1" applyBorder="1" applyAlignment="1">
      <alignment horizontal="center" wrapText="1"/>
    </xf>
    <xf numFmtId="3" fontId="22" fillId="3" borderId="26" xfId="0" applyNumberFormat="1" applyFont="1" applyFill="1" applyBorder="1" applyAlignment="1">
      <alignment wrapText="1"/>
    </xf>
    <xf numFmtId="165" fontId="22" fillId="3" borderId="31" xfId="1" applyNumberFormat="1" applyFont="1" applyFill="1" applyBorder="1"/>
    <xf numFmtId="165" fontId="22" fillId="3" borderId="26" xfId="1" applyNumberFormat="1" applyFont="1" applyFill="1" applyBorder="1"/>
    <xf numFmtId="165" fontId="22" fillId="3" borderId="32" xfId="1" applyNumberFormat="1" applyFont="1" applyFill="1" applyBorder="1"/>
    <xf numFmtId="165" fontId="19" fillId="3" borderId="31" xfId="1" applyNumberFormat="1" applyFont="1" applyFill="1" applyBorder="1"/>
    <xf numFmtId="165" fontId="19" fillId="3" borderId="32" xfId="1" applyNumberFormat="1" applyFont="1" applyFill="1" applyBorder="1"/>
    <xf numFmtId="3" fontId="19" fillId="3" borderId="0" xfId="0" applyNumberFormat="1" applyFont="1" applyFill="1"/>
    <xf numFmtId="3" fontId="22" fillId="3" borderId="33" xfId="0" applyNumberFormat="1" applyFont="1" applyFill="1" applyBorder="1" applyAlignment="1">
      <alignment wrapText="1"/>
    </xf>
    <xf numFmtId="165" fontId="19" fillId="3" borderId="13" xfId="1" applyNumberFormat="1" applyFont="1" applyFill="1" applyBorder="1" applyAlignment="1">
      <alignment horizontal="right"/>
    </xf>
    <xf numFmtId="165" fontId="19" fillId="3" borderId="33" xfId="1" applyNumberFormat="1" applyFont="1" applyFill="1" applyBorder="1" applyAlignment="1" applyProtection="1">
      <alignment horizontal="right"/>
    </xf>
    <xf numFmtId="165" fontId="19" fillId="3" borderId="33" xfId="1" applyNumberFormat="1" applyFont="1" applyFill="1" applyBorder="1" applyAlignment="1">
      <alignment horizontal="right"/>
    </xf>
    <xf numFmtId="0" fontId="19" fillId="3" borderId="0" xfId="0" applyFont="1" applyFill="1" applyBorder="1"/>
    <xf numFmtId="166" fontId="19" fillId="3" borderId="33" xfId="1" applyNumberFormat="1" applyFont="1" applyFill="1" applyBorder="1" applyAlignment="1" applyProtection="1">
      <alignment horizontal="right"/>
    </xf>
    <xf numFmtId="165" fontId="22" fillId="3" borderId="33" xfId="1" applyNumberFormat="1" applyFont="1" applyFill="1" applyBorder="1"/>
    <xf numFmtId="165" fontId="22" fillId="3" borderId="35" xfId="1" applyNumberFormat="1" applyFont="1" applyFill="1" applyBorder="1"/>
    <xf numFmtId="166" fontId="22" fillId="3" borderId="33" xfId="1" applyNumberFormat="1" applyFont="1" applyFill="1" applyBorder="1"/>
    <xf numFmtId="166" fontId="19" fillId="3" borderId="33" xfId="1" applyNumberFormat="1" applyFont="1" applyFill="1" applyBorder="1" applyAlignment="1">
      <alignment horizontal="right"/>
    </xf>
    <xf numFmtId="165" fontId="19" fillId="3" borderId="15" xfId="1" applyNumberFormat="1" applyFont="1" applyFill="1" applyBorder="1" applyAlignment="1">
      <alignment horizontal="right"/>
    </xf>
    <xf numFmtId="165" fontId="19" fillId="3" borderId="35" xfId="1" applyNumberFormat="1" applyFont="1" applyFill="1" applyBorder="1" applyAlignment="1">
      <alignment horizontal="right"/>
    </xf>
    <xf numFmtId="165" fontId="19" fillId="3" borderId="20" xfId="1" applyNumberFormat="1" applyFont="1" applyFill="1" applyBorder="1" applyAlignment="1">
      <alignment horizontal="right"/>
    </xf>
    <xf numFmtId="0" fontId="19" fillId="3" borderId="36" xfId="0" applyFont="1" applyFill="1" applyBorder="1" applyAlignment="1">
      <alignment wrapText="1"/>
    </xf>
    <xf numFmtId="165" fontId="19" fillId="3" borderId="37" xfId="1" applyNumberFormat="1" applyFont="1" applyFill="1" applyBorder="1"/>
    <xf numFmtId="165" fontId="19" fillId="3" borderId="36" xfId="1" applyNumberFormat="1" applyFont="1" applyFill="1" applyBorder="1"/>
    <xf numFmtId="165" fontId="19" fillId="3" borderId="4" xfId="1" applyNumberFormat="1" applyFont="1" applyFill="1" applyBorder="1"/>
    <xf numFmtId="166" fontId="19" fillId="3" borderId="36" xfId="2" applyNumberFormat="1" applyFont="1" applyFill="1" applyBorder="1" applyAlignment="1" applyProtection="1">
      <alignment horizontal="right" vertical="center"/>
    </xf>
    <xf numFmtId="0" fontId="19" fillId="3" borderId="33" xfId="0" applyFont="1" applyFill="1" applyBorder="1" applyAlignment="1">
      <alignment wrapText="1"/>
    </xf>
    <xf numFmtId="165" fontId="19" fillId="3" borderId="33" xfId="1" applyNumberFormat="1" applyFont="1" applyFill="1" applyBorder="1"/>
    <xf numFmtId="0" fontId="19" fillId="3" borderId="39" xfId="0" applyFont="1" applyFill="1" applyBorder="1" applyAlignment="1">
      <alignment vertical="center" wrapText="1"/>
    </xf>
    <xf numFmtId="165" fontId="19" fillId="3" borderId="29" xfId="1" applyNumberFormat="1" applyFont="1" applyFill="1" applyBorder="1" applyAlignment="1">
      <alignment horizontal="right"/>
    </xf>
    <xf numFmtId="165" fontId="19" fillId="3" borderId="14" xfId="1" applyNumberFormat="1" applyFont="1" applyFill="1" applyBorder="1" applyAlignment="1">
      <alignment horizontal="right"/>
    </xf>
    <xf numFmtId="165" fontId="19" fillId="3" borderId="40" xfId="1" applyNumberFormat="1" applyFont="1" applyFill="1" applyBorder="1" applyAlignment="1">
      <alignment horizontal="right"/>
    </xf>
    <xf numFmtId="166" fontId="19" fillId="3" borderId="28" xfId="2" applyNumberFormat="1" applyFont="1" applyFill="1" applyBorder="1" applyAlignment="1" applyProtection="1">
      <alignment horizontal="right"/>
    </xf>
    <xf numFmtId="0" fontId="20" fillId="3" borderId="27" xfId="0" applyFont="1" applyFill="1" applyBorder="1" applyAlignment="1">
      <alignment wrapText="1"/>
    </xf>
    <xf numFmtId="3" fontId="21" fillId="3" borderId="30" xfId="0" applyNumberFormat="1" applyFont="1" applyFill="1" applyBorder="1"/>
    <xf numFmtId="3" fontId="23" fillId="3" borderId="0" xfId="0" applyNumberFormat="1" applyFont="1" applyFill="1"/>
    <xf numFmtId="1" fontId="23" fillId="3" borderId="0" xfId="0" applyNumberFormat="1" applyFont="1" applyFill="1"/>
    <xf numFmtId="0" fontId="23" fillId="3" borderId="0" xfId="0" applyFont="1" applyFill="1"/>
    <xf numFmtId="0" fontId="24" fillId="3" borderId="0" xfId="0" applyFont="1" applyFill="1" applyBorder="1" applyAlignment="1">
      <alignment wrapText="1"/>
    </xf>
    <xf numFmtId="3" fontId="24" fillId="3" borderId="0" xfId="0" applyNumberFormat="1" applyFont="1" applyFill="1" applyBorder="1"/>
    <xf numFmtId="3" fontId="24" fillId="3" borderId="0" xfId="0" applyNumberFormat="1" applyFont="1" applyFill="1" applyBorder="1" applyAlignment="1">
      <alignment wrapText="1"/>
    </xf>
    <xf numFmtId="0" fontId="19" fillId="3" borderId="0" xfId="0" applyFont="1" applyFill="1" applyBorder="1" applyAlignment="1"/>
    <xf numFmtId="3" fontId="21" fillId="3" borderId="0" xfId="0" applyNumberFormat="1" applyFont="1" applyFill="1" applyBorder="1"/>
    <xf numFmtId="0" fontId="19" fillId="3" borderId="0" xfId="4" applyFont="1" applyFill="1" applyAlignment="1" applyProtection="1">
      <alignment vertical="center"/>
    </xf>
    <xf numFmtId="0" fontId="2" fillId="3" borderId="0" xfId="0" applyFont="1" applyFill="1" applyBorder="1" applyAlignment="1">
      <alignment horizontal="left"/>
    </xf>
    <xf numFmtId="0" fontId="2" fillId="0" borderId="0" xfId="0" applyNumberFormat="1" applyFont="1" applyFill="1" applyBorder="1" applyAlignment="1" applyProtection="1">
      <alignment vertical="top"/>
    </xf>
    <xf numFmtId="3" fontId="2" fillId="0" borderId="0" xfId="0" applyNumberFormat="1" applyFont="1" applyFill="1" applyBorder="1" applyAlignment="1" applyProtection="1">
      <alignment vertical="top"/>
    </xf>
    <xf numFmtId="0" fontId="2" fillId="3" borderId="0" xfId="0" applyNumberFormat="1" applyFont="1" applyFill="1" applyBorder="1" applyAlignment="1" applyProtection="1">
      <alignment vertical="top"/>
    </xf>
    <xf numFmtId="0" fontId="4" fillId="3" borderId="0" xfId="0" applyNumberFormat="1" applyFont="1" applyFill="1" applyBorder="1" applyAlignment="1" applyProtection="1">
      <alignment horizontal="center" vertical="top"/>
    </xf>
    <xf numFmtId="0" fontId="2" fillId="3" borderId="0" xfId="0" applyNumberFormat="1" applyFont="1" applyFill="1" applyBorder="1" applyAlignment="1" applyProtection="1">
      <alignment horizontal="center" vertical="top"/>
    </xf>
    <xf numFmtId="0" fontId="4" fillId="3" borderId="0" xfId="0" applyNumberFormat="1" applyFont="1" applyFill="1" applyBorder="1" applyAlignment="1" applyProtection="1">
      <alignment vertical="top"/>
    </xf>
    <xf numFmtId="0" fontId="4" fillId="3" borderId="11" xfId="0" applyNumberFormat="1" applyFont="1" applyFill="1" applyBorder="1" applyAlignment="1" applyProtection="1">
      <alignment vertical="top"/>
    </xf>
    <xf numFmtId="0" fontId="2" fillId="3" borderId="12" xfId="0" applyNumberFormat="1" applyFont="1" applyFill="1" applyBorder="1" applyAlignment="1" applyProtection="1">
      <alignment vertical="top"/>
    </xf>
    <xf numFmtId="0" fontId="2" fillId="3" borderId="16" xfId="0" applyNumberFormat="1" applyFont="1" applyFill="1" applyBorder="1" applyAlignment="1" applyProtection="1">
      <alignment vertical="top"/>
    </xf>
    <xf numFmtId="14" fontId="4" fillId="3" borderId="13" xfId="0" applyNumberFormat="1" applyFont="1" applyFill="1" applyBorder="1" applyAlignment="1" applyProtection="1">
      <alignment horizontal="center" vertical="top"/>
    </xf>
    <xf numFmtId="14" fontId="4" fillId="3" borderId="15" xfId="0" applyNumberFormat="1" applyFont="1" applyFill="1" applyBorder="1" applyAlignment="1" applyProtection="1">
      <alignment horizontal="center" vertical="top"/>
    </xf>
    <xf numFmtId="14" fontId="2" fillId="3" borderId="0" xfId="0" applyNumberFormat="1" applyFont="1" applyFill="1" applyBorder="1" applyAlignment="1" applyProtection="1">
      <alignment horizontal="center" vertical="top"/>
    </xf>
    <xf numFmtId="0" fontId="4" fillId="3" borderId="16" xfId="0" applyNumberFormat="1" applyFont="1" applyFill="1" applyBorder="1" applyAlignment="1" applyProtection="1">
      <alignment vertical="top"/>
    </xf>
    <xf numFmtId="0" fontId="2" fillId="3" borderId="11" xfId="0" applyNumberFormat="1" applyFont="1" applyFill="1" applyBorder="1" applyAlignment="1" applyProtection="1">
      <alignment vertical="top"/>
    </xf>
    <xf numFmtId="0" fontId="2" fillId="3" borderId="17" xfId="0" applyNumberFormat="1" applyFont="1" applyFill="1" applyBorder="1" applyAlignment="1" applyProtection="1">
      <alignment vertical="top"/>
    </xf>
    <xf numFmtId="0" fontId="2" fillId="3" borderId="18" xfId="0" applyNumberFormat="1" applyFont="1" applyFill="1" applyBorder="1" applyAlignment="1" applyProtection="1">
      <alignment vertical="top"/>
    </xf>
    <xf numFmtId="3" fontId="2" fillId="3" borderId="16" xfId="0" applyNumberFormat="1" applyFont="1" applyFill="1" applyBorder="1" applyAlignment="1" applyProtection="1">
      <alignment vertical="top"/>
    </xf>
    <xf numFmtId="3" fontId="2" fillId="3" borderId="18" xfId="0" applyNumberFormat="1" applyFont="1" applyFill="1" applyBorder="1" applyAlignment="1" applyProtection="1">
      <alignment vertical="top"/>
    </xf>
    <xf numFmtId="3" fontId="2" fillId="3" borderId="0" xfId="0" applyNumberFormat="1" applyFont="1" applyFill="1" applyBorder="1" applyAlignment="1" applyProtection="1">
      <alignment vertical="top"/>
    </xf>
    <xf numFmtId="165" fontId="2" fillId="3" borderId="0" xfId="1" applyNumberFormat="1" applyFont="1" applyFill="1" applyBorder="1" applyAlignment="1" applyProtection="1">
      <alignment vertical="top"/>
    </xf>
    <xf numFmtId="166" fontId="2" fillId="3" borderId="16" xfId="2" applyNumberFormat="1" applyFont="1" applyFill="1" applyBorder="1" applyAlignment="1" applyProtection="1">
      <alignment horizontal="right" vertical="center"/>
    </xf>
    <xf numFmtId="43" fontId="12" fillId="3" borderId="0" xfId="1" applyFont="1" applyFill="1" applyBorder="1" applyAlignment="1" applyProtection="1">
      <alignment vertical="top"/>
    </xf>
    <xf numFmtId="3" fontId="9" fillId="3" borderId="16" xfId="0" applyNumberFormat="1" applyFont="1" applyFill="1" applyBorder="1" applyAlignment="1" applyProtection="1">
      <alignment vertical="top"/>
    </xf>
    <xf numFmtId="3" fontId="9" fillId="3" borderId="18" xfId="0" applyNumberFormat="1" applyFont="1" applyFill="1" applyBorder="1" applyAlignment="1" applyProtection="1">
      <alignment vertical="top"/>
    </xf>
    <xf numFmtId="0" fontId="9" fillId="3" borderId="0" xfId="0" applyNumberFormat="1" applyFont="1" applyFill="1" applyBorder="1" applyAlignment="1" applyProtection="1">
      <alignment vertical="top"/>
    </xf>
    <xf numFmtId="3" fontId="9" fillId="3" borderId="0" xfId="0" applyNumberFormat="1" applyFont="1" applyFill="1" applyBorder="1" applyAlignment="1" applyProtection="1">
      <alignment vertical="top"/>
    </xf>
    <xf numFmtId="3" fontId="4" fillId="3" borderId="16" xfId="0" applyNumberFormat="1" applyFont="1" applyFill="1" applyBorder="1" applyAlignment="1" applyProtection="1">
      <alignment vertical="top"/>
    </xf>
    <xf numFmtId="3" fontId="4" fillId="3" borderId="18" xfId="0" applyNumberFormat="1" applyFont="1" applyFill="1" applyBorder="1" applyAlignment="1" applyProtection="1">
      <alignment vertical="top"/>
    </xf>
    <xf numFmtId="3" fontId="4" fillId="3" borderId="0" xfId="0" applyNumberFormat="1" applyFont="1" applyFill="1" applyBorder="1" applyAlignment="1" applyProtection="1">
      <alignment vertical="top"/>
    </xf>
    <xf numFmtId="166" fontId="4" fillId="3" borderId="16" xfId="2" applyNumberFormat="1" applyFont="1" applyFill="1" applyBorder="1" applyAlignment="1" applyProtection="1">
      <alignment horizontal="right" vertical="center"/>
    </xf>
    <xf numFmtId="166" fontId="4" fillId="3" borderId="18" xfId="2" applyNumberFormat="1" applyFont="1" applyFill="1" applyBorder="1" applyAlignment="1" applyProtection="1">
      <alignment horizontal="right" vertical="center"/>
    </xf>
    <xf numFmtId="3" fontId="25" fillId="3" borderId="0" xfId="0" applyNumberFormat="1" applyFont="1" applyFill="1" applyBorder="1" applyAlignment="1" applyProtection="1">
      <alignment vertical="top"/>
    </xf>
    <xf numFmtId="3" fontId="4" fillId="3" borderId="13" xfId="0" applyNumberFormat="1" applyFont="1" applyFill="1" applyBorder="1" applyAlignment="1" applyProtection="1">
      <alignment vertical="top"/>
    </xf>
    <xf numFmtId="3" fontId="4" fillId="3" borderId="20" xfId="0" applyNumberFormat="1" applyFont="1" applyFill="1" applyBorder="1" applyAlignment="1" applyProtection="1">
      <alignment vertical="top"/>
    </xf>
    <xf numFmtId="3" fontId="2" fillId="3" borderId="19" xfId="0" applyNumberFormat="1" applyFont="1" applyFill="1" applyBorder="1" applyAlignment="1" applyProtection="1">
      <alignment vertical="top"/>
    </xf>
    <xf numFmtId="166" fontId="4" fillId="3" borderId="13" xfId="2" applyNumberFormat="1" applyFont="1" applyFill="1" applyBorder="1" applyAlignment="1" applyProtection="1">
      <alignment horizontal="right" vertical="center"/>
    </xf>
    <xf numFmtId="0" fontId="4" fillId="3" borderId="18" xfId="0" applyNumberFormat="1" applyFont="1" applyFill="1" applyBorder="1" applyAlignment="1" applyProtection="1">
      <alignment vertical="top"/>
    </xf>
    <xf numFmtId="0" fontId="2" fillId="3" borderId="21" xfId="0" applyNumberFormat="1" applyFont="1" applyFill="1" applyBorder="1" applyAlignment="1" applyProtection="1">
      <alignment vertical="top"/>
    </xf>
    <xf numFmtId="166" fontId="2" fillId="3" borderId="13" xfId="2" applyNumberFormat="1" applyFont="1" applyFill="1" applyBorder="1" applyAlignment="1" applyProtection="1">
      <alignment horizontal="right" vertical="center"/>
    </xf>
    <xf numFmtId="165" fontId="12" fillId="3" borderId="0" xfId="1" applyNumberFormat="1" applyFont="1" applyFill="1" applyBorder="1" applyAlignment="1" applyProtection="1">
      <alignment vertical="top"/>
    </xf>
    <xf numFmtId="0" fontId="7" fillId="3" borderId="16" xfId="0" applyNumberFormat="1" applyFont="1" applyFill="1" applyBorder="1" applyAlignment="1" applyProtection="1">
      <alignment vertical="top"/>
    </xf>
    <xf numFmtId="3" fontId="2" fillId="3" borderId="42" xfId="0" applyNumberFormat="1" applyFont="1" applyFill="1" applyBorder="1" applyAlignment="1" applyProtection="1">
      <alignment vertical="top"/>
    </xf>
    <xf numFmtId="0" fontId="2" fillId="3" borderId="21" xfId="0" applyFont="1" applyFill="1" applyBorder="1" applyAlignment="1"/>
    <xf numFmtId="0" fontId="2" fillId="3" borderId="22" xfId="0" applyNumberFormat="1" applyFont="1" applyFill="1" applyBorder="1" applyAlignment="1" applyProtection="1">
      <alignment vertical="top"/>
    </xf>
    <xf numFmtId="0" fontId="2" fillId="3" borderId="43" xfId="0" applyNumberFormat="1" applyFont="1" applyFill="1" applyBorder="1" applyAlignment="1" applyProtection="1">
      <alignment vertical="top"/>
    </xf>
    <xf numFmtId="0" fontId="2" fillId="3" borderId="0" xfId="5" applyFont="1" applyFill="1"/>
    <xf numFmtId="0" fontId="26" fillId="3" borderId="0" xfId="0" applyFont="1" applyFill="1"/>
    <xf numFmtId="165" fontId="2" fillId="3" borderId="0" xfId="0" applyNumberFormat="1" applyFont="1" applyFill="1"/>
    <xf numFmtId="0" fontId="4" fillId="3" borderId="20" xfId="0" applyFont="1" applyFill="1" applyBorder="1" applyAlignment="1">
      <alignment horizontal="center" vertical="center" wrapText="1"/>
    </xf>
    <xf numFmtId="0" fontId="27" fillId="3" borderId="0" xfId="0" applyFont="1" applyFill="1" applyBorder="1"/>
    <xf numFmtId="165" fontId="27" fillId="3" borderId="0" xfId="1" applyNumberFormat="1" applyFont="1" applyFill="1" applyBorder="1"/>
    <xf numFmtId="0" fontId="2" fillId="3" borderId="20" xfId="0" applyFont="1" applyFill="1" applyBorder="1" applyAlignment="1"/>
    <xf numFmtId="165" fontId="2" fillId="3" borderId="13" xfId="0" applyNumberFormat="1" applyFont="1" applyFill="1" applyBorder="1"/>
    <xf numFmtId="43" fontId="2" fillId="3" borderId="20" xfId="1" applyFont="1" applyFill="1" applyBorder="1" applyAlignment="1"/>
    <xf numFmtId="166" fontId="2" fillId="3" borderId="13" xfId="2" applyNumberFormat="1" applyFont="1" applyFill="1" applyBorder="1" applyAlignment="1" applyProtection="1">
      <alignment horizontal="right"/>
    </xf>
    <xf numFmtId="168" fontId="2" fillId="3" borderId="20" xfId="3" applyNumberFormat="1" applyFont="1" applyFill="1" applyBorder="1"/>
    <xf numFmtId="165" fontId="2" fillId="3" borderId="20" xfId="0" applyNumberFormat="1" applyFont="1" applyFill="1" applyBorder="1" applyAlignment="1">
      <alignment horizontal="right"/>
    </xf>
    <xf numFmtId="3" fontId="2" fillId="3" borderId="20" xfId="0" applyNumberFormat="1" applyFont="1" applyFill="1" applyBorder="1"/>
    <xf numFmtId="3" fontId="12" fillId="3" borderId="0" xfId="0" applyNumberFormat="1" applyFont="1" applyFill="1"/>
    <xf numFmtId="3" fontId="12" fillId="3" borderId="0" xfId="0" applyNumberFormat="1" applyFont="1" applyFill="1" applyBorder="1"/>
    <xf numFmtId="0" fontId="28" fillId="3" borderId="0" xfId="0" applyFont="1" applyFill="1" applyBorder="1"/>
    <xf numFmtId="3" fontId="18" fillId="3" borderId="0" xfId="0" applyNumberFormat="1" applyFont="1" applyFill="1" applyBorder="1"/>
    <xf numFmtId="9" fontId="2" fillId="3" borderId="20" xfId="3" applyFont="1" applyFill="1" applyBorder="1"/>
    <xf numFmtId="3" fontId="27" fillId="3" borderId="0" xfId="0" applyNumberFormat="1" applyFont="1" applyFill="1" applyBorder="1"/>
    <xf numFmtId="0" fontId="12" fillId="3" borderId="0" xfId="0" applyFont="1" applyFill="1" applyBorder="1"/>
    <xf numFmtId="0" fontId="4" fillId="3" borderId="20" xfId="0" applyFont="1" applyFill="1" applyBorder="1"/>
    <xf numFmtId="3" fontId="4" fillId="3" borderId="20" xfId="0" applyNumberFormat="1" applyFont="1" applyFill="1" applyBorder="1"/>
    <xf numFmtId="166" fontId="26" fillId="3" borderId="13" xfId="2" applyNumberFormat="1" applyFont="1" applyFill="1" applyBorder="1" applyAlignment="1" applyProtection="1">
      <alignment horizontal="right"/>
    </xf>
    <xf numFmtId="166" fontId="4" fillId="3" borderId="13" xfId="2" applyNumberFormat="1" applyFont="1" applyFill="1" applyBorder="1" applyAlignment="1" applyProtection="1">
      <alignment horizontal="right"/>
    </xf>
    <xf numFmtId="3" fontId="14" fillId="3" borderId="0" xfId="0" applyNumberFormat="1" applyFont="1" applyFill="1"/>
    <xf numFmtId="169" fontId="2" fillId="3" borderId="0" xfId="0" applyNumberFormat="1" applyFont="1" applyFill="1" applyBorder="1"/>
    <xf numFmtId="0" fontId="4" fillId="3" borderId="0" xfId="0" applyFont="1" applyFill="1"/>
    <xf numFmtId="165" fontId="4" fillId="3" borderId="20" xfId="0" applyNumberFormat="1" applyFont="1" applyFill="1" applyBorder="1" applyAlignment="1">
      <alignment horizontal="right"/>
    </xf>
    <xf numFmtId="0" fontId="14" fillId="3" borderId="0" xfId="0" applyFont="1" applyFill="1"/>
    <xf numFmtId="0" fontId="29" fillId="3" borderId="0" xfId="0" applyFont="1" applyFill="1" applyBorder="1"/>
    <xf numFmtId="3" fontId="30" fillId="3" borderId="0" xfId="0" applyNumberFormat="1" applyFont="1" applyFill="1" applyBorder="1"/>
    <xf numFmtId="169" fontId="4" fillId="3" borderId="0" xfId="0" applyNumberFormat="1" applyFont="1" applyFill="1" applyBorder="1"/>
    <xf numFmtId="0" fontId="4" fillId="3" borderId="0" xfId="0" applyFont="1" applyFill="1" applyBorder="1"/>
    <xf numFmtId="0" fontId="2" fillId="3" borderId="0" xfId="0" applyFont="1" applyFill="1" applyAlignment="1">
      <alignment vertical="center"/>
    </xf>
    <xf numFmtId="0" fontId="2" fillId="3" borderId="0" xfId="0" applyFont="1" applyFill="1" applyAlignment="1">
      <alignment horizontal="left" vertical="center" indent="4"/>
    </xf>
    <xf numFmtId="0" fontId="2" fillId="3" borderId="20" xfId="0" applyFont="1" applyFill="1" applyBorder="1"/>
    <xf numFmtId="170" fontId="2" fillId="3" borderId="20" xfId="1" applyNumberFormat="1" applyFont="1" applyFill="1" applyBorder="1"/>
    <xf numFmtId="165" fontId="12" fillId="3" borderId="0" xfId="1" applyNumberFormat="1" applyFont="1" applyFill="1"/>
    <xf numFmtId="43" fontId="2" fillId="3" borderId="20" xfId="1" applyFont="1" applyFill="1" applyBorder="1"/>
    <xf numFmtId="165" fontId="4" fillId="3" borderId="13" xfId="0" applyNumberFormat="1" applyFont="1" applyFill="1" applyBorder="1"/>
    <xf numFmtId="165" fontId="26" fillId="3" borderId="13" xfId="0" applyNumberFormat="1" applyFont="1" applyFill="1" applyBorder="1"/>
    <xf numFmtId="165" fontId="2" fillId="3" borderId="0" xfId="1" applyNumberFormat="1" applyFont="1" applyFill="1"/>
    <xf numFmtId="0" fontId="4" fillId="3" borderId="0" xfId="0" applyFont="1" applyFill="1" applyAlignment="1"/>
    <xf numFmtId="0" fontId="4" fillId="3" borderId="20" xfId="0" applyFont="1" applyFill="1" applyBorder="1" applyAlignment="1">
      <alignment vertical="center" wrapText="1"/>
    </xf>
    <xf numFmtId="0" fontId="2" fillId="3" borderId="20" xfId="0" applyFont="1" applyFill="1" applyBorder="1" applyAlignment="1">
      <alignment vertical="center" wrapText="1"/>
    </xf>
    <xf numFmtId="0" fontId="33" fillId="3" borderId="0" xfId="0" applyFont="1" applyFill="1" applyAlignment="1">
      <alignment vertical="center"/>
    </xf>
    <xf numFmtId="0" fontId="33" fillId="3" borderId="0" xfId="0" applyFont="1" applyFill="1" applyProtection="1"/>
    <xf numFmtId="0" fontId="4" fillId="3" borderId="0" xfId="0" applyFont="1" applyFill="1" applyAlignment="1">
      <alignment horizontal="center"/>
    </xf>
    <xf numFmtId="0" fontId="4" fillId="3" borderId="20" xfId="0" applyFont="1" applyFill="1" applyBorder="1" applyAlignment="1">
      <alignment horizontal="left" wrapText="1"/>
    </xf>
    <xf numFmtId="165" fontId="2" fillId="3" borderId="20" xfId="1" applyNumberFormat="1" applyFont="1" applyFill="1" applyBorder="1"/>
    <xf numFmtId="165" fontId="4" fillId="3" borderId="20" xfId="0" applyNumberFormat="1" applyFont="1" applyFill="1" applyBorder="1"/>
    <xf numFmtId="0" fontId="2" fillId="3" borderId="42" xfId="0" applyFont="1" applyFill="1" applyBorder="1"/>
    <xf numFmtId="165" fontId="2" fillId="3" borderId="20" xfId="0" applyNumberFormat="1" applyFont="1" applyFill="1" applyBorder="1"/>
    <xf numFmtId="0" fontId="32" fillId="3" borderId="0" xfId="0" applyFont="1" applyFill="1"/>
    <xf numFmtId="0" fontId="33" fillId="3" borderId="0" xfId="0" applyFont="1" applyFill="1"/>
    <xf numFmtId="0" fontId="0" fillId="3" borderId="0" xfId="0" applyFill="1" applyBorder="1" applyAlignment="1">
      <alignment horizontal="center"/>
    </xf>
    <xf numFmtId="49" fontId="34" fillId="3" borderId="14" xfId="6" applyNumberFormat="1" applyFont="1" applyFill="1" applyBorder="1" applyAlignment="1" applyProtection="1">
      <alignment horizontal="center" vertical="center" wrapText="1"/>
    </xf>
    <xf numFmtId="49" fontId="34" fillId="3" borderId="0" xfId="6" applyNumberFormat="1" applyFont="1" applyFill="1" applyBorder="1" applyAlignment="1" applyProtection="1">
      <alignment horizontal="center" vertical="center" wrapText="1"/>
    </xf>
    <xf numFmtId="170" fontId="35" fillId="3" borderId="0" xfId="1" applyNumberFormat="1" applyFont="1" applyFill="1" applyBorder="1"/>
    <xf numFmtId="0" fontId="0" fillId="3" borderId="0" xfId="0" applyFill="1" applyBorder="1"/>
    <xf numFmtId="170" fontId="36" fillId="3" borderId="6" xfId="1" applyNumberFormat="1" applyFont="1" applyFill="1" applyBorder="1"/>
    <xf numFmtId="170" fontId="36" fillId="3" borderId="0" xfId="1" applyNumberFormat="1" applyFont="1" applyFill="1" applyBorder="1"/>
    <xf numFmtId="0" fontId="37" fillId="3" borderId="0" xfId="0" applyFont="1" applyFill="1"/>
    <xf numFmtId="0" fontId="39" fillId="3" borderId="0" xfId="0" applyFont="1" applyFill="1"/>
    <xf numFmtId="0" fontId="38" fillId="3" borderId="44" xfId="0" applyFont="1" applyFill="1" applyBorder="1" applyAlignment="1">
      <alignment vertical="center" wrapText="1"/>
    </xf>
    <xf numFmtId="0" fontId="38" fillId="3" borderId="38" xfId="0" applyFont="1" applyFill="1" applyBorder="1" applyAlignment="1">
      <alignment horizontal="center" vertical="center" wrapText="1"/>
    </xf>
    <xf numFmtId="0" fontId="38" fillId="3" borderId="45" xfId="0" applyFont="1" applyFill="1" applyBorder="1" applyAlignment="1">
      <alignment horizontal="center" vertical="center" wrapText="1"/>
    </xf>
    <xf numFmtId="0" fontId="40" fillId="3" borderId="0" xfId="0" applyFont="1" applyFill="1"/>
    <xf numFmtId="0" fontId="37" fillId="3" borderId="34" xfId="0" applyFont="1" applyFill="1" applyBorder="1" applyAlignment="1">
      <alignment wrapText="1"/>
    </xf>
    <xf numFmtId="3" fontId="37" fillId="3" borderId="20" xfId="0" applyNumberFormat="1" applyFont="1" applyFill="1" applyBorder="1"/>
    <xf numFmtId="43" fontId="37" fillId="3" borderId="20" xfId="1" applyFont="1" applyFill="1" applyBorder="1"/>
    <xf numFmtId="3" fontId="37" fillId="3" borderId="46" xfId="0" applyNumberFormat="1" applyFont="1" applyFill="1" applyBorder="1"/>
    <xf numFmtId="3" fontId="40" fillId="3" borderId="0" xfId="0" applyNumberFormat="1" applyFont="1" applyFill="1"/>
    <xf numFmtId="0" fontId="38" fillId="3" borderId="47" xfId="0" applyFont="1" applyFill="1" applyBorder="1"/>
    <xf numFmtId="3" fontId="38" fillId="3" borderId="48" xfId="0" applyNumberFormat="1" applyFont="1" applyFill="1" applyBorder="1"/>
    <xf numFmtId="43" fontId="38" fillId="3" borderId="48" xfId="1" applyFont="1" applyFill="1" applyBorder="1"/>
    <xf numFmtId="3" fontId="38" fillId="3" borderId="49" xfId="0" applyNumberFormat="1" applyFont="1" applyFill="1" applyBorder="1"/>
    <xf numFmtId="0" fontId="4" fillId="3" borderId="16" xfId="0" applyFont="1" applyFill="1" applyBorder="1"/>
    <xf numFmtId="3" fontId="2" fillId="3" borderId="11" xfId="0" applyNumberFormat="1" applyFont="1" applyFill="1" applyBorder="1"/>
    <xf numFmtId="0" fontId="2" fillId="3" borderId="19" xfId="0" applyFont="1" applyFill="1" applyBorder="1"/>
    <xf numFmtId="3" fontId="15" fillId="3" borderId="0" xfId="0" applyNumberFormat="1" applyFont="1" applyFill="1" applyBorder="1" applyAlignment="1">
      <alignment horizontal="left"/>
    </xf>
    <xf numFmtId="3" fontId="2" fillId="3" borderId="13" xfId="0" applyNumberFormat="1" applyFont="1" applyFill="1" applyBorder="1"/>
    <xf numFmtId="3" fontId="2" fillId="3" borderId="14" xfId="0" applyNumberFormat="1" applyFont="1" applyFill="1" applyBorder="1"/>
    <xf numFmtId="3" fontId="4" fillId="3" borderId="19" xfId="0" applyNumberFormat="1" applyFont="1" applyFill="1" applyBorder="1"/>
    <xf numFmtId="3" fontId="8" fillId="3" borderId="18" xfId="0" applyNumberFormat="1" applyFont="1" applyFill="1" applyBorder="1"/>
    <xf numFmtId="3" fontId="2" fillId="3" borderId="21" xfId="0" applyNumberFormat="1" applyFont="1" applyFill="1" applyBorder="1"/>
    <xf numFmtId="0" fontId="4" fillId="3" borderId="21" xfId="0" applyFont="1" applyFill="1" applyBorder="1" applyAlignment="1">
      <alignment vertical="center" wrapText="1"/>
    </xf>
    <xf numFmtId="43" fontId="41" fillId="3" borderId="0" xfId="1" applyFont="1" applyFill="1"/>
    <xf numFmtId="43" fontId="42" fillId="3" borderId="0" xfId="1" applyFont="1" applyFill="1"/>
    <xf numFmtId="0" fontId="4" fillId="3" borderId="13" xfId="0" applyFont="1" applyFill="1" applyBorder="1" applyAlignment="1">
      <alignment horizontal="center"/>
    </xf>
    <xf numFmtId="0" fontId="4" fillId="3" borderId="20" xfId="0" applyFont="1" applyFill="1" applyBorder="1" applyAlignment="1">
      <alignment horizontal="center"/>
    </xf>
    <xf numFmtId="0" fontId="4" fillId="3" borderId="20" xfId="0" applyFont="1" applyFill="1" applyBorder="1" applyAlignment="1"/>
    <xf numFmtId="0" fontId="4" fillId="3" borderId="19" xfId="0" applyFont="1" applyFill="1" applyBorder="1" applyAlignment="1"/>
    <xf numFmtId="0" fontId="4" fillId="3" borderId="19" xfId="0" applyFont="1" applyFill="1" applyBorder="1" applyAlignment="1">
      <alignment horizontal="center"/>
    </xf>
    <xf numFmtId="0" fontId="4" fillId="3" borderId="17" xfId="0" applyFont="1" applyFill="1" applyBorder="1"/>
    <xf numFmtId="0" fontId="4" fillId="3" borderId="11" xfId="0" applyFont="1" applyFill="1" applyBorder="1" applyAlignment="1"/>
    <xf numFmtId="0" fontId="4" fillId="3" borderId="17" xfId="0" applyFont="1" applyFill="1" applyBorder="1" applyAlignment="1"/>
    <xf numFmtId="0" fontId="4" fillId="3" borderId="41" xfId="0" applyFont="1" applyFill="1" applyBorder="1" applyAlignment="1"/>
    <xf numFmtId="43" fontId="43" fillId="3" borderId="0" xfId="1" applyFont="1" applyFill="1"/>
    <xf numFmtId="43" fontId="2" fillId="3" borderId="18" xfId="1" applyFont="1" applyFill="1" applyBorder="1" applyAlignment="1"/>
    <xf numFmtId="43" fontId="2" fillId="3" borderId="0" xfId="1" applyFont="1" applyFill="1" applyBorder="1" applyAlignment="1"/>
    <xf numFmtId="165" fontId="2" fillId="3" borderId="18" xfId="1" applyNumberFormat="1" applyFont="1" applyFill="1" applyBorder="1" applyAlignment="1"/>
    <xf numFmtId="4" fontId="2" fillId="3" borderId="0" xfId="0" applyNumberFormat="1" applyFont="1" applyFill="1"/>
    <xf numFmtId="0" fontId="4" fillId="3" borderId="13" xfId="0" applyFont="1" applyFill="1" applyBorder="1"/>
    <xf numFmtId="43" fontId="4" fillId="3" borderId="20" xfId="1" applyFont="1" applyFill="1" applyBorder="1" applyAlignment="1"/>
    <xf numFmtId="165" fontId="4" fillId="3" borderId="20" xfId="1" applyNumberFormat="1" applyFont="1" applyFill="1" applyBorder="1" applyAlignment="1"/>
    <xf numFmtId="0" fontId="4" fillId="3" borderId="11" xfId="0" applyFont="1" applyFill="1" applyBorder="1"/>
    <xf numFmtId="43" fontId="4" fillId="3" borderId="17" xfId="1" applyFont="1" applyFill="1" applyBorder="1" applyAlignment="1"/>
    <xf numFmtId="165" fontId="4" fillId="3" borderId="17" xfId="1" applyNumberFormat="1" applyFont="1" applyFill="1" applyBorder="1" applyAlignment="1"/>
    <xf numFmtId="167" fontId="4" fillId="3" borderId="17" xfId="1" applyNumberFormat="1" applyFont="1" applyFill="1" applyBorder="1" applyAlignment="1"/>
    <xf numFmtId="43" fontId="4" fillId="3" borderId="20" xfId="1" applyFont="1" applyFill="1" applyBorder="1"/>
    <xf numFmtId="165" fontId="4" fillId="3" borderId="20" xfId="1" applyNumberFormat="1" applyFont="1" applyFill="1" applyBorder="1"/>
    <xf numFmtId="0" fontId="4" fillId="3" borderId="21" xfId="0" applyFont="1" applyFill="1" applyBorder="1"/>
    <xf numFmtId="0" fontId="4" fillId="3" borderId="19" xfId="0" applyFont="1" applyFill="1" applyBorder="1"/>
    <xf numFmtId="43" fontId="4" fillId="3" borderId="19" xfId="1" applyFont="1" applyFill="1" applyBorder="1"/>
    <xf numFmtId="165" fontId="4" fillId="3" borderId="19" xfId="1" applyNumberFormat="1" applyFont="1" applyFill="1" applyBorder="1"/>
    <xf numFmtId="0" fontId="4" fillId="3" borderId="12" xfId="0" applyFont="1" applyFill="1" applyBorder="1"/>
    <xf numFmtId="43" fontId="4" fillId="3" borderId="17" xfId="1" applyFont="1" applyFill="1" applyBorder="1"/>
    <xf numFmtId="43" fontId="4" fillId="3" borderId="12" xfId="1" applyFont="1" applyFill="1" applyBorder="1"/>
    <xf numFmtId="165" fontId="4" fillId="3" borderId="17" xfId="1" applyNumberFormat="1" applyFont="1" applyFill="1" applyBorder="1"/>
    <xf numFmtId="167" fontId="4" fillId="3" borderId="17" xfId="1" applyNumberFormat="1" applyFont="1" applyFill="1" applyBorder="1"/>
    <xf numFmtId="43" fontId="2" fillId="3" borderId="18" xfId="1" applyFont="1" applyFill="1" applyBorder="1"/>
    <xf numFmtId="165" fontId="2" fillId="3" borderId="18" xfId="1" applyNumberFormat="1" applyFont="1" applyFill="1" applyBorder="1"/>
    <xf numFmtId="0" fontId="4" fillId="3" borderId="18" xfId="0" applyFont="1" applyFill="1" applyBorder="1" applyAlignment="1">
      <alignment horizontal="center" vertical="center" wrapText="1"/>
    </xf>
    <xf numFmtId="0" fontId="2" fillId="3" borderId="13" xfId="0" applyFont="1" applyFill="1" applyBorder="1" applyAlignment="1">
      <alignment vertical="center" wrapText="1"/>
    </xf>
    <xf numFmtId="0" fontId="2" fillId="3" borderId="16" xfId="0" applyFont="1" applyFill="1" applyBorder="1" applyAlignment="1">
      <alignment vertical="center" wrapText="1"/>
    </xf>
    <xf numFmtId="166" fontId="2" fillId="3" borderId="18" xfId="2" applyNumberFormat="1" applyFont="1" applyFill="1" applyBorder="1" applyAlignment="1" applyProtection="1">
      <alignment horizontal="right"/>
    </xf>
    <xf numFmtId="0" fontId="8" fillId="3" borderId="13" xfId="0" applyFont="1" applyFill="1" applyBorder="1" applyAlignment="1">
      <alignment vertical="center" wrapText="1"/>
    </xf>
    <xf numFmtId="3" fontId="8" fillId="3" borderId="20" xfId="0" applyNumberFormat="1" applyFont="1" applyFill="1" applyBorder="1"/>
    <xf numFmtId="43" fontId="8" fillId="3" borderId="20" xfId="1" applyFont="1" applyFill="1" applyBorder="1"/>
    <xf numFmtId="0" fontId="2" fillId="3" borderId="17" xfId="0" applyFont="1" applyFill="1" applyBorder="1" applyAlignment="1">
      <alignment vertical="center" wrapText="1"/>
    </xf>
    <xf numFmtId="3" fontId="2" fillId="3" borderId="42" xfId="0" applyNumberFormat="1" applyFont="1" applyFill="1" applyBorder="1"/>
    <xf numFmtId="0" fontId="8" fillId="3" borderId="20" xfId="0" applyFont="1" applyFill="1" applyBorder="1" applyAlignment="1">
      <alignment horizontal="left" vertical="center" wrapText="1"/>
    </xf>
    <xf numFmtId="0" fontId="8" fillId="3" borderId="13" xfId="0" applyFont="1" applyFill="1" applyBorder="1" applyAlignment="1">
      <alignment horizontal="left" vertical="center" wrapText="1"/>
    </xf>
    <xf numFmtId="166" fontId="2" fillId="3" borderId="20" xfId="2" applyNumberFormat="1" applyFont="1" applyFill="1" applyBorder="1" applyAlignment="1" applyProtection="1">
      <alignment horizontal="right"/>
    </xf>
    <xf numFmtId="166" fontId="2" fillId="3" borderId="19" xfId="2" applyNumberFormat="1" applyFont="1" applyFill="1" applyBorder="1" applyAlignment="1" applyProtection="1">
      <alignment horizontal="right"/>
    </xf>
    <xf numFmtId="0" fontId="8" fillId="3" borderId="0" xfId="0" applyFont="1" applyFill="1" applyBorder="1" applyAlignment="1">
      <alignment horizontal="left" vertical="center" wrapText="1"/>
    </xf>
    <xf numFmtId="166" fontId="2" fillId="3" borderId="0" xfId="0" applyNumberFormat="1" applyFont="1" applyFill="1"/>
    <xf numFmtId="0" fontId="4" fillId="3" borderId="13" xfId="0" applyFont="1" applyFill="1" applyBorder="1" applyAlignment="1">
      <alignment vertical="center" wrapText="1"/>
    </xf>
    <xf numFmtId="166" fontId="4" fillId="3" borderId="20" xfId="2" applyNumberFormat="1" applyFont="1" applyFill="1" applyBorder="1" applyAlignment="1" applyProtection="1">
      <alignment horizontal="right"/>
    </xf>
    <xf numFmtId="0" fontId="8" fillId="3" borderId="0" xfId="0" applyFont="1" applyFill="1"/>
    <xf numFmtId="0" fontId="8" fillId="3" borderId="13" xfId="0" applyFont="1" applyFill="1" applyBorder="1"/>
    <xf numFmtId="0" fontId="8" fillId="3" borderId="14" xfId="0" applyFont="1" applyFill="1" applyBorder="1"/>
    <xf numFmtId="0" fontId="8" fillId="3" borderId="15" xfId="0" applyFont="1" applyFill="1" applyBorder="1"/>
    <xf numFmtId="0" fontId="34" fillId="3" borderId="0" xfId="0" applyFont="1" applyFill="1" applyAlignment="1"/>
    <xf numFmtId="0" fontId="44" fillId="3" borderId="0" xfId="0" applyFont="1" applyFill="1" applyAlignment="1"/>
    <xf numFmtId="0" fontId="44" fillId="3" borderId="0" xfId="0" applyFont="1" applyFill="1" applyAlignment="1">
      <alignment horizontal="right"/>
    </xf>
    <xf numFmtId="0" fontId="2" fillId="3" borderId="13" xfId="0" applyFont="1" applyFill="1" applyBorder="1"/>
    <xf numFmtId="0" fontId="2" fillId="3" borderId="15" xfId="0" applyFont="1" applyFill="1" applyBorder="1"/>
    <xf numFmtId="0" fontId="19" fillId="3" borderId="0" xfId="0" applyFont="1" applyFill="1" applyAlignment="1">
      <alignment vertical="center"/>
    </xf>
    <xf numFmtId="0" fontId="26" fillId="3" borderId="0" xfId="0" applyFont="1" applyFill="1" applyAlignment="1">
      <alignment vertical="center"/>
    </xf>
    <xf numFmtId="0" fontId="47" fillId="3" borderId="0" xfId="0" applyFont="1" applyFill="1" applyAlignment="1"/>
    <xf numFmtId="0" fontId="2" fillId="3" borderId="0" xfId="0" applyFont="1" applyFill="1" applyAlignment="1">
      <alignment vertical="center" wrapText="1"/>
    </xf>
    <xf numFmtId="0" fontId="19" fillId="3" borderId="0" xfId="0" applyFont="1" applyFill="1" applyAlignment="1"/>
    <xf numFmtId="0" fontId="47" fillId="3" borderId="0" xfId="0" applyFont="1" applyFill="1"/>
    <xf numFmtId="0" fontId="47" fillId="3" borderId="0" xfId="0" applyFont="1" applyFill="1" applyAlignment="1">
      <alignment vertical="center" wrapText="1"/>
    </xf>
    <xf numFmtId="0" fontId="5" fillId="3" borderId="0" xfId="0" applyFont="1" applyFill="1" applyAlignment="1">
      <alignment vertical="center"/>
    </xf>
    <xf numFmtId="0" fontId="26" fillId="3" borderId="0" xfId="0" applyFont="1" applyFill="1" applyBorder="1" applyAlignment="1">
      <alignment vertical="center"/>
    </xf>
    <xf numFmtId="0" fontId="26" fillId="3" borderId="20" xfId="0" applyFont="1" applyFill="1" applyBorder="1" applyAlignment="1">
      <alignment horizontal="center" vertical="center" wrapText="1"/>
    </xf>
    <xf numFmtId="0" fontId="26" fillId="3" borderId="0" xfId="0" applyFont="1" applyFill="1" applyBorder="1" applyAlignment="1">
      <alignment vertical="center" wrapText="1"/>
    </xf>
    <xf numFmtId="0" fontId="5" fillId="3" borderId="20" xfId="0" applyFont="1" applyFill="1" applyBorder="1" applyAlignment="1">
      <alignment vertical="center"/>
    </xf>
    <xf numFmtId="165" fontId="5" fillId="3" borderId="20" xfId="1" applyNumberFormat="1" applyFont="1" applyFill="1" applyBorder="1" applyAlignment="1">
      <alignment vertical="center"/>
    </xf>
    <xf numFmtId="165" fontId="49" fillId="3" borderId="0" xfId="0" applyNumberFormat="1" applyFont="1" applyFill="1" applyBorder="1" applyAlignment="1">
      <alignment vertical="center"/>
    </xf>
    <xf numFmtId="0" fontId="5" fillId="3" borderId="0" xfId="0" applyFont="1" applyFill="1" applyBorder="1" applyAlignment="1">
      <alignment vertical="center"/>
    </xf>
    <xf numFmtId="0" fontId="47" fillId="3" borderId="0" xfId="0" applyFont="1" applyFill="1" applyBorder="1" applyAlignment="1"/>
    <xf numFmtId="0" fontId="47" fillId="3" borderId="0" xfId="0" applyFont="1" applyFill="1" applyBorder="1"/>
    <xf numFmtId="0" fontId="26" fillId="3" borderId="20" xfId="0" applyFont="1" applyFill="1" applyBorder="1" applyAlignment="1">
      <alignment vertical="center" wrapText="1"/>
    </xf>
    <xf numFmtId="0" fontId="5" fillId="3" borderId="20" xfId="0" applyFont="1" applyFill="1" applyBorder="1" applyAlignment="1">
      <alignment vertical="center" wrapText="1"/>
    </xf>
    <xf numFmtId="43" fontId="5" fillId="3" borderId="20" xfId="1" applyFont="1" applyFill="1" applyBorder="1" applyAlignment="1">
      <alignment vertical="center" wrapText="1"/>
    </xf>
    <xf numFmtId="0" fontId="5" fillId="3" borderId="0" xfId="0" applyFont="1" applyFill="1" applyBorder="1" applyAlignment="1">
      <alignment vertical="center" wrapText="1"/>
    </xf>
    <xf numFmtId="0" fontId="50" fillId="3" borderId="0" xfId="0" applyFont="1" applyFill="1" applyAlignment="1">
      <alignment vertical="center"/>
    </xf>
    <xf numFmtId="0" fontId="5" fillId="3" borderId="0" xfId="0" applyFont="1" applyFill="1" applyAlignment="1">
      <alignment vertical="center" wrapText="1"/>
    </xf>
    <xf numFmtId="0" fontId="5" fillId="3" borderId="0" xfId="0" applyFont="1" applyFill="1"/>
    <xf numFmtId="0" fontId="51" fillId="3" borderId="20" xfId="0" applyFont="1" applyFill="1" applyBorder="1" applyAlignment="1">
      <alignment vertical="center" wrapText="1"/>
    </xf>
    <xf numFmtId="0" fontId="5" fillId="3" borderId="0" xfId="0" applyFont="1" applyFill="1" applyBorder="1"/>
    <xf numFmtId="0" fontId="5" fillId="3" borderId="0" xfId="0" applyFont="1" applyFill="1" applyBorder="1" applyAlignment="1"/>
    <xf numFmtId="0" fontId="50" fillId="3" borderId="20" xfId="0" applyFont="1" applyFill="1" applyBorder="1" applyAlignment="1">
      <alignment vertical="center" wrapText="1"/>
    </xf>
    <xf numFmtId="0" fontId="52" fillId="3" borderId="0" xfId="0" applyFont="1" applyFill="1" applyAlignment="1">
      <alignment vertical="center"/>
    </xf>
    <xf numFmtId="0" fontId="53" fillId="3" borderId="0" xfId="0" applyFont="1" applyFill="1" applyAlignment="1">
      <alignment horizontal="center"/>
    </xf>
    <xf numFmtId="0" fontId="54" fillId="3" borderId="0" xfId="0" applyFont="1" applyFill="1" applyAlignment="1">
      <alignment horizontal="center"/>
    </xf>
    <xf numFmtId="0" fontId="54" fillId="3" borderId="0" xfId="0" applyFont="1" applyFill="1" applyAlignment="1">
      <alignment horizontal="center" wrapText="1"/>
    </xf>
    <xf numFmtId="0" fontId="5" fillId="3" borderId="0" xfId="7" applyFont="1" applyFill="1" applyBorder="1" applyAlignment="1">
      <alignment vertical="center"/>
    </xf>
    <xf numFmtId="0" fontId="5" fillId="3" borderId="0" xfId="0" applyFont="1" applyFill="1" applyProtection="1"/>
    <xf numFmtId="173" fontId="5" fillId="3" borderId="0" xfId="7" applyNumberFormat="1" applyFont="1" applyFill="1" applyBorder="1" applyAlignment="1">
      <alignment vertical="center"/>
    </xf>
    <xf numFmtId="173" fontId="26" fillId="3" borderId="6" xfId="7" applyNumberFormat="1" applyFont="1" applyFill="1" applyBorder="1" applyAlignment="1">
      <alignment vertical="center"/>
    </xf>
    <xf numFmtId="173" fontId="26" fillId="3" borderId="0" xfId="7" applyNumberFormat="1" applyFont="1" applyFill="1" applyBorder="1" applyAlignment="1">
      <alignment vertical="center"/>
    </xf>
    <xf numFmtId="3" fontId="49" fillId="3" borderId="0" xfId="0" applyNumberFormat="1" applyFont="1" applyFill="1"/>
    <xf numFmtId="165" fontId="26" fillId="3" borderId="6" xfId="1" applyNumberFormat="1" applyFont="1" applyFill="1" applyBorder="1"/>
    <xf numFmtId="165" fontId="5" fillId="3" borderId="0" xfId="0" applyNumberFormat="1" applyFont="1" applyFill="1"/>
    <xf numFmtId="174" fontId="5" fillId="3" borderId="0" xfId="7" applyNumberFormat="1" applyFont="1" applyFill="1" applyBorder="1" applyAlignment="1">
      <alignment vertical="center"/>
    </xf>
    <xf numFmtId="173" fontId="5" fillId="3" borderId="0" xfId="8" applyNumberFormat="1" applyFont="1" applyFill="1" applyBorder="1" applyAlignment="1">
      <alignment vertical="center"/>
    </xf>
    <xf numFmtId="0" fontId="5" fillId="3" borderId="0" xfId="7" applyFont="1" applyFill="1" applyAlignment="1">
      <alignment vertical="center"/>
    </xf>
    <xf numFmtId="0" fontId="49" fillId="3" borderId="0" xfId="0" applyFont="1" applyFill="1"/>
    <xf numFmtId="165" fontId="49" fillId="3" borderId="0" xfId="1" applyNumberFormat="1" applyFont="1" applyFill="1"/>
    <xf numFmtId="165" fontId="5" fillId="3" borderId="0" xfId="1" applyNumberFormat="1" applyFont="1" applyFill="1" applyBorder="1" applyAlignment="1">
      <alignment vertical="center"/>
    </xf>
    <xf numFmtId="1" fontId="56" fillId="3" borderId="0" xfId="0" applyNumberFormat="1" applyFont="1" applyFill="1"/>
    <xf numFmtId="0" fontId="57" fillId="3" borderId="0" xfId="0" applyFont="1" applyFill="1"/>
    <xf numFmtId="0" fontId="33" fillId="3" borderId="0" xfId="7" applyFont="1" applyFill="1" applyBorder="1" applyAlignment="1">
      <alignment vertical="center"/>
    </xf>
    <xf numFmtId="0" fontId="58" fillId="0" borderId="0" xfId="0" applyFont="1" applyAlignment="1">
      <alignment horizontal="justify" vertical="center"/>
    </xf>
    <xf numFmtId="0" fontId="59" fillId="0" borderId="0" xfId="0" applyFont="1" applyAlignment="1">
      <alignment horizontal="justify" vertical="center"/>
    </xf>
    <xf numFmtId="0" fontId="35" fillId="0" borderId="0" xfId="0" applyFont="1" applyAlignment="1">
      <alignment horizontal="justify" vertical="center"/>
    </xf>
    <xf numFmtId="0" fontId="60" fillId="0" borderId="0" xfId="0" applyFont="1" applyAlignment="1">
      <alignment horizontal="justify" vertical="center"/>
    </xf>
    <xf numFmtId="0" fontId="61" fillId="0" borderId="0" xfId="0" applyFont="1" applyAlignment="1">
      <alignment horizontal="justify" vertical="center"/>
    </xf>
    <xf numFmtId="0" fontId="61" fillId="0" borderId="0" xfId="0" applyFont="1" applyAlignment="1">
      <alignment vertical="center"/>
    </xf>
    <xf numFmtId="0" fontId="62" fillId="0" borderId="0" xfId="0" applyFont="1" applyAlignment="1">
      <alignment horizontal="justify" vertical="center"/>
    </xf>
    <xf numFmtId="0" fontId="36" fillId="0" borderId="0" xfId="0" applyFont="1" applyAlignment="1">
      <alignment horizontal="justify" vertical="center"/>
    </xf>
    <xf numFmtId="0" fontId="59" fillId="0" borderId="0" xfId="0" applyFont="1" applyAlignment="1">
      <alignment vertical="center"/>
    </xf>
    <xf numFmtId="0" fontId="63" fillId="0" borderId="0" xfId="0" applyFont="1"/>
    <xf numFmtId="0" fontId="64" fillId="0" borderId="0" xfId="0" applyFont="1" applyAlignment="1">
      <alignment vertical="center"/>
    </xf>
    <xf numFmtId="0" fontId="35" fillId="0" borderId="0" xfId="0" applyFont="1" applyAlignment="1">
      <alignment vertical="center"/>
    </xf>
    <xf numFmtId="0" fontId="65" fillId="0" borderId="0" xfId="0" applyFont="1" applyAlignment="1">
      <alignment horizontal="justify" vertical="center"/>
    </xf>
    <xf numFmtId="0" fontId="36" fillId="0" borderId="0" xfId="0" applyFont="1" applyAlignment="1">
      <alignment vertical="center"/>
    </xf>
    <xf numFmtId="0" fontId="67" fillId="0" borderId="0" xfId="0" applyFont="1" applyAlignment="1">
      <alignment vertical="center"/>
    </xf>
    <xf numFmtId="0" fontId="68" fillId="0" borderId="0" xfId="0" applyFont="1" applyAlignment="1">
      <alignment horizontal="center" vertical="center"/>
    </xf>
    <xf numFmtId="0" fontId="3" fillId="3" borderId="0" xfId="0" applyFont="1" applyFill="1" applyAlignment="1">
      <alignment horizontal="center"/>
    </xf>
    <xf numFmtId="0" fontId="4" fillId="3" borderId="0" xfId="0" applyFont="1" applyFill="1" applyBorder="1" applyAlignment="1">
      <alignment horizontal="center"/>
    </xf>
    <xf numFmtId="0" fontId="5" fillId="3" borderId="0" xfId="0" applyFont="1" applyFill="1" applyAlignment="1">
      <alignment horizontal="center"/>
    </xf>
    <xf numFmtId="3" fontId="15" fillId="3" borderId="0" xfId="0" quotePrefix="1" applyNumberFormat="1" applyFont="1" applyFill="1" applyBorder="1" applyAlignment="1">
      <alignment horizontal="center"/>
    </xf>
    <xf numFmtId="0" fontId="4" fillId="3" borderId="0" xfId="0" applyFont="1" applyFill="1" applyAlignment="1">
      <alignment horizontal="center"/>
    </xf>
    <xf numFmtId="0" fontId="17" fillId="3" borderId="0" xfId="0" applyFont="1" applyFill="1" applyAlignment="1">
      <alignment horizontal="center"/>
    </xf>
    <xf numFmtId="0" fontId="2" fillId="3" borderId="13" xfId="0" applyFont="1" applyFill="1" applyBorder="1" applyAlignment="1">
      <alignment horizontal="center"/>
    </xf>
    <xf numFmtId="0" fontId="2" fillId="3" borderId="15" xfId="0" applyFont="1" applyFill="1" applyBorder="1" applyAlignment="1">
      <alignment horizontal="center"/>
    </xf>
    <xf numFmtId="3" fontId="21" fillId="3" borderId="23" xfId="0" applyNumberFormat="1" applyFont="1" applyFill="1" applyBorder="1" applyAlignment="1">
      <alignment horizontal="center" vertical="center" wrapText="1"/>
    </xf>
    <xf numFmtId="3" fontId="21" fillId="3" borderId="28" xfId="0" applyNumberFormat="1" applyFont="1" applyFill="1" applyBorder="1" applyAlignment="1">
      <alignment horizontal="center" vertical="center" wrapText="1"/>
    </xf>
    <xf numFmtId="3" fontId="21" fillId="3" borderId="26" xfId="0" applyNumberFormat="1" applyFont="1" applyFill="1" applyBorder="1" applyAlignment="1">
      <alignment horizontal="center" vertical="center" wrapText="1"/>
    </xf>
    <xf numFmtId="3" fontId="21" fillId="3" borderId="29" xfId="0" applyNumberFormat="1" applyFont="1" applyFill="1" applyBorder="1" applyAlignment="1">
      <alignment horizontal="center" vertical="center" wrapText="1"/>
    </xf>
    <xf numFmtId="0" fontId="20" fillId="3" borderId="0" xfId="0" applyFont="1" applyFill="1" applyAlignment="1">
      <alignment horizontal="center"/>
    </xf>
    <xf numFmtId="0" fontId="19" fillId="3" borderId="0" xfId="0" applyFont="1" applyFill="1" applyAlignment="1">
      <alignment horizontal="center"/>
    </xf>
    <xf numFmtId="3" fontId="21" fillId="3" borderId="23" xfId="0" applyNumberFormat="1" applyFont="1" applyFill="1" applyBorder="1" applyAlignment="1">
      <alignment horizontal="center" vertical="center"/>
    </xf>
    <xf numFmtId="3" fontId="21" fillId="3" borderId="4" xfId="0" applyNumberFormat="1" applyFont="1" applyFill="1" applyBorder="1" applyAlignment="1">
      <alignment horizontal="center" vertical="center"/>
    </xf>
    <xf numFmtId="3" fontId="21" fillId="3" borderId="8" xfId="0" applyNumberFormat="1" applyFont="1" applyFill="1" applyBorder="1" applyAlignment="1">
      <alignment horizontal="center" vertical="center"/>
    </xf>
    <xf numFmtId="3" fontId="21" fillId="3" borderId="23" xfId="0" applyNumberFormat="1" applyFont="1" applyFill="1" applyBorder="1" applyAlignment="1">
      <alignment horizontal="center" wrapText="1"/>
    </xf>
    <xf numFmtId="3" fontId="21" fillId="3" borderId="28" xfId="0" applyNumberFormat="1" applyFont="1" applyFill="1" applyBorder="1" applyAlignment="1">
      <alignment horizontal="center" wrapText="1"/>
    </xf>
    <xf numFmtId="3" fontId="21" fillId="3" borderId="3" xfId="0" applyNumberFormat="1" applyFont="1" applyFill="1" applyBorder="1" applyAlignment="1">
      <alignment horizontal="center" wrapText="1"/>
    </xf>
    <xf numFmtId="3" fontId="21" fillId="3" borderId="10" xfId="0" applyNumberFormat="1" applyFont="1" applyFill="1" applyBorder="1" applyAlignment="1">
      <alignment horizontal="center" wrapText="1"/>
    </xf>
    <xf numFmtId="3" fontId="21" fillId="3" borderId="26" xfId="0" applyNumberFormat="1" applyFont="1" applyFill="1" applyBorder="1" applyAlignment="1">
      <alignment horizontal="center" vertical="center"/>
    </xf>
    <xf numFmtId="3" fontId="21" fillId="3" borderId="29" xfId="0" applyNumberFormat="1" applyFont="1" applyFill="1" applyBorder="1" applyAlignment="1">
      <alignment horizontal="center" vertical="center"/>
    </xf>
    <xf numFmtId="3" fontId="21" fillId="3" borderId="27" xfId="0" applyNumberFormat="1" applyFont="1" applyFill="1" applyBorder="1" applyAlignment="1">
      <alignment horizontal="center"/>
    </xf>
    <xf numFmtId="3" fontId="21" fillId="3" borderId="24" xfId="0" applyNumberFormat="1" applyFont="1" applyFill="1" applyBorder="1" applyAlignment="1">
      <alignment horizontal="center"/>
    </xf>
    <xf numFmtId="3" fontId="21" fillId="3" borderId="28" xfId="0" applyNumberFormat="1" applyFont="1" applyFill="1" applyBorder="1" applyAlignment="1">
      <alignment horizontal="center" vertical="center"/>
    </xf>
    <xf numFmtId="0" fontId="2" fillId="3" borderId="13" xfId="0" applyNumberFormat="1" applyFont="1" applyFill="1" applyBorder="1" applyAlignment="1" applyProtection="1">
      <alignment horizontal="center" vertical="top"/>
    </xf>
    <xf numFmtId="0" fontId="2" fillId="3" borderId="15" xfId="0" applyNumberFormat="1" applyFont="1" applyFill="1" applyBorder="1" applyAlignment="1" applyProtection="1">
      <alignment horizontal="center" vertical="top"/>
    </xf>
    <xf numFmtId="0" fontId="4" fillId="3" borderId="0" xfId="0" applyNumberFormat="1" applyFont="1" applyFill="1" applyBorder="1" applyAlignment="1" applyProtection="1">
      <alignment horizontal="center" vertical="top"/>
    </xf>
    <xf numFmtId="0" fontId="2" fillId="3" borderId="0" xfId="0" applyNumberFormat="1" applyFont="1" applyFill="1" applyBorder="1" applyAlignment="1" applyProtection="1">
      <alignment horizontal="center" vertical="top"/>
    </xf>
    <xf numFmtId="0" fontId="2" fillId="3" borderId="0" xfId="0" applyFont="1" applyFill="1" applyAlignment="1">
      <alignment horizontal="center"/>
    </xf>
    <xf numFmtId="0" fontId="4" fillId="3" borderId="20" xfId="0" applyFont="1" applyFill="1" applyBorder="1" applyAlignment="1">
      <alignment horizontal="center" vertical="center" wrapText="1"/>
    </xf>
    <xf numFmtId="0" fontId="4" fillId="3" borderId="20" xfId="0" applyFont="1" applyFill="1" applyBorder="1" applyAlignment="1">
      <alignment vertical="center" wrapText="1"/>
    </xf>
    <xf numFmtId="0" fontId="31" fillId="3" borderId="0" xfId="0" applyFont="1" applyFill="1" applyAlignment="1">
      <alignment horizontal="center"/>
    </xf>
    <xf numFmtId="0" fontId="38" fillId="3" borderId="0" xfId="0" applyFont="1" applyFill="1" applyAlignment="1">
      <alignment horizontal="center"/>
    </xf>
    <xf numFmtId="0" fontId="37" fillId="3" borderId="0" xfId="0" applyFont="1" applyFill="1" applyAlignment="1">
      <alignment horizontal="center"/>
    </xf>
    <xf numFmtId="0" fontId="20" fillId="3" borderId="17" xfId="0" applyFont="1" applyFill="1" applyBorder="1" applyAlignment="1">
      <alignment horizontal="center" vertical="center"/>
    </xf>
    <xf numFmtId="0" fontId="20" fillId="3" borderId="19" xfId="0" applyFont="1" applyFill="1" applyBorder="1" applyAlignment="1">
      <alignment horizontal="center" vertical="center"/>
    </xf>
    <xf numFmtId="0" fontId="4" fillId="3" borderId="13" xfId="0" applyFont="1" applyFill="1" applyBorder="1" applyAlignment="1">
      <alignment horizontal="center"/>
    </xf>
    <xf numFmtId="0" fontId="4" fillId="3" borderId="15" xfId="0" applyFont="1" applyFill="1" applyBorder="1" applyAlignment="1">
      <alignment horizontal="center"/>
    </xf>
    <xf numFmtId="0" fontId="4" fillId="3" borderId="13" xfId="0" applyNumberFormat="1" applyFont="1" applyFill="1" applyBorder="1" applyAlignment="1">
      <alignment horizontal="center"/>
    </xf>
    <xf numFmtId="0" fontId="4" fillId="3" borderId="15" xfId="0" applyNumberFormat="1" applyFont="1" applyFill="1" applyBorder="1" applyAlignment="1">
      <alignment horizontal="center"/>
    </xf>
    <xf numFmtId="3" fontId="4" fillId="3" borderId="20" xfId="0" applyNumberFormat="1" applyFont="1" applyFill="1" applyBorder="1" applyAlignment="1">
      <alignment horizontal="center" vertical="center"/>
    </xf>
    <xf numFmtId="0" fontId="4" fillId="3" borderId="20" xfId="0" applyFont="1" applyFill="1" applyBorder="1" applyAlignment="1">
      <alignment horizontal="center"/>
    </xf>
    <xf numFmtId="0" fontId="4" fillId="3" borderId="11" xfId="0" applyFont="1" applyFill="1" applyBorder="1" applyAlignment="1">
      <alignment horizontal="center" vertical="center"/>
    </xf>
    <xf numFmtId="0" fontId="4" fillId="3" borderId="16" xfId="0" applyFont="1" applyFill="1" applyBorder="1" applyAlignment="1">
      <alignment horizontal="center" vertical="center"/>
    </xf>
    <xf numFmtId="0" fontId="4" fillId="3" borderId="17" xfId="0" applyFont="1" applyFill="1" applyBorder="1" applyAlignment="1">
      <alignment horizontal="center" vertical="center" wrapText="1"/>
    </xf>
    <xf numFmtId="0" fontId="4" fillId="3" borderId="18" xfId="0" applyFont="1" applyFill="1" applyBorder="1" applyAlignment="1">
      <alignment horizontal="center" vertical="center" wrapText="1"/>
    </xf>
    <xf numFmtId="3" fontId="2" fillId="3" borderId="13" xfId="0" applyNumberFormat="1" applyFont="1" applyFill="1" applyBorder="1" applyAlignment="1">
      <alignment horizontal="center" vertical="center"/>
    </xf>
    <xf numFmtId="3" fontId="2" fillId="3" borderId="15" xfId="0" applyNumberFormat="1" applyFont="1" applyFill="1" applyBorder="1" applyAlignment="1">
      <alignment horizontal="center" vertical="center"/>
    </xf>
    <xf numFmtId="171" fontId="2" fillId="3" borderId="13" xfId="0" applyNumberFormat="1" applyFont="1" applyFill="1" applyBorder="1" applyAlignment="1">
      <alignment horizontal="center" vertical="center"/>
    </xf>
    <xf numFmtId="171" fontId="2" fillId="3" borderId="15" xfId="0" applyNumberFormat="1" applyFont="1" applyFill="1" applyBorder="1" applyAlignment="1">
      <alignment horizontal="center" vertical="center"/>
    </xf>
    <xf numFmtId="0" fontId="34" fillId="3" borderId="0" xfId="0" applyFont="1" applyFill="1" applyAlignment="1">
      <alignment horizontal="center"/>
    </xf>
    <xf numFmtId="0" fontId="2" fillId="3" borderId="13" xfId="0" applyFont="1" applyFill="1" applyBorder="1" applyAlignment="1">
      <alignment horizontal="center" vertical="center"/>
    </xf>
    <xf numFmtId="0" fontId="2" fillId="3" borderId="15" xfId="0" applyFont="1" applyFill="1" applyBorder="1" applyAlignment="1">
      <alignment horizontal="center" vertical="center"/>
    </xf>
    <xf numFmtId="172" fontId="2" fillId="3" borderId="13" xfId="0" applyNumberFormat="1" applyFont="1" applyFill="1" applyBorder="1" applyAlignment="1">
      <alignment horizontal="center" vertical="center"/>
    </xf>
    <xf numFmtId="172" fontId="2" fillId="3" borderId="15" xfId="0" applyNumberFormat="1" applyFont="1" applyFill="1" applyBorder="1" applyAlignment="1">
      <alignment horizontal="center" vertical="center"/>
    </xf>
    <xf numFmtId="0" fontId="44" fillId="3" borderId="0" xfId="0" applyFont="1" applyFill="1" applyAlignment="1">
      <alignment horizontal="right"/>
    </xf>
    <xf numFmtId="0" fontId="44" fillId="3" borderId="0" xfId="0" applyFont="1" applyFill="1" applyAlignment="1">
      <alignment horizontal="center"/>
    </xf>
    <xf numFmtId="0" fontId="34" fillId="3" borderId="20" xfId="0" applyFont="1" applyFill="1" applyBorder="1" applyAlignment="1">
      <alignment horizontal="center" vertical="center"/>
    </xf>
    <xf numFmtId="0" fontId="34" fillId="3" borderId="20" xfId="0" applyFont="1" applyFill="1" applyBorder="1" applyAlignment="1">
      <alignment horizontal="center"/>
    </xf>
    <xf numFmtId="2" fontId="2" fillId="3" borderId="13" xfId="0" applyNumberFormat="1" applyFont="1" applyFill="1" applyBorder="1" applyAlignment="1">
      <alignment horizontal="center"/>
    </xf>
    <xf numFmtId="2" fontId="2" fillId="3" borderId="15" xfId="0" applyNumberFormat="1" applyFont="1" applyFill="1" applyBorder="1" applyAlignment="1">
      <alignment horizontal="center"/>
    </xf>
    <xf numFmtId="10" fontId="2" fillId="3" borderId="13" xfId="3" applyNumberFormat="1" applyFont="1" applyFill="1" applyBorder="1" applyAlignment="1">
      <alignment horizontal="center"/>
    </xf>
    <xf numFmtId="10" fontId="2" fillId="3" borderId="15" xfId="3" applyNumberFormat="1" applyFont="1" applyFill="1" applyBorder="1" applyAlignment="1">
      <alignment horizontal="center"/>
    </xf>
    <xf numFmtId="0" fontId="34" fillId="3" borderId="11" xfId="0" applyFont="1" applyFill="1" applyBorder="1" applyAlignment="1">
      <alignment horizontal="center" vertical="center"/>
    </xf>
    <xf numFmtId="0" fontId="34" fillId="3" borderId="12" xfId="0" applyFont="1" applyFill="1" applyBorder="1" applyAlignment="1">
      <alignment horizontal="center" vertical="center"/>
    </xf>
    <xf numFmtId="0" fontId="34" fillId="3" borderId="21" xfId="0" applyFont="1" applyFill="1" applyBorder="1" applyAlignment="1">
      <alignment horizontal="center" vertical="center"/>
    </xf>
    <xf numFmtId="0" fontId="34" fillId="3" borderId="43" xfId="0" applyFont="1" applyFill="1" applyBorder="1" applyAlignment="1">
      <alignment horizontal="center" vertical="center"/>
    </xf>
    <xf numFmtId="0" fontId="34" fillId="3" borderId="13" xfId="0" applyFont="1" applyFill="1" applyBorder="1" applyAlignment="1">
      <alignment horizontal="center" vertical="center"/>
    </xf>
    <xf numFmtId="0" fontId="34" fillId="3" borderId="14" xfId="0" applyFont="1" applyFill="1" applyBorder="1" applyAlignment="1">
      <alignment horizontal="center" vertical="center"/>
    </xf>
    <xf numFmtId="0" fontId="34" fillId="3" borderId="15" xfId="0" applyFont="1" applyFill="1" applyBorder="1" applyAlignment="1">
      <alignment horizontal="center" vertical="center"/>
    </xf>
    <xf numFmtId="0" fontId="34" fillId="3" borderId="13" xfId="0" applyFont="1" applyFill="1" applyBorder="1" applyAlignment="1">
      <alignment horizontal="center"/>
    </xf>
    <xf numFmtId="0" fontId="34" fillId="3" borderId="15" xfId="0" applyFont="1" applyFill="1" applyBorder="1" applyAlignment="1">
      <alignment horizontal="center"/>
    </xf>
    <xf numFmtId="0" fontId="48" fillId="3" borderId="0" xfId="0" applyFont="1" applyFill="1" applyBorder="1" applyAlignment="1">
      <alignment horizontal="center" vertical="center" wrapText="1"/>
    </xf>
    <xf numFmtId="0" fontId="48" fillId="3" borderId="20" xfId="0" applyFont="1" applyFill="1" applyBorder="1" applyAlignment="1">
      <alignment horizontal="center" vertical="center" wrapText="1"/>
    </xf>
    <xf numFmtId="43" fontId="5" fillId="3" borderId="13" xfId="1" applyFont="1" applyFill="1" applyBorder="1" applyAlignment="1">
      <alignment horizontal="center" vertical="center" wrapText="1"/>
    </xf>
    <xf numFmtId="43" fontId="5" fillId="3" borderId="15" xfId="1" applyFont="1" applyFill="1" applyBorder="1" applyAlignment="1">
      <alignment horizontal="center" vertical="center" wrapText="1"/>
    </xf>
    <xf numFmtId="0" fontId="26" fillId="3" borderId="20" xfId="0" applyFont="1" applyFill="1" applyBorder="1" applyAlignment="1">
      <alignment horizontal="center" vertical="center" wrapText="1"/>
    </xf>
    <xf numFmtId="43" fontId="5" fillId="3" borderId="20" xfId="1" applyFont="1" applyFill="1" applyBorder="1" applyAlignment="1">
      <alignment horizontal="center" vertical="center" wrapText="1"/>
    </xf>
    <xf numFmtId="0" fontId="45" fillId="3" borderId="0" xfId="0" applyFont="1" applyFill="1" applyAlignment="1">
      <alignment horizontal="center" vertical="center"/>
    </xf>
    <xf numFmtId="0" fontId="47" fillId="3" borderId="0" xfId="0" applyFont="1" applyFill="1" applyAlignment="1">
      <alignment vertical="center" wrapText="1"/>
    </xf>
    <xf numFmtId="0" fontId="59" fillId="0" borderId="0" xfId="0" applyFont="1" applyAlignment="1">
      <alignment vertical="center"/>
    </xf>
    <xf numFmtId="0" fontId="35" fillId="0" borderId="0" xfId="0" applyFont="1" applyAlignment="1">
      <alignment vertical="center"/>
    </xf>
  </cellXfs>
  <cellStyles count="9">
    <cellStyle name="Millares" xfId="1" builtinId="3"/>
    <cellStyle name="Moneda" xfId="2" builtinId="4"/>
    <cellStyle name="Normal" xfId="0" builtinId="0"/>
    <cellStyle name="Normal_EEAF 2007" xfId="5"/>
    <cellStyle name="Normal_EEP FANAPEL 3" xfId="4"/>
    <cellStyle name="Normal_EEP FANAPEL_NOTA 13 - Saldos y transacciones con vinculadas" xfId="7"/>
    <cellStyle name="Normal_EEP FANAPEL_NOTA 13 - Saldos y transacciones con vinculadas 2" xfId="8"/>
    <cellStyle name="Normal_informe1" xfId="6"/>
    <cellStyle name="Porcentaje" xfId="3" builtinId="5"/>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4.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image" Target="../media/image3.png"/><Relationship Id="rId7" Type="http://schemas.openxmlformats.org/officeDocument/2006/relationships/image" Target="../media/image7.png"/><Relationship Id="rId12" Type="http://schemas.openxmlformats.org/officeDocument/2006/relationships/image" Target="../media/image12.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11" Type="http://schemas.openxmlformats.org/officeDocument/2006/relationships/image" Target="../media/image11.png"/><Relationship Id="rId5" Type="http://schemas.openxmlformats.org/officeDocument/2006/relationships/image" Target="../media/image5.png"/><Relationship Id="rId10" Type="http://schemas.openxmlformats.org/officeDocument/2006/relationships/image" Target="../media/image10.png"/><Relationship Id="rId4" Type="http://schemas.openxmlformats.org/officeDocument/2006/relationships/image" Target="../media/image4.png"/><Relationship Id="rId9" Type="http://schemas.openxmlformats.org/officeDocument/2006/relationships/image" Target="../media/image9.png"/></Relationships>
</file>

<file path=xl/drawings/drawing1.xml><?xml version="1.0" encoding="utf-8"?>
<xdr:wsDr xmlns:xdr="http://schemas.openxmlformats.org/drawingml/2006/spreadsheetDrawing" xmlns:a="http://schemas.openxmlformats.org/drawingml/2006/main">
  <xdr:twoCellAnchor>
    <xdr:from>
      <xdr:col>5</xdr:col>
      <xdr:colOff>0</xdr:colOff>
      <xdr:row>12</xdr:row>
      <xdr:rowOff>0</xdr:rowOff>
    </xdr:from>
    <xdr:to>
      <xdr:col>10</xdr:col>
      <xdr:colOff>38100</xdr:colOff>
      <xdr:row>15</xdr:row>
      <xdr:rowOff>6517</xdr:rowOff>
    </xdr:to>
    <xdr:sp macro="" textlink="">
      <xdr:nvSpPr>
        <xdr:cNvPr id="2" name="WordArt 1">
          <a:extLst>
            <a:ext uri="{FF2B5EF4-FFF2-40B4-BE49-F238E27FC236}">
              <a16:creationId xmlns="" xmlns:a16="http://schemas.microsoft.com/office/drawing/2014/main" id="{00000000-0008-0000-1900-000004000000}"/>
            </a:ext>
          </a:extLst>
        </xdr:cNvPr>
        <xdr:cNvSpPr>
          <a:spLocks noChangeArrowheads="1" noChangeShapeType="1" noTextEdit="1"/>
        </xdr:cNvSpPr>
      </xdr:nvSpPr>
      <xdr:spPr bwMode="auto">
        <a:xfrm>
          <a:off x="3990975" y="2238375"/>
          <a:ext cx="3848100" cy="492292"/>
        </a:xfrm>
        <a:prstGeom prst="rect">
          <a:avLst/>
        </a:prstGeom>
      </xdr:spPr>
      <xdr:txBody>
        <a:bodyPr wrap="none" fromWordArt="1">
          <a:prstTxWarp prst="textPlain">
            <a:avLst>
              <a:gd name="adj" fmla="val 50000"/>
            </a:avLst>
          </a:prstTxWarp>
        </a:bodyPr>
        <a:lstStyle/>
        <a:p>
          <a:pPr algn="ctr" rtl="0"/>
          <a:r>
            <a:rPr lang="es-ES" sz="3600" kern="10" spc="720">
              <a:ln w="9525">
                <a:noFill/>
                <a:round/>
                <a:headEnd/>
                <a:tailEnd/>
              </a:ln>
              <a:gradFill rotWithShape="0">
                <a:gsLst>
                  <a:gs pos="0">
                    <a:srgbClr val="AAAAAA"/>
                  </a:gs>
                  <a:gs pos="100000">
                    <a:srgbClr val="FFFFFF"/>
                  </a:gs>
                </a:gsLst>
                <a:lin ang="5400000" scaled="1"/>
              </a:gradFill>
              <a:effectLst>
                <a:outerShdw dist="45791" dir="3378596" algn="ctr" rotWithShape="0">
                  <a:srgbClr val="4D4D4D">
                    <a:alpha val="80000"/>
                  </a:srgbClr>
                </a:outerShdw>
              </a:effectLst>
              <a:latin typeface="Arial Black"/>
            </a:rPr>
            <a:t>NO APLICABLE</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0</xdr:colOff>
      <xdr:row>8</xdr:row>
      <xdr:rowOff>0</xdr:rowOff>
    </xdr:from>
    <xdr:to>
      <xdr:col>11</xdr:col>
      <xdr:colOff>76200</xdr:colOff>
      <xdr:row>8</xdr:row>
      <xdr:rowOff>0</xdr:rowOff>
    </xdr:to>
    <xdr:sp macro="" textlink="">
      <xdr:nvSpPr>
        <xdr:cNvPr id="2" name="WordArt 1">
          <a:extLst>
            <a:ext uri="{FF2B5EF4-FFF2-40B4-BE49-F238E27FC236}">
              <a16:creationId xmlns="" xmlns:a16="http://schemas.microsoft.com/office/drawing/2014/main" id="{00000000-0008-0000-1E00-0000010C0000}"/>
            </a:ext>
          </a:extLst>
        </xdr:cNvPr>
        <xdr:cNvSpPr>
          <a:spLocks noChangeArrowheads="1" noChangeShapeType="1" noTextEdit="1"/>
        </xdr:cNvSpPr>
      </xdr:nvSpPr>
      <xdr:spPr bwMode="auto">
        <a:xfrm>
          <a:off x="7734300" y="1943100"/>
          <a:ext cx="2247900" cy="0"/>
        </a:xfrm>
        <a:prstGeom prst="rect">
          <a:avLst/>
        </a:prstGeom>
      </xdr:spPr>
      <xdr:txBody>
        <a:bodyPr wrap="none" fromWordArt="1">
          <a:prstTxWarp prst="textPlain">
            <a:avLst>
              <a:gd name="adj" fmla="val 50000"/>
            </a:avLst>
          </a:prstTxWarp>
        </a:bodyPr>
        <a:lstStyle/>
        <a:p>
          <a:pPr algn="ctr" rtl="0"/>
          <a:r>
            <a:rPr lang="es-ES" sz="3600" kern="10" spc="720">
              <a:ln w="9525">
                <a:noFill/>
                <a:round/>
                <a:headEnd/>
                <a:tailEnd/>
              </a:ln>
              <a:gradFill rotWithShape="0">
                <a:gsLst>
                  <a:gs pos="0">
                    <a:srgbClr val="AAAAAA"/>
                  </a:gs>
                  <a:gs pos="100000">
                    <a:srgbClr val="FFFFFF"/>
                  </a:gs>
                </a:gsLst>
                <a:lin ang="5400000" scaled="1"/>
              </a:gradFill>
              <a:effectLst>
                <a:outerShdw dist="45791" dir="3378596" algn="ctr" rotWithShape="0">
                  <a:srgbClr val="4D4D4D">
                    <a:alpha val="80000"/>
                  </a:srgbClr>
                </a:outerShdw>
              </a:effectLst>
              <a:latin typeface="Arial Black"/>
            </a:rPr>
            <a:t>NO APLICABLE</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21981</xdr:colOff>
      <xdr:row>27</xdr:row>
      <xdr:rowOff>36635</xdr:rowOff>
    </xdr:from>
    <xdr:to>
      <xdr:col>3</xdr:col>
      <xdr:colOff>0</xdr:colOff>
      <xdr:row>29</xdr:row>
      <xdr:rowOff>109904</xdr:rowOff>
    </xdr:to>
    <xdr:cxnSp macro="">
      <xdr:nvCxnSpPr>
        <xdr:cNvPr id="2" name="1 Conector recto">
          <a:extLst>
            <a:ext uri="{FF2B5EF4-FFF2-40B4-BE49-F238E27FC236}">
              <a16:creationId xmlns="" xmlns:a16="http://schemas.microsoft.com/office/drawing/2014/main" id="{00000000-0008-0000-2100-000003000000}"/>
            </a:ext>
          </a:extLst>
        </xdr:cNvPr>
        <xdr:cNvCxnSpPr/>
      </xdr:nvCxnSpPr>
      <xdr:spPr>
        <a:xfrm>
          <a:off x="21981" y="5353050"/>
          <a:ext cx="3130794"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1066800</xdr:colOff>
      <xdr:row>39</xdr:row>
      <xdr:rowOff>180975</xdr:rowOff>
    </xdr:from>
    <xdr:to>
      <xdr:col>0</xdr:col>
      <xdr:colOff>5114925</xdr:colOff>
      <xdr:row>44</xdr:row>
      <xdr:rowOff>114300</xdr:rowOff>
    </xdr:to>
    <xdr:pic>
      <xdr:nvPicPr>
        <xdr:cNvPr id="2" name="1 Imag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66800" y="10372725"/>
          <a:ext cx="4048125" cy="885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447675</xdr:colOff>
      <xdr:row>140</xdr:row>
      <xdr:rowOff>142875</xdr:rowOff>
    </xdr:from>
    <xdr:to>
      <xdr:col>0</xdr:col>
      <xdr:colOff>4933950</xdr:colOff>
      <xdr:row>157</xdr:row>
      <xdr:rowOff>0</xdr:rowOff>
    </xdr:to>
    <xdr:pic>
      <xdr:nvPicPr>
        <xdr:cNvPr id="5" name="4 Imagen"/>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47675" y="34347150"/>
          <a:ext cx="4486275" cy="3095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323850</xdr:colOff>
      <xdr:row>161</xdr:row>
      <xdr:rowOff>104775</xdr:rowOff>
    </xdr:from>
    <xdr:to>
      <xdr:col>0</xdr:col>
      <xdr:colOff>5381625</xdr:colOff>
      <xdr:row>179</xdr:row>
      <xdr:rowOff>123825</xdr:rowOff>
    </xdr:to>
    <xdr:pic>
      <xdr:nvPicPr>
        <xdr:cNvPr id="6" name="5 Imagen"/>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23850" y="38357175"/>
          <a:ext cx="5057775" cy="3448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295275</xdr:colOff>
      <xdr:row>182</xdr:row>
      <xdr:rowOff>180975</xdr:rowOff>
    </xdr:from>
    <xdr:to>
      <xdr:col>0</xdr:col>
      <xdr:colOff>5143500</xdr:colOff>
      <xdr:row>197</xdr:row>
      <xdr:rowOff>171450</xdr:rowOff>
    </xdr:to>
    <xdr:pic>
      <xdr:nvPicPr>
        <xdr:cNvPr id="7" name="6 Imagen"/>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95275" y="42481500"/>
          <a:ext cx="4848225" cy="2847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342900</xdr:colOff>
      <xdr:row>202</xdr:row>
      <xdr:rowOff>142875</xdr:rowOff>
    </xdr:from>
    <xdr:to>
      <xdr:col>0</xdr:col>
      <xdr:colOff>5381625</xdr:colOff>
      <xdr:row>217</xdr:row>
      <xdr:rowOff>85725</xdr:rowOff>
    </xdr:to>
    <xdr:pic>
      <xdr:nvPicPr>
        <xdr:cNvPr id="8" name="7 Imagen"/>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342900" y="46301025"/>
          <a:ext cx="5038725" cy="2800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104775</xdr:colOff>
      <xdr:row>221</xdr:row>
      <xdr:rowOff>180975</xdr:rowOff>
    </xdr:from>
    <xdr:to>
      <xdr:col>0</xdr:col>
      <xdr:colOff>6162675</xdr:colOff>
      <xdr:row>233</xdr:row>
      <xdr:rowOff>104775</xdr:rowOff>
    </xdr:to>
    <xdr:pic>
      <xdr:nvPicPr>
        <xdr:cNvPr id="9" name="8 Imagen"/>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04775" y="50006250"/>
          <a:ext cx="6057900" cy="2209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533400</xdr:colOff>
      <xdr:row>238</xdr:row>
      <xdr:rowOff>47625</xdr:rowOff>
    </xdr:from>
    <xdr:to>
      <xdr:col>0</xdr:col>
      <xdr:colOff>6000750</xdr:colOff>
      <xdr:row>249</xdr:row>
      <xdr:rowOff>0</xdr:rowOff>
    </xdr:to>
    <xdr:pic>
      <xdr:nvPicPr>
        <xdr:cNvPr id="11" name="10 Imagen"/>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33400" y="53159025"/>
          <a:ext cx="5467350" cy="2047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533400</xdr:colOff>
      <xdr:row>255</xdr:row>
      <xdr:rowOff>19050</xdr:rowOff>
    </xdr:from>
    <xdr:to>
      <xdr:col>0</xdr:col>
      <xdr:colOff>6076950</xdr:colOff>
      <xdr:row>312</xdr:row>
      <xdr:rowOff>161925</xdr:rowOff>
    </xdr:to>
    <xdr:pic>
      <xdr:nvPicPr>
        <xdr:cNvPr id="12" name="11 Imagen"/>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533400" y="56416575"/>
          <a:ext cx="5543550" cy="11001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647700</xdr:colOff>
      <xdr:row>318</xdr:row>
      <xdr:rowOff>9525</xdr:rowOff>
    </xdr:from>
    <xdr:to>
      <xdr:col>0</xdr:col>
      <xdr:colOff>5758339</xdr:colOff>
      <xdr:row>326</xdr:row>
      <xdr:rowOff>85725</xdr:rowOff>
    </xdr:to>
    <xdr:pic>
      <xdr:nvPicPr>
        <xdr:cNvPr id="13" name="12 Imagen"/>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647700" y="68456175"/>
          <a:ext cx="5110639" cy="1600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1076325</xdr:colOff>
      <xdr:row>329</xdr:row>
      <xdr:rowOff>133350</xdr:rowOff>
    </xdr:from>
    <xdr:to>
      <xdr:col>0</xdr:col>
      <xdr:colOff>5334149</xdr:colOff>
      <xdr:row>336</xdr:row>
      <xdr:rowOff>76200</xdr:rowOff>
    </xdr:to>
    <xdr:pic>
      <xdr:nvPicPr>
        <xdr:cNvPr id="14" name="13 Imagen"/>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1076325" y="70723125"/>
          <a:ext cx="4257824" cy="1276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1000125</xdr:colOff>
      <xdr:row>342</xdr:row>
      <xdr:rowOff>0</xdr:rowOff>
    </xdr:from>
    <xdr:to>
      <xdr:col>0</xdr:col>
      <xdr:colOff>5086350</xdr:colOff>
      <xdr:row>348</xdr:row>
      <xdr:rowOff>9525</xdr:rowOff>
    </xdr:to>
    <xdr:pic>
      <xdr:nvPicPr>
        <xdr:cNvPr id="16" name="15 Imagen"/>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1000125" y="73113900"/>
          <a:ext cx="4086225" cy="1152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942975</xdr:colOff>
      <xdr:row>371</xdr:row>
      <xdr:rowOff>142875</xdr:rowOff>
    </xdr:from>
    <xdr:to>
      <xdr:col>0</xdr:col>
      <xdr:colOff>5229225</xdr:colOff>
      <xdr:row>377</xdr:row>
      <xdr:rowOff>152400</xdr:rowOff>
    </xdr:to>
    <xdr:pic>
      <xdr:nvPicPr>
        <xdr:cNvPr id="17" name="16 Imagen"/>
        <xdr:cNvPicPr>
          <a:picLocks noChangeAspect="1" noChangeArrowheads="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942975" y="81353025"/>
          <a:ext cx="4286250" cy="1152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Anibal/Configuraci&#243;n%20local/Archivos%20temporales%20de%20Internet/OLK11/Copia%20de%20Copia%20de%20Res%20173%20Wisdom%20Product%20S%20A%2031%2003%20201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s%20and%20Settings/contabilidad/Escritorio/AJUSTES/CV%203/flujo%20a%20marzo%20201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Trimestral%20Setiembre2019%20CNV.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ce"/>
      <sheetName val="ER"/>
      <sheetName val="EVP173"/>
      <sheetName val="ACT173"/>
      <sheetName val="PPN173"/>
      <sheetName val="RES173"/>
      <sheetName val="CAUXCF173"/>
      <sheetName val="CFLOW173"/>
      <sheetName val="Cuadros p.Notas"/>
      <sheetName val="IR"/>
      <sheetName val="Pas notas"/>
      <sheetName val="Act notas"/>
      <sheetName val="ER notas "/>
      <sheetName val="Cuadro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33">
          <cell r="A33" t="str">
            <v>Pagos a Proveedores</v>
          </cell>
        </row>
        <row r="38">
          <cell r="A38" t="str">
            <v>Impuesto a la Renta</v>
          </cell>
        </row>
        <row r="47">
          <cell r="A47" t="str">
            <v>Compra de propiedad, planta y equipo</v>
          </cell>
        </row>
      </sheetData>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ncabezamiento"/>
      <sheetName val="BCE "/>
      <sheetName val="E R "/>
      <sheetName val="ER analítico"/>
      <sheetName val="Flujo de Efectivo Res 5 92"/>
      <sheetName val="flujo al 31.03.11"/>
      <sheetName val="flujo res 173-04"/>
      <sheetName val="Ev Patrimonio"/>
      <sheetName val="Bienes de Uso"/>
      <sheetName val="Activos Intangibles"/>
      <sheetName val="Inv. Acc. Deb. y Otros Titulos"/>
      <sheetName val="Otras Inversiones"/>
      <sheetName val="Prev Anexo E"/>
      <sheetName val="Activos Pasivos M E"/>
      <sheetName val="Costo de MercaderíasAnexo F"/>
      <sheetName val="Inf Req s Costos y Gtos Anexo H"/>
      <sheetName val="Anexo I"/>
      <sheetName val="Anexo J"/>
      <sheetName val="Hoja1"/>
    </sheetNames>
    <sheetDataSet>
      <sheetData sheetId="0" refreshError="1"/>
      <sheetData sheetId="1" refreshError="1"/>
      <sheetData sheetId="2" refreshError="1"/>
      <sheetData sheetId="3" refreshError="1"/>
      <sheetData sheetId="4" refreshError="1"/>
      <sheetData sheetId="5" refreshError="1"/>
      <sheetData sheetId="6" refreshError="1">
        <row r="49">
          <cell r="D49">
            <v>0</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ncabezamiento"/>
      <sheetName val="BCE "/>
      <sheetName val="Flujo de Efectivo"/>
      <sheetName val="CA"/>
      <sheetName val="Ev Patrimonio"/>
      <sheetName val="Flujo de Efectivo Res 5 92 (2)"/>
      <sheetName val="3"/>
      <sheetName val="4"/>
      <sheetName val="4,1"/>
      <sheetName val="5"/>
      <sheetName val="stock vehiculos"/>
      <sheetName val="6"/>
      <sheetName val="7"/>
      <sheetName val="8"/>
      <sheetName val="9"/>
      <sheetName val="10"/>
      <sheetName val="E R "/>
      <sheetName val="11"/>
      <sheetName val="Bienes de Uso"/>
      <sheetName val="COMPARATIVO"/>
      <sheetName val="CBU"/>
      <sheetName val="mayor de bienes de uso"/>
      <sheetName val="Activos Intangibles"/>
      <sheetName val="Inv. Acc. Deb. y Otros Titulos"/>
      <sheetName val="Otras Inversiones"/>
      <sheetName val="Prev Anexo E"/>
      <sheetName val="Costo de MercaderíasAnexo F"/>
      <sheetName val="Inf Req s Costos y Gtos Anexo H"/>
      <sheetName val="Activos Pasivos M E"/>
      <sheetName val="Anexo I"/>
      <sheetName val="Anexo J"/>
      <sheetName val="AnexoK"/>
      <sheetName val="Hoja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ow r="291">
          <cell r="M291">
            <v>0</v>
          </cell>
        </row>
      </sheetData>
      <sheetData sheetId="20"/>
      <sheetData sheetId="21"/>
      <sheetData sheetId="22"/>
      <sheetData sheetId="23"/>
      <sheetData sheetId="24"/>
      <sheetData sheetId="25"/>
      <sheetData sheetId="26"/>
      <sheetData sheetId="27"/>
      <sheetData sheetId="28"/>
      <sheetData sheetId="29"/>
      <sheetData sheetId="30"/>
      <sheetData sheetId="31"/>
      <sheetData sheetId="3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78"/>
  <sheetViews>
    <sheetView tabSelected="1" view="pageBreakPreview" zoomScaleNormal="100" zoomScaleSheetLayoutView="100" workbookViewId="0">
      <selection activeCell="B36" sqref="B36"/>
    </sheetView>
  </sheetViews>
  <sheetFormatPr baseColWidth="10" defaultColWidth="11.42578125" defaultRowHeight="12.75"/>
  <cols>
    <col min="1" max="1" width="2.85546875" style="1" customWidth="1"/>
    <col min="2" max="2" width="32.42578125" style="1" customWidth="1"/>
    <col min="3" max="3" width="6.85546875" style="1" customWidth="1"/>
    <col min="4" max="4" width="14.7109375" style="1" customWidth="1"/>
    <col min="5" max="5" width="1.42578125" style="1" customWidth="1"/>
    <col min="6" max="6" width="14.7109375" style="1" customWidth="1"/>
    <col min="7" max="7" width="1.42578125" style="1" customWidth="1"/>
    <col min="8" max="8" width="14.42578125" style="1" hidden="1" customWidth="1"/>
    <col min="9" max="9" width="1.42578125" style="1" customWidth="1"/>
    <col min="10" max="10" width="0.85546875" style="1" customWidth="1"/>
    <col min="11" max="11" width="32.42578125" style="1" customWidth="1"/>
    <col min="12" max="12" width="6.140625" style="1" customWidth="1"/>
    <col min="13" max="13" width="14.7109375" style="1" customWidth="1"/>
    <col min="14" max="14" width="1.7109375" style="1" customWidth="1"/>
    <col min="15" max="15" width="14.7109375" style="1" customWidth="1"/>
    <col min="16" max="16" width="1.7109375" style="1" customWidth="1"/>
    <col min="17" max="17" width="18.42578125" style="1" hidden="1" customWidth="1"/>
    <col min="18" max="18" width="2.42578125" style="1" customWidth="1"/>
    <col min="19" max="19" width="3.42578125" style="1" customWidth="1"/>
    <col min="20" max="20" width="3" style="1" customWidth="1"/>
    <col min="21" max="21" width="12" style="1" bestFit="1" customWidth="1"/>
    <col min="22" max="16384" width="11.42578125" style="1"/>
  </cols>
  <sheetData>
    <row r="1" spans="1:28">
      <c r="A1" s="19"/>
      <c r="B1" s="19"/>
      <c r="C1" s="19"/>
      <c r="D1" s="19"/>
      <c r="E1" s="19"/>
      <c r="F1" s="19"/>
      <c r="G1" s="19"/>
      <c r="H1" s="19"/>
      <c r="I1" s="19"/>
      <c r="J1" s="19"/>
      <c r="K1" s="19"/>
      <c r="L1" s="19"/>
      <c r="M1" s="19"/>
      <c r="N1" s="19"/>
      <c r="O1" s="19"/>
      <c r="P1" s="19"/>
      <c r="Q1" s="19"/>
      <c r="R1" s="19"/>
      <c r="S1" s="19"/>
    </row>
    <row r="2" spans="1:28" ht="18.75">
      <c r="A2" s="19"/>
      <c r="B2" s="408" t="s">
        <v>0</v>
      </c>
      <c r="C2" s="408"/>
      <c r="D2" s="408"/>
      <c r="E2" s="408"/>
      <c r="F2" s="408"/>
      <c r="G2" s="408"/>
      <c r="H2" s="408"/>
      <c r="I2" s="408"/>
      <c r="J2" s="408"/>
      <c r="K2" s="408"/>
      <c r="L2" s="408"/>
      <c r="M2" s="408"/>
      <c r="N2" s="408"/>
      <c r="O2" s="408"/>
      <c r="P2" s="408"/>
      <c r="Q2" s="408"/>
      <c r="R2" s="408"/>
      <c r="S2" s="408"/>
    </row>
    <row r="3" spans="1:28">
      <c r="A3" s="19" t="s">
        <v>1</v>
      </c>
      <c r="B3" s="19"/>
      <c r="C3" s="19"/>
      <c r="D3" s="19"/>
      <c r="E3" s="19"/>
      <c r="F3" s="19"/>
      <c r="G3" s="19"/>
      <c r="H3" s="19"/>
      <c r="I3" s="19"/>
      <c r="J3" s="19"/>
      <c r="K3" s="19"/>
      <c r="L3" s="19"/>
      <c r="M3" s="19"/>
      <c r="N3" s="19"/>
      <c r="O3" s="19"/>
      <c r="P3" s="19"/>
      <c r="Q3" s="19"/>
      <c r="R3" s="19"/>
      <c r="S3" s="19"/>
    </row>
    <row r="4" spans="1:28">
      <c r="A4" s="19"/>
      <c r="B4" s="409" t="s">
        <v>2</v>
      </c>
      <c r="C4" s="409"/>
      <c r="D4" s="409"/>
      <c r="E4" s="409"/>
      <c r="F4" s="409"/>
      <c r="G4" s="409"/>
      <c r="H4" s="409"/>
      <c r="I4" s="409"/>
      <c r="J4" s="409"/>
      <c r="K4" s="409"/>
      <c r="L4" s="409"/>
      <c r="M4" s="409"/>
      <c r="N4" s="409"/>
      <c r="O4" s="409"/>
      <c r="P4" s="409"/>
      <c r="Q4" s="409"/>
      <c r="R4" s="409"/>
      <c r="S4" s="409"/>
      <c r="U4" s="2"/>
      <c r="V4" s="2"/>
      <c r="W4" s="2"/>
      <c r="X4" s="2"/>
      <c r="Y4" s="2"/>
      <c r="Z4" s="2"/>
      <c r="AA4" s="2"/>
      <c r="AB4" s="2"/>
    </row>
    <row r="5" spans="1:28" s="3" customFormat="1" ht="20.25" customHeight="1">
      <c r="A5" s="19"/>
      <c r="B5" s="410" t="s">
        <v>3</v>
      </c>
      <c r="C5" s="410"/>
      <c r="D5" s="410"/>
      <c r="E5" s="410"/>
      <c r="F5" s="410"/>
      <c r="G5" s="410"/>
      <c r="H5" s="410"/>
      <c r="I5" s="410"/>
      <c r="J5" s="410"/>
      <c r="K5" s="410"/>
      <c r="L5" s="410"/>
      <c r="M5" s="410"/>
      <c r="N5" s="410"/>
      <c r="O5" s="410"/>
      <c r="P5" s="410"/>
      <c r="Q5" s="410"/>
      <c r="R5" s="410"/>
      <c r="S5" s="410"/>
    </row>
    <row r="6" spans="1:28">
      <c r="A6" s="19"/>
      <c r="B6" s="19"/>
      <c r="C6" s="19"/>
      <c r="D6" s="19"/>
      <c r="E6" s="19"/>
      <c r="F6" s="19"/>
      <c r="G6" s="19"/>
      <c r="H6" s="19"/>
      <c r="I6" s="19"/>
      <c r="J6" s="19"/>
      <c r="K6" s="19"/>
      <c r="L6" s="19"/>
      <c r="M6" s="19"/>
      <c r="N6" s="19"/>
      <c r="O6" s="20"/>
      <c r="P6" s="19"/>
      <c r="Q6" s="20"/>
      <c r="R6" s="20"/>
      <c r="S6" s="19"/>
    </row>
    <row r="7" spans="1:28" ht="13.5" thickBot="1">
      <c r="A7" s="19"/>
      <c r="B7" s="19"/>
      <c r="C7" s="19"/>
      <c r="D7" s="19"/>
      <c r="E7" s="19"/>
      <c r="F7" s="19"/>
      <c r="G7" s="19"/>
      <c r="H7" s="19"/>
      <c r="I7" s="19"/>
      <c r="J7" s="19"/>
      <c r="K7" s="19"/>
      <c r="L7" s="19"/>
      <c r="M7" s="19"/>
      <c r="N7" s="19"/>
      <c r="O7" s="19"/>
      <c r="P7" s="19"/>
      <c r="Q7" s="19"/>
      <c r="R7" s="19"/>
      <c r="S7" s="19"/>
    </row>
    <row r="8" spans="1:28">
      <c r="A8" s="19"/>
      <c r="B8" s="21" t="s">
        <v>4</v>
      </c>
      <c r="C8" s="22"/>
      <c r="D8" s="23"/>
      <c r="E8" s="23"/>
      <c r="F8" s="23"/>
      <c r="G8" s="23"/>
      <c r="H8" s="23"/>
      <c r="I8" s="23"/>
      <c r="J8" s="24"/>
      <c r="K8" s="21" t="s">
        <v>5</v>
      </c>
      <c r="L8" s="22"/>
      <c r="M8" s="23"/>
      <c r="N8" s="23"/>
      <c r="O8" s="23"/>
      <c r="P8" s="23"/>
      <c r="Q8" s="24"/>
      <c r="R8" s="24"/>
      <c r="S8" s="19"/>
    </row>
    <row r="9" spans="1:28">
      <c r="A9" s="19"/>
      <c r="B9" s="25" t="s">
        <v>6</v>
      </c>
      <c r="C9" s="7" t="s">
        <v>7</v>
      </c>
      <c r="D9" s="26">
        <v>43738</v>
      </c>
      <c r="E9" s="27"/>
      <c r="F9" s="26">
        <v>43465</v>
      </c>
      <c r="G9" s="27"/>
      <c r="H9" s="26">
        <v>39994</v>
      </c>
      <c r="I9" s="27"/>
      <c r="J9" s="28"/>
      <c r="K9" s="29" t="s">
        <v>8</v>
      </c>
      <c r="L9" s="7" t="s">
        <v>7</v>
      </c>
      <c r="M9" s="26">
        <v>43738</v>
      </c>
      <c r="N9" s="27"/>
      <c r="O9" s="26">
        <v>43465</v>
      </c>
      <c r="P9" s="27"/>
      <c r="Q9" s="30">
        <v>39994</v>
      </c>
      <c r="R9" s="30"/>
      <c r="S9" s="7"/>
    </row>
    <row r="10" spans="1:28">
      <c r="A10" s="19"/>
      <c r="B10" s="10" t="s">
        <v>9</v>
      </c>
      <c r="C10" s="27"/>
      <c r="D10" s="27"/>
      <c r="E10" s="27"/>
      <c r="F10" s="27"/>
      <c r="G10" s="27"/>
      <c r="H10" s="27"/>
      <c r="I10" s="27"/>
      <c r="J10" s="28"/>
      <c r="K10" s="31"/>
      <c r="L10" s="32"/>
      <c r="M10" s="32"/>
      <c r="N10" s="32"/>
      <c r="O10" s="32"/>
      <c r="P10" s="32"/>
      <c r="Q10" s="28"/>
      <c r="R10" s="28"/>
      <c r="S10" s="32"/>
    </row>
    <row r="11" spans="1:28">
      <c r="A11" s="19"/>
      <c r="B11" s="33" t="s">
        <v>10</v>
      </c>
      <c r="C11" s="7">
        <v>3</v>
      </c>
      <c r="D11" s="8">
        <v>6389296.915</v>
      </c>
      <c r="E11" s="27"/>
      <c r="F11" s="8">
        <v>5087562.0369999995</v>
      </c>
      <c r="G11" s="27"/>
      <c r="H11" s="8" t="e">
        <f>+#REF!/1000</f>
        <v>#REF!</v>
      </c>
      <c r="I11" s="27"/>
      <c r="J11" s="28"/>
      <c r="K11" s="27" t="s">
        <v>11</v>
      </c>
      <c r="L11" s="7">
        <v>7</v>
      </c>
      <c r="M11" s="8">
        <v>17730789.118000001</v>
      </c>
      <c r="N11" s="27"/>
      <c r="O11" s="8">
        <v>13417665.877</v>
      </c>
      <c r="P11" s="27"/>
      <c r="Q11" s="34" t="e">
        <f>+#REF!/1000</f>
        <v>#REF!</v>
      </c>
      <c r="R11" s="34"/>
      <c r="S11" s="35"/>
    </row>
    <row r="12" spans="1:28">
      <c r="A12" s="19"/>
      <c r="B12" s="10" t="s">
        <v>12</v>
      </c>
      <c r="C12" s="7">
        <v>4</v>
      </c>
      <c r="D12" s="8">
        <v>28498834.07</v>
      </c>
      <c r="E12" s="36"/>
      <c r="F12" s="8">
        <v>31011602.357999999</v>
      </c>
      <c r="G12" s="27"/>
      <c r="H12" s="35" t="e">
        <f>+#REF!/1000</f>
        <v>#REF!</v>
      </c>
      <c r="I12" s="27"/>
      <c r="J12" s="28"/>
      <c r="K12" s="27" t="s">
        <v>13</v>
      </c>
      <c r="L12" s="7">
        <v>8</v>
      </c>
      <c r="M12" s="8">
        <v>52956792.950999998</v>
      </c>
      <c r="N12" s="35"/>
      <c r="O12" s="8">
        <v>54295155.939999998</v>
      </c>
      <c r="P12" s="27"/>
      <c r="Q12" s="37" t="e">
        <f>+(#REF!+#REF!)/1000</f>
        <v>#REF!</v>
      </c>
      <c r="R12" s="37"/>
      <c r="S12" s="35"/>
    </row>
    <row r="13" spans="1:28">
      <c r="A13" s="19"/>
      <c r="B13" s="10" t="s">
        <v>14</v>
      </c>
      <c r="C13" s="7">
        <v>5</v>
      </c>
      <c r="D13" s="8">
        <v>6283369.8689999999</v>
      </c>
      <c r="E13" s="32"/>
      <c r="F13" s="8">
        <v>5628847.2300000004</v>
      </c>
      <c r="G13" s="27"/>
      <c r="H13" s="36" t="e">
        <f>+(#REF!+#REF!)/1000</f>
        <v>#REF!</v>
      </c>
      <c r="I13" s="27"/>
      <c r="J13" s="28"/>
      <c r="K13" s="27" t="s">
        <v>15</v>
      </c>
      <c r="L13" s="7">
        <v>8</v>
      </c>
      <c r="M13" s="8">
        <v>8231186.0020000003</v>
      </c>
      <c r="N13" s="27"/>
      <c r="O13" s="8">
        <v>4332365.8360000001</v>
      </c>
      <c r="P13" s="27"/>
      <c r="Q13" s="37" t="e">
        <f>+#REF!/1000</f>
        <v>#REF!</v>
      </c>
      <c r="R13" s="37"/>
      <c r="S13" s="35"/>
    </row>
    <row r="14" spans="1:28">
      <c r="A14" s="19"/>
      <c r="B14" s="10" t="s">
        <v>16</v>
      </c>
      <c r="C14" s="7">
        <v>6</v>
      </c>
      <c r="D14" s="8">
        <v>28500635.787</v>
      </c>
      <c r="E14" s="27"/>
      <c r="F14" s="8">
        <v>31160415.634</v>
      </c>
      <c r="G14" s="27"/>
      <c r="H14" s="36"/>
      <c r="I14" s="27"/>
      <c r="J14" s="28"/>
      <c r="K14" s="27" t="s">
        <v>17</v>
      </c>
      <c r="L14" s="7">
        <v>9</v>
      </c>
      <c r="M14" s="8">
        <v>789255.56099999999</v>
      </c>
      <c r="N14" s="27"/>
      <c r="O14" s="8">
        <v>166108.13099999999</v>
      </c>
      <c r="P14" s="27"/>
      <c r="Q14" s="37"/>
      <c r="R14" s="37"/>
      <c r="S14" s="35"/>
    </row>
    <row r="15" spans="1:28">
      <c r="A15" s="19"/>
      <c r="B15" s="10" t="s">
        <v>18</v>
      </c>
      <c r="C15" s="7" t="s">
        <v>19</v>
      </c>
      <c r="D15" s="8">
        <v>4053859.5159999998</v>
      </c>
      <c r="E15" s="32"/>
      <c r="F15" s="8">
        <v>10158445.216</v>
      </c>
      <c r="G15" s="27"/>
      <c r="H15" s="36"/>
      <c r="I15" s="27"/>
      <c r="J15" s="28"/>
      <c r="K15" s="27" t="s">
        <v>20</v>
      </c>
      <c r="L15" s="7">
        <v>8</v>
      </c>
      <c r="M15" s="8">
        <v>0</v>
      </c>
      <c r="N15" s="27"/>
      <c r="O15" s="8">
        <v>0</v>
      </c>
      <c r="P15" s="27"/>
      <c r="Q15" s="37"/>
      <c r="R15" s="37"/>
      <c r="S15" s="35"/>
    </row>
    <row r="16" spans="1:28" ht="13.5" thickBot="1">
      <c r="A16" s="19"/>
      <c r="B16" s="29" t="s">
        <v>21</v>
      </c>
      <c r="C16" s="38"/>
      <c r="D16" s="39">
        <f>SUM(D11:D15)</f>
        <v>73725996.157000005</v>
      </c>
      <c r="E16" s="40"/>
      <c r="F16" s="39">
        <f>SUM(F11:F15)</f>
        <v>83046872.475000009</v>
      </c>
      <c r="G16" s="32"/>
      <c r="H16" s="8" t="e">
        <f>+#REF!/1000</f>
        <v>#REF!</v>
      </c>
      <c r="I16" s="32"/>
      <c r="J16" s="28"/>
      <c r="K16" s="29" t="s">
        <v>22</v>
      </c>
      <c r="L16" s="38"/>
      <c r="M16" s="39">
        <f>SUM(M11:M15)</f>
        <v>79708023.632000014</v>
      </c>
      <c r="N16" s="40"/>
      <c r="O16" s="39">
        <f>SUM(O11:O15)</f>
        <v>72211295.783999994</v>
      </c>
      <c r="P16" s="32"/>
      <c r="Q16" s="37" t="e">
        <f>SUM(#REF!)/1000</f>
        <v>#REF!</v>
      </c>
      <c r="R16" s="37"/>
      <c r="S16" s="35"/>
    </row>
    <row r="17" spans="1:21" ht="13.5" thickTop="1">
      <c r="A17" s="19"/>
      <c r="B17" s="10"/>
      <c r="C17" s="27"/>
      <c r="D17" s="41"/>
      <c r="E17" s="41"/>
      <c r="F17" s="41"/>
      <c r="G17" s="27"/>
      <c r="H17" s="42" t="e">
        <f>+#REF!/1000</f>
        <v>#REF!</v>
      </c>
      <c r="I17" s="27"/>
      <c r="J17" s="28"/>
      <c r="K17" s="31"/>
      <c r="L17" s="32"/>
      <c r="M17" s="41"/>
      <c r="N17" s="41"/>
      <c r="O17" s="41"/>
      <c r="P17" s="27"/>
      <c r="Q17" s="37" t="e">
        <f>+(#REF!+#REF!+#REF!-#REF!-#REF!+#REF!)/1000</f>
        <v>#REF!</v>
      </c>
      <c r="R17" s="37"/>
      <c r="S17" s="35"/>
    </row>
    <row r="18" spans="1:21">
      <c r="A18" s="19"/>
      <c r="B18" s="29" t="s">
        <v>23</v>
      </c>
      <c r="C18" s="38"/>
      <c r="D18" s="43"/>
      <c r="E18" s="43"/>
      <c r="F18" s="43"/>
      <c r="G18" s="44"/>
      <c r="H18" s="44"/>
      <c r="I18" s="27"/>
      <c r="J18" s="28"/>
      <c r="K18" s="29" t="s">
        <v>24</v>
      </c>
      <c r="L18" s="38"/>
      <c r="M18" s="45"/>
      <c r="N18" s="46"/>
      <c r="O18" s="45"/>
      <c r="P18" s="27"/>
      <c r="Q18" s="47"/>
      <c r="R18" s="47"/>
      <c r="S18" s="35"/>
    </row>
    <row r="19" spans="1:21">
      <c r="A19" s="19"/>
      <c r="B19" s="10" t="s">
        <v>25</v>
      </c>
      <c r="C19" s="7">
        <v>4</v>
      </c>
      <c r="D19" s="8">
        <v>33092390.109999999</v>
      </c>
      <c r="E19" s="8"/>
      <c r="F19" s="8">
        <v>28607097.622000001</v>
      </c>
      <c r="G19" s="27"/>
      <c r="H19" s="48"/>
      <c r="I19" s="32"/>
      <c r="J19" s="28"/>
      <c r="K19" s="27" t="s">
        <v>26</v>
      </c>
      <c r="L19" s="7">
        <v>7</v>
      </c>
      <c r="M19" s="8">
        <v>28816.796999999999</v>
      </c>
      <c r="N19" s="49">
        <v>0</v>
      </c>
      <c r="O19" s="8">
        <v>387797.64399999997</v>
      </c>
      <c r="P19" s="32"/>
      <c r="Q19" s="28"/>
      <c r="R19" s="28"/>
      <c r="S19" s="35"/>
    </row>
    <row r="20" spans="1:21">
      <c r="A20" s="19"/>
      <c r="B20" s="10" t="s">
        <v>27</v>
      </c>
      <c r="C20" s="7">
        <v>5</v>
      </c>
      <c r="D20" s="8">
        <v>95892.856</v>
      </c>
      <c r="E20" s="19"/>
      <c r="F20" s="8">
        <v>132053.57800000001</v>
      </c>
      <c r="G20" s="32"/>
      <c r="H20" s="48" t="e">
        <f>+#REF!/1000</f>
        <v>#REF!</v>
      </c>
      <c r="I20" s="32"/>
      <c r="J20" s="28"/>
      <c r="K20" s="27" t="s">
        <v>28</v>
      </c>
      <c r="L20" s="7">
        <v>8</v>
      </c>
      <c r="M20" s="8">
        <v>6469554.818</v>
      </c>
      <c r="N20" s="32"/>
      <c r="O20" s="8">
        <v>5486250.6469999999</v>
      </c>
      <c r="P20" s="32"/>
      <c r="Q20" s="34" t="e">
        <f>+#REF!/1000</f>
        <v>#REF!</v>
      </c>
      <c r="R20" s="34"/>
      <c r="S20" s="35"/>
    </row>
    <row r="21" spans="1:21" ht="13.5" thickBot="1">
      <c r="A21" s="19"/>
      <c r="B21" s="10" t="s">
        <v>29</v>
      </c>
      <c r="C21" s="7" t="s">
        <v>19</v>
      </c>
      <c r="D21" s="8">
        <v>10158445.216</v>
      </c>
      <c r="E21" s="19"/>
      <c r="F21" s="8">
        <v>0</v>
      </c>
      <c r="G21" s="32"/>
      <c r="H21" s="48"/>
      <c r="I21" s="32"/>
      <c r="J21" s="28"/>
      <c r="K21" s="27" t="s">
        <v>30</v>
      </c>
      <c r="L21" s="7">
        <v>8</v>
      </c>
      <c r="M21" s="8">
        <v>12321969.283</v>
      </c>
      <c r="N21" s="32"/>
      <c r="O21" s="8">
        <v>14568471.65</v>
      </c>
      <c r="P21" s="40"/>
      <c r="Q21" s="39" t="e">
        <f>SUM(Q19:Q20)</f>
        <v>#REF!</v>
      </c>
      <c r="R21" s="50"/>
      <c r="S21" s="35"/>
    </row>
    <row r="22" spans="1:21" ht="14.25" thickTop="1" thickBot="1">
      <c r="A22" s="19"/>
      <c r="B22" s="10" t="s">
        <v>31</v>
      </c>
      <c r="C22" s="7" t="s">
        <v>19</v>
      </c>
      <c r="D22" s="8">
        <v>17838304.206</v>
      </c>
      <c r="E22" s="49" t="e">
        <v>#REF!</v>
      </c>
      <c r="F22" s="8">
        <v>17838304.206</v>
      </c>
      <c r="G22" s="32"/>
      <c r="H22" s="8" t="e">
        <f>+#REF!/1000</f>
        <v>#REF!</v>
      </c>
      <c r="I22" s="27"/>
      <c r="J22" s="28"/>
      <c r="K22" s="27" t="s">
        <v>32</v>
      </c>
      <c r="L22" s="7">
        <v>8</v>
      </c>
      <c r="M22" s="8">
        <v>19999905.191</v>
      </c>
      <c r="N22" s="40"/>
      <c r="O22" s="8">
        <v>20000000</v>
      </c>
      <c r="P22" s="40"/>
      <c r="Q22" s="39" t="e">
        <f>SUM(Q20:Q21)</f>
        <v>#REF!</v>
      </c>
      <c r="R22" s="50"/>
      <c r="S22" s="35"/>
    </row>
    <row r="23" spans="1:21" ht="13.5" thickTop="1">
      <c r="A23" s="19"/>
      <c r="B23" s="10" t="s">
        <v>33</v>
      </c>
      <c r="C23" s="7" t="s">
        <v>34</v>
      </c>
      <c r="D23" s="8">
        <v>1946648.548</v>
      </c>
      <c r="E23" s="27"/>
      <c r="F23" s="8">
        <v>2102809.8420000002</v>
      </c>
      <c r="G23" s="27"/>
      <c r="H23" s="32" t="e">
        <f>+#REF!/1000</f>
        <v>#REF!</v>
      </c>
      <c r="I23" s="27"/>
      <c r="J23" s="28"/>
      <c r="K23" s="31"/>
      <c r="L23" s="32"/>
      <c r="M23" s="32"/>
      <c r="N23" s="32"/>
      <c r="O23" s="32"/>
      <c r="P23" s="32"/>
      <c r="Q23" s="28"/>
      <c r="R23" s="28"/>
      <c r="S23" s="35"/>
      <c r="U23" s="4"/>
    </row>
    <row r="24" spans="1:21">
      <c r="A24" s="19"/>
      <c r="B24" s="10" t="s">
        <v>35</v>
      </c>
      <c r="C24" s="7" t="s">
        <v>34</v>
      </c>
      <c r="D24" s="8">
        <v>27673775.024999999</v>
      </c>
      <c r="E24" s="27"/>
      <c r="F24" s="8">
        <v>27477255.021000002</v>
      </c>
      <c r="G24" s="27"/>
      <c r="H24" s="32"/>
      <c r="I24" s="27"/>
      <c r="J24" s="28"/>
      <c r="K24" s="31"/>
      <c r="L24" s="32"/>
      <c r="M24" s="32"/>
      <c r="N24" s="32"/>
      <c r="O24" s="32"/>
      <c r="P24" s="32"/>
      <c r="Q24" s="28"/>
      <c r="R24" s="28"/>
      <c r="S24" s="35"/>
    </row>
    <row r="25" spans="1:21">
      <c r="A25" s="19"/>
      <c r="B25" s="10" t="s">
        <v>36</v>
      </c>
      <c r="C25" s="7" t="s">
        <v>37</v>
      </c>
      <c r="D25" s="8">
        <v>98751.932000000001</v>
      </c>
      <c r="E25" s="27"/>
      <c r="F25" s="8">
        <v>114630.34</v>
      </c>
      <c r="G25" s="27"/>
      <c r="H25" s="32">
        <v>0</v>
      </c>
      <c r="I25" s="27"/>
      <c r="J25" s="28"/>
      <c r="K25" s="31"/>
      <c r="L25" s="32"/>
      <c r="M25" s="43"/>
      <c r="N25" s="43"/>
      <c r="O25" s="43"/>
      <c r="P25" s="51"/>
      <c r="Q25" s="52" t="e">
        <f>+#REF!/1000</f>
        <v>#REF!</v>
      </c>
      <c r="R25" s="52"/>
      <c r="S25" s="35"/>
    </row>
    <row r="26" spans="1:21" ht="13.5" thickBot="1">
      <c r="A26" s="19"/>
      <c r="B26" s="29" t="s">
        <v>38</v>
      </c>
      <c r="C26" s="38"/>
      <c r="D26" s="39">
        <f>SUM(D18:D25)</f>
        <v>90904207.892999992</v>
      </c>
      <c r="E26" s="27"/>
      <c r="F26" s="39">
        <f>SUM(F18:F25)</f>
        <v>76272150.609000012</v>
      </c>
      <c r="G26" s="48"/>
      <c r="H26" s="8" t="e">
        <f>+#REF!/1000</f>
        <v>#REF!</v>
      </c>
      <c r="I26" s="27"/>
      <c r="J26" s="28"/>
      <c r="K26" s="29" t="s">
        <v>39</v>
      </c>
      <c r="L26" s="38"/>
      <c r="M26" s="39">
        <f>SUM(M19:M25)</f>
        <v>38820246.089000002</v>
      </c>
      <c r="N26" s="40"/>
      <c r="O26" s="39">
        <f>SUM(O19:O25)</f>
        <v>40442519.941</v>
      </c>
      <c r="P26" s="44"/>
      <c r="Q26" s="53" t="e">
        <f>+Q21-Q25</f>
        <v>#REF!</v>
      </c>
      <c r="R26" s="53"/>
      <c r="S26" s="35"/>
    </row>
    <row r="27" spans="1:21" ht="13.5" thickTop="1">
      <c r="A27" s="19"/>
      <c r="B27" s="29"/>
      <c r="C27" s="38"/>
      <c r="D27" s="19"/>
      <c r="E27" s="19"/>
      <c r="F27" s="20"/>
      <c r="G27" s="19"/>
      <c r="H27" s="8" t="e">
        <f>+#REF!/1000</f>
        <v>#REF!</v>
      </c>
      <c r="I27" s="27"/>
      <c r="J27" s="28"/>
      <c r="K27" s="29"/>
      <c r="L27" s="38"/>
      <c r="M27" s="40"/>
      <c r="N27" s="40"/>
      <c r="O27" s="40"/>
      <c r="P27" s="32"/>
      <c r="Q27" s="28"/>
      <c r="R27" s="28"/>
      <c r="S27" s="35"/>
    </row>
    <row r="28" spans="1:21">
      <c r="A28" s="19"/>
      <c r="B28" s="10"/>
      <c r="C28" s="27"/>
      <c r="D28" s="8"/>
      <c r="E28" s="27"/>
      <c r="F28" s="8"/>
      <c r="G28" s="48"/>
      <c r="H28" s="40"/>
      <c r="I28" s="27"/>
      <c r="J28" s="28"/>
      <c r="K28" s="29" t="s">
        <v>40</v>
      </c>
      <c r="L28" s="38"/>
      <c r="M28" s="32"/>
      <c r="N28" s="32"/>
      <c r="O28" s="32"/>
      <c r="P28" s="32"/>
      <c r="Q28" s="28"/>
      <c r="R28" s="28"/>
      <c r="S28" s="35"/>
    </row>
    <row r="29" spans="1:21" ht="13.5" thickBot="1">
      <c r="A29" s="19"/>
      <c r="B29" s="29"/>
      <c r="C29" s="38"/>
      <c r="D29" s="40"/>
      <c r="E29" s="27"/>
      <c r="F29" s="40"/>
      <c r="G29" s="27"/>
      <c r="H29" s="39" t="e">
        <f>SUM(H20:H28)</f>
        <v>#REF!</v>
      </c>
      <c r="I29" s="32"/>
      <c r="J29" s="28"/>
      <c r="K29" s="10" t="s">
        <v>41</v>
      </c>
      <c r="L29" s="7" t="s">
        <v>42</v>
      </c>
      <c r="M29" s="8">
        <v>38500000</v>
      </c>
      <c r="N29" s="32"/>
      <c r="O29" s="8">
        <v>38500000</v>
      </c>
      <c r="P29" s="32"/>
      <c r="Q29" s="34" t="e">
        <f>+#REF!/1000</f>
        <v>#REF!</v>
      </c>
      <c r="R29" s="34"/>
      <c r="S29" s="35"/>
    </row>
    <row r="30" spans="1:21" ht="13.5" thickTop="1">
      <c r="A30" s="19"/>
      <c r="B30" s="29"/>
      <c r="C30" s="38"/>
      <c r="D30" s="8"/>
      <c r="E30" s="32"/>
      <c r="F30" s="8"/>
      <c r="G30" s="32"/>
      <c r="H30" s="32"/>
      <c r="I30" s="32"/>
      <c r="J30" s="28"/>
      <c r="K30" s="10" t="s">
        <v>43</v>
      </c>
      <c r="L30" s="7" t="s">
        <v>44</v>
      </c>
      <c r="M30" s="8">
        <v>4151641.1030000001</v>
      </c>
      <c r="N30" s="8"/>
      <c r="O30" s="8">
        <v>3724292.8229999999</v>
      </c>
      <c r="P30" s="32"/>
      <c r="Q30" s="34" t="e">
        <f>+#REF!/1000</f>
        <v>#REF!</v>
      </c>
      <c r="R30" s="34"/>
      <c r="S30" s="35"/>
    </row>
    <row r="31" spans="1:21">
      <c r="A31" s="19"/>
      <c r="B31" s="10"/>
      <c r="C31" s="27"/>
      <c r="D31" s="43"/>
      <c r="E31" s="43"/>
      <c r="F31" s="43"/>
      <c r="G31" s="51"/>
      <c r="H31" s="51" t="e">
        <f>+#REF!/1000</f>
        <v>#REF!</v>
      </c>
      <c r="I31" s="32"/>
      <c r="J31" s="28"/>
      <c r="K31" s="10" t="s">
        <v>45</v>
      </c>
      <c r="L31" s="7" t="s">
        <v>46</v>
      </c>
      <c r="M31" s="8">
        <v>1014.6319999999999</v>
      </c>
      <c r="N31" s="8"/>
      <c r="O31" s="8">
        <v>1014.6319999999999</v>
      </c>
      <c r="P31" s="32"/>
      <c r="Q31" s="34"/>
      <c r="R31" s="34"/>
      <c r="S31" s="35"/>
    </row>
    <row r="32" spans="1:21">
      <c r="A32" s="19"/>
      <c r="B32" s="10"/>
      <c r="C32" s="27"/>
      <c r="D32" s="43">
        <f>+D29-D31</f>
        <v>0</v>
      </c>
      <c r="E32" s="43"/>
      <c r="F32" s="43"/>
      <c r="G32" s="44"/>
      <c r="H32" s="44" t="e">
        <f>+H29-H31</f>
        <v>#REF!</v>
      </c>
      <c r="I32" s="32"/>
      <c r="J32" s="28"/>
      <c r="K32" s="10" t="s">
        <v>47</v>
      </c>
      <c r="L32" s="27"/>
      <c r="M32" s="8">
        <v>4439899.9040000001</v>
      </c>
      <c r="N32" s="27"/>
      <c r="O32" s="8">
        <v>3509853.8459999999</v>
      </c>
      <c r="P32" s="27"/>
      <c r="Q32" s="34" t="e">
        <f>+#REF!/1000</f>
        <v>#REF!</v>
      </c>
      <c r="R32" s="34"/>
      <c r="S32" s="35"/>
    </row>
    <row r="33" spans="1:22">
      <c r="A33" s="19"/>
      <c r="B33" s="10"/>
      <c r="C33" s="27"/>
      <c r="D33" s="43"/>
      <c r="E33" s="43"/>
      <c r="F33" s="43"/>
      <c r="G33" s="44"/>
      <c r="H33" s="44"/>
      <c r="I33" s="32"/>
      <c r="J33" s="28"/>
      <c r="K33" s="27" t="s">
        <v>48</v>
      </c>
      <c r="L33" s="27"/>
      <c r="M33" s="8">
        <v>-990621.31</v>
      </c>
      <c r="N33" s="27"/>
      <c r="O33" s="8">
        <v>930046.05799999996</v>
      </c>
      <c r="P33" s="27"/>
      <c r="Q33" s="54" t="e">
        <f>+#REF!/1000</f>
        <v>#REF!</v>
      </c>
      <c r="R33" s="54"/>
      <c r="S33" s="35"/>
    </row>
    <row r="34" spans="1:22" ht="13.5" thickBot="1">
      <c r="A34" s="19"/>
      <c r="B34" s="10"/>
      <c r="C34" s="27"/>
      <c r="D34" s="44"/>
      <c r="E34" s="44"/>
      <c r="F34" s="44"/>
      <c r="G34" s="44"/>
      <c r="H34" s="44"/>
      <c r="I34" s="32"/>
      <c r="J34" s="28"/>
      <c r="K34" s="29" t="s">
        <v>49</v>
      </c>
      <c r="L34" s="38"/>
      <c r="M34" s="39">
        <f>SUM(M29:M33)</f>
        <v>46101934.328999996</v>
      </c>
      <c r="N34" s="27"/>
      <c r="O34" s="39">
        <f>SUM(O29:O33)</f>
        <v>46665207.358999997</v>
      </c>
      <c r="P34" s="27"/>
      <c r="Q34" s="55" t="e">
        <f>SUM(Q29:Q33)</f>
        <v>#REF!</v>
      </c>
      <c r="R34" s="50"/>
      <c r="S34" s="35"/>
    </row>
    <row r="35" spans="1:22" s="3" customFormat="1" ht="13.5" thickTop="1">
      <c r="A35" s="32"/>
      <c r="B35" s="10"/>
      <c r="C35" s="27"/>
      <c r="D35" s="44"/>
      <c r="E35" s="44"/>
      <c r="F35" s="44"/>
      <c r="G35" s="44"/>
      <c r="H35" s="44"/>
      <c r="I35" s="32"/>
      <c r="J35" s="28"/>
      <c r="K35" s="31"/>
      <c r="L35" s="32"/>
      <c r="M35" s="32"/>
      <c r="N35" s="32"/>
      <c r="O35" s="32"/>
      <c r="P35" s="32"/>
      <c r="Q35" s="28"/>
      <c r="R35" s="28"/>
      <c r="S35" s="35"/>
      <c r="T35" s="1"/>
    </row>
    <row r="36" spans="1:22" s="3" customFormat="1">
      <c r="A36" s="19"/>
      <c r="B36" s="10"/>
      <c r="C36" s="27"/>
      <c r="D36" s="32"/>
      <c r="E36" s="32"/>
      <c r="F36" s="32"/>
      <c r="G36" s="32"/>
      <c r="H36" s="32"/>
      <c r="I36" s="32"/>
      <c r="J36" s="28"/>
      <c r="K36" s="31"/>
      <c r="L36" s="32"/>
      <c r="M36" s="43"/>
      <c r="N36" s="43"/>
      <c r="O36" s="43"/>
      <c r="P36" s="51"/>
      <c r="Q36" s="52" t="e">
        <f>+#REF!/1000</f>
        <v>#REF!</v>
      </c>
      <c r="R36" s="52"/>
      <c r="S36" s="35"/>
      <c r="T36" s="1"/>
    </row>
    <row r="37" spans="1:22" s="3" customFormat="1">
      <c r="A37" s="19"/>
      <c r="B37" s="29"/>
      <c r="C37" s="38"/>
      <c r="D37" s="32"/>
      <c r="E37" s="32"/>
      <c r="F37" s="32"/>
      <c r="G37" s="32"/>
      <c r="H37" s="32"/>
      <c r="I37" s="32"/>
      <c r="J37" s="28"/>
      <c r="K37" s="31"/>
      <c r="L37" s="32"/>
      <c r="M37" s="43"/>
      <c r="N37" s="43"/>
      <c r="O37" s="43"/>
      <c r="P37" s="44"/>
      <c r="Q37" s="53" t="e">
        <f>+Q34-Q36</f>
        <v>#REF!</v>
      </c>
      <c r="R37" s="53"/>
      <c r="S37" s="35"/>
      <c r="T37" s="1"/>
    </row>
    <row r="38" spans="1:22" s="3" customFormat="1" ht="13.5" thickBot="1">
      <c r="A38" s="19"/>
      <c r="B38" s="29" t="s">
        <v>50</v>
      </c>
      <c r="C38" s="38"/>
      <c r="D38" s="56">
        <f>+D16+D26</f>
        <v>164630204.05000001</v>
      </c>
      <c r="E38" s="32"/>
      <c r="F38" s="56">
        <f>+F16+F26</f>
        <v>159319023.08400002</v>
      </c>
      <c r="G38" s="32"/>
      <c r="H38" s="56" t="e">
        <f>+#REF!+H29</f>
        <v>#REF!</v>
      </c>
      <c r="I38" s="32"/>
      <c r="J38" s="28"/>
      <c r="K38" s="29" t="s">
        <v>51</v>
      </c>
      <c r="L38" s="38"/>
      <c r="M38" s="56">
        <f>+SUM(M34+M16+M26)</f>
        <v>164630204.05000001</v>
      </c>
      <c r="N38" s="57"/>
      <c r="O38" s="56">
        <f>+SUM(O34+O16+O26)</f>
        <v>159319023.08399999</v>
      </c>
      <c r="P38" s="32"/>
      <c r="Q38" s="28"/>
      <c r="R38" s="53"/>
      <c r="S38" s="35"/>
      <c r="U38" s="13">
        <f>+D38-M38</f>
        <v>0</v>
      </c>
      <c r="V38" s="13">
        <f>+F38-O38</f>
        <v>0</v>
      </c>
    </row>
    <row r="39" spans="1:22" s="14" customFormat="1" ht="14.25" thickTop="1" thickBot="1">
      <c r="A39" s="58"/>
      <c r="B39" s="59"/>
      <c r="C39" s="60"/>
      <c r="D39" s="61"/>
      <c r="E39" s="61"/>
      <c r="F39" s="61"/>
      <c r="G39" s="60"/>
      <c r="H39" s="60"/>
      <c r="I39" s="60"/>
      <c r="J39" s="62"/>
      <c r="K39" s="59"/>
      <c r="L39" s="60"/>
      <c r="M39" s="60"/>
      <c r="N39" s="60"/>
      <c r="O39" s="60"/>
      <c r="P39" s="60"/>
      <c r="Q39" s="60"/>
      <c r="R39" s="63"/>
      <c r="S39" s="64"/>
    </row>
    <row r="40" spans="1:22">
      <c r="A40" s="19"/>
      <c r="B40" s="411"/>
      <c r="C40" s="411"/>
      <c r="D40" s="411"/>
      <c r="E40" s="65"/>
      <c r="F40" s="65"/>
      <c r="G40" s="65"/>
      <c r="H40" s="65"/>
      <c r="I40" s="65"/>
      <c r="J40" s="66"/>
      <c r="K40" s="66"/>
      <c r="L40" s="66"/>
      <c r="M40" s="19"/>
      <c r="N40" s="19"/>
      <c r="O40" s="19"/>
      <c r="P40" s="19"/>
      <c r="Q40" s="19"/>
      <c r="R40" s="19"/>
      <c r="S40" s="19"/>
    </row>
    <row r="41" spans="1:22" s="19" customFormat="1">
      <c r="B41" s="27" t="s">
        <v>67</v>
      </c>
      <c r="C41" s="27"/>
    </row>
    <row r="42" spans="1:22" s="19" customFormat="1">
      <c r="D42" s="27"/>
    </row>
    <row r="43" spans="1:22">
      <c r="D43" s="5"/>
    </row>
    <row r="45" spans="1:22">
      <c r="D45" s="5"/>
    </row>
    <row r="47" spans="1:22">
      <c r="D47" s="5"/>
    </row>
    <row r="49" spans="4:4">
      <c r="D49" s="5"/>
    </row>
    <row r="51" spans="4:4">
      <c r="D51" s="5"/>
    </row>
    <row r="53" spans="4:4">
      <c r="D53" s="5"/>
    </row>
    <row r="55" spans="4:4">
      <c r="D55" s="5"/>
    </row>
    <row r="57" spans="4:4">
      <c r="D57" s="5"/>
    </row>
    <row r="59" spans="4:4">
      <c r="D59" s="5"/>
    </row>
    <row r="61" spans="4:4">
      <c r="D61" s="5"/>
    </row>
    <row r="63" spans="4:4">
      <c r="D63" s="5"/>
    </row>
    <row r="65" spans="4:15">
      <c r="D65" s="5"/>
    </row>
    <row r="67" spans="4:15">
      <c r="D67" s="5"/>
    </row>
    <row r="68" spans="4:15" ht="20.25">
      <c r="O68" s="16"/>
    </row>
    <row r="264" spans="21:21">
      <c r="U264" s="17"/>
    </row>
    <row r="265" spans="21:21">
      <c r="U265" s="17"/>
    </row>
    <row r="266" spans="21:21">
      <c r="U266" s="17"/>
    </row>
    <row r="267" spans="21:21">
      <c r="U267" s="17"/>
    </row>
    <row r="278" s="18" customFormat="1"/>
  </sheetData>
  <mergeCells count="4">
    <mergeCell ref="B2:S2"/>
    <mergeCell ref="B4:S4"/>
    <mergeCell ref="B5:S5"/>
    <mergeCell ref="B40:D40"/>
  </mergeCells>
  <pageMargins left="0.7" right="0.7" top="0.75" bottom="0.75" header="0.3" footer="0.3"/>
  <pageSetup paperSize="9" scale="56" orientation="portrait" r:id="rId1"/>
  <colBreaks count="1" manualBreakCount="1">
    <brk id="19" max="1048575"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30"/>
  <sheetViews>
    <sheetView view="pageBreakPreview" topLeftCell="A7" zoomScaleNormal="100" zoomScaleSheetLayoutView="100" workbookViewId="0">
      <selection activeCell="D16" sqref="D16"/>
    </sheetView>
  </sheetViews>
  <sheetFormatPr baseColWidth="10" defaultRowHeight="15"/>
  <cols>
    <col min="1" max="1" width="6.140625" customWidth="1"/>
    <col min="2" max="2" width="49" customWidth="1"/>
    <col min="7" max="7" width="8.5703125" customWidth="1"/>
  </cols>
  <sheetData>
    <row r="1" spans="2:8" s="19" customFormat="1" ht="12.75"/>
    <row r="2" spans="2:8" s="19" customFormat="1" ht="12.75">
      <c r="B2" s="412" t="s">
        <v>0</v>
      </c>
      <c r="C2" s="412"/>
      <c r="D2" s="412"/>
      <c r="E2" s="412"/>
      <c r="F2" s="412"/>
      <c r="G2" s="236"/>
      <c r="H2" s="236"/>
    </row>
    <row r="3" spans="2:8" s="19" customFormat="1" ht="12.75">
      <c r="F3" s="195" t="s">
        <v>230</v>
      </c>
    </row>
    <row r="4" spans="2:8" s="19" customFormat="1" ht="12.75">
      <c r="B4" s="412" t="s">
        <v>120</v>
      </c>
      <c r="C4" s="412"/>
      <c r="D4" s="412"/>
      <c r="E4" s="412"/>
      <c r="F4" s="412"/>
      <c r="G4" s="236"/>
      <c r="H4" s="236"/>
    </row>
    <row r="5" spans="2:8" s="19" customFormat="1" ht="12.75">
      <c r="H5" s="195"/>
    </row>
    <row r="6" spans="2:8" s="19" customFormat="1" ht="12.75">
      <c r="B6" s="412" t="s">
        <v>3</v>
      </c>
      <c r="C6" s="412"/>
      <c r="D6" s="412"/>
      <c r="E6" s="412"/>
      <c r="F6" s="412"/>
      <c r="G6" s="236"/>
      <c r="H6" s="236"/>
    </row>
    <row r="7" spans="2:8" s="19" customFormat="1" ht="12.75">
      <c r="H7" s="195"/>
    </row>
    <row r="8" spans="2:8" s="19" customFormat="1" ht="12.75">
      <c r="B8" s="412" t="s">
        <v>231</v>
      </c>
      <c r="C8" s="412"/>
      <c r="D8" s="412"/>
      <c r="E8" s="412"/>
      <c r="F8" s="412"/>
      <c r="G8" s="236"/>
      <c r="H8" s="236"/>
    </row>
    <row r="9" spans="2:8" s="19" customFormat="1" ht="12.75">
      <c r="B9" s="236"/>
      <c r="C9" s="236"/>
      <c r="D9" s="236"/>
      <c r="E9" s="236"/>
      <c r="F9" s="236"/>
      <c r="G9" s="236"/>
      <c r="H9" s="236"/>
    </row>
    <row r="10" spans="2:8" s="19" customFormat="1" ht="12.75">
      <c r="B10" s="241"/>
      <c r="C10" s="241"/>
      <c r="D10" s="241"/>
      <c r="E10" s="241"/>
      <c r="F10" s="241"/>
    </row>
    <row r="11" spans="2:8" s="19" customFormat="1" ht="12.75" customHeight="1">
      <c r="B11" s="444" t="s">
        <v>232</v>
      </c>
      <c r="C11" s="446" t="s">
        <v>233</v>
      </c>
      <c r="D11" s="447"/>
      <c r="E11" s="446" t="s">
        <v>233</v>
      </c>
      <c r="F11" s="447"/>
      <c r="H11" s="58"/>
    </row>
    <row r="12" spans="2:8" s="19" customFormat="1" ht="12.75" customHeight="1">
      <c r="B12" s="445"/>
      <c r="C12" s="448">
        <v>2019</v>
      </c>
      <c r="D12" s="449"/>
      <c r="E12" s="448">
        <v>2018</v>
      </c>
      <c r="F12" s="449"/>
    </row>
    <row r="13" spans="2:8" s="19" customFormat="1" ht="12.75">
      <c r="B13" s="271" t="s">
        <v>234</v>
      </c>
      <c r="C13" s="272"/>
      <c r="D13" s="85"/>
      <c r="E13" s="87"/>
      <c r="F13" s="85"/>
    </row>
    <row r="14" spans="2:8" s="19" customFormat="1" ht="12.75">
      <c r="B14" s="74"/>
      <c r="C14" s="83"/>
      <c r="D14" s="79"/>
      <c r="E14" s="8"/>
      <c r="F14" s="273"/>
      <c r="H14" s="274"/>
    </row>
    <row r="15" spans="2:8" s="19" customFormat="1" ht="12.75">
      <c r="B15" s="271" t="s">
        <v>235</v>
      </c>
      <c r="C15" s="275"/>
      <c r="D15" s="215">
        <f>SUM(C17:C17)</f>
        <v>31160416</v>
      </c>
      <c r="E15" s="276"/>
      <c r="F15" s="277">
        <f>SUM(E17:E17)</f>
        <v>18084228</v>
      </c>
      <c r="H15" s="274"/>
    </row>
    <row r="16" spans="2:8" s="19" customFormat="1" ht="12.75">
      <c r="B16" s="74"/>
      <c r="C16" s="84"/>
      <c r="D16" s="8"/>
      <c r="E16" s="84"/>
      <c r="F16" s="245"/>
    </row>
    <row r="17" spans="2:9" s="19" customFormat="1" ht="11.25" customHeight="1">
      <c r="B17" s="74" t="s">
        <v>236</v>
      </c>
      <c r="C17" s="278">
        <v>31160416</v>
      </c>
      <c r="D17" s="8"/>
      <c r="E17" s="278">
        <v>18084228</v>
      </c>
      <c r="F17" s="245"/>
    </row>
    <row r="18" spans="2:9" s="19" customFormat="1" ht="12.75">
      <c r="B18" s="74" t="s">
        <v>237</v>
      </c>
      <c r="C18" s="84"/>
      <c r="D18" s="84">
        <f>SUM(C20:C21)</f>
        <v>38749311</v>
      </c>
      <c r="E18" s="84"/>
      <c r="F18" s="84">
        <f>SUM(E20:E21)</f>
        <v>62137964</v>
      </c>
    </row>
    <row r="19" spans="2:9" s="19" customFormat="1" ht="12.75">
      <c r="B19" s="74"/>
      <c r="C19" s="82"/>
      <c r="D19" s="82"/>
      <c r="E19" s="82"/>
      <c r="F19" s="273"/>
    </row>
    <row r="20" spans="2:9" s="19" customFormat="1" ht="12.75">
      <c r="B20" s="74" t="s">
        <v>238</v>
      </c>
      <c r="C20" s="83">
        <v>38749311</v>
      </c>
      <c r="D20" s="79"/>
      <c r="E20" s="83">
        <v>62137964</v>
      </c>
      <c r="F20" s="76"/>
    </row>
    <row r="21" spans="2:9" s="19" customFormat="1" ht="12.75">
      <c r="B21" s="74" t="s">
        <v>239</v>
      </c>
      <c r="C21" s="279"/>
      <c r="D21" s="82"/>
      <c r="E21" s="91"/>
      <c r="F21" s="273"/>
    </row>
    <row r="22" spans="2:9" s="19" customFormat="1" ht="12.75">
      <c r="B22" s="271" t="s">
        <v>240</v>
      </c>
      <c r="C22" s="275"/>
      <c r="D22" s="215">
        <f>SUM(C24:C24)</f>
        <v>28500636</v>
      </c>
      <c r="E22" s="276"/>
      <c r="F22" s="215">
        <f>SUM(E24:E24)</f>
        <v>25689431</v>
      </c>
      <c r="H22" s="58"/>
    </row>
    <row r="23" spans="2:9" s="19" customFormat="1" ht="12.75">
      <c r="B23" s="74"/>
      <c r="C23" s="83"/>
      <c r="D23" s="79"/>
      <c r="E23" s="8"/>
      <c r="F23" s="76"/>
    </row>
    <row r="24" spans="2:9" s="19" customFormat="1" ht="12.75">
      <c r="B24" s="74" t="s">
        <v>236</v>
      </c>
      <c r="C24" s="83">
        <v>28500636</v>
      </c>
      <c r="D24" s="79"/>
      <c r="E24" s="83">
        <v>25689431</v>
      </c>
      <c r="F24" s="76"/>
    </row>
    <row r="25" spans="2:9" s="19" customFormat="1" ht="33" customHeight="1">
      <c r="B25" s="280" t="s">
        <v>241</v>
      </c>
      <c r="C25" s="275"/>
      <c r="D25" s="215">
        <f>D15-D22+D18</f>
        <v>41409091</v>
      </c>
      <c r="E25" s="276"/>
      <c r="F25" s="215">
        <f>F15-F22+F18</f>
        <v>54532761</v>
      </c>
      <c r="H25" s="231"/>
      <c r="I25" s="231"/>
    </row>
    <row r="26" spans="2:9" s="58" customFormat="1" ht="12.75">
      <c r="C26" s="208"/>
      <c r="D26" s="207"/>
      <c r="E26" s="208"/>
      <c r="F26" s="207">
        <f>+[3]COMPARATIVO!M291/1000</f>
        <v>0</v>
      </c>
    </row>
    <row r="27" spans="2:9" s="92" customFormat="1"/>
    <row r="28" spans="2:9" s="92" customFormat="1"/>
    <row r="29" spans="2:9" s="92" customFormat="1"/>
    <row r="30" spans="2:9" s="92" customFormat="1"/>
  </sheetData>
  <mergeCells count="9">
    <mergeCell ref="B2:F2"/>
    <mergeCell ref="B4:F4"/>
    <mergeCell ref="B6:F6"/>
    <mergeCell ref="B8:F8"/>
    <mergeCell ref="B11:B12"/>
    <mergeCell ref="C11:D11"/>
    <mergeCell ref="E11:F11"/>
    <mergeCell ref="C12:D12"/>
    <mergeCell ref="E12:F12"/>
  </mergeCells>
  <pageMargins left="0.7" right="0.7" top="0.75" bottom="0.75" header="0.3" footer="0.3"/>
  <pageSetup paperSize="9" scale="77"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35"/>
  <sheetViews>
    <sheetView view="pageBreakPreview" topLeftCell="A16" zoomScale="115" zoomScaleNormal="100" zoomScaleSheetLayoutView="115" workbookViewId="0">
      <selection activeCell="E18" sqref="E18"/>
    </sheetView>
  </sheetViews>
  <sheetFormatPr baseColWidth="10" defaultRowHeight="15"/>
  <cols>
    <col min="1" max="1" width="6.140625" customWidth="1"/>
    <col min="2" max="2" width="25.28515625" customWidth="1"/>
    <col min="4" max="4" width="16.28515625" customWidth="1"/>
    <col min="5" max="5" width="12.85546875" customWidth="1"/>
    <col min="6" max="6" width="15" customWidth="1"/>
    <col min="7" max="7" width="14.85546875" customWidth="1"/>
    <col min="8" max="8" width="8.42578125" customWidth="1"/>
  </cols>
  <sheetData>
    <row r="1" spans="2:10" s="19" customFormat="1" ht="12.75">
      <c r="H1" s="281"/>
    </row>
    <row r="2" spans="2:10" s="19" customFormat="1" ht="12.75">
      <c r="B2" s="412" t="s">
        <v>242</v>
      </c>
      <c r="C2" s="412"/>
      <c r="D2" s="412"/>
      <c r="E2" s="412"/>
      <c r="F2" s="412"/>
      <c r="G2" s="412"/>
      <c r="H2" s="281"/>
    </row>
    <row r="3" spans="2:10" s="19" customFormat="1" ht="12.75">
      <c r="B3" s="241"/>
      <c r="C3" s="241"/>
      <c r="D3" s="241"/>
      <c r="E3" s="241"/>
      <c r="F3" s="241"/>
      <c r="G3" s="241" t="s">
        <v>243</v>
      </c>
      <c r="H3" s="281"/>
    </row>
    <row r="4" spans="2:10" s="19" customFormat="1" ht="12.75">
      <c r="B4" s="412" t="s">
        <v>244</v>
      </c>
      <c r="C4" s="412"/>
      <c r="D4" s="412"/>
      <c r="E4" s="412"/>
      <c r="F4" s="412"/>
      <c r="G4" s="412"/>
      <c r="H4" s="282" t="s">
        <v>1</v>
      </c>
    </row>
    <row r="5" spans="2:10" s="19" customFormat="1" ht="12.75">
      <c r="B5" s="438" t="s">
        <v>245</v>
      </c>
      <c r="C5" s="438"/>
      <c r="D5" s="438"/>
      <c r="E5" s="438"/>
      <c r="F5" s="438"/>
      <c r="G5" s="438"/>
      <c r="H5" s="282"/>
    </row>
    <row r="6" spans="2:10" s="19" customFormat="1" ht="12.75">
      <c r="G6" s="195"/>
      <c r="H6" s="282"/>
    </row>
    <row r="7" spans="2:10" s="19" customFormat="1" ht="12.75">
      <c r="B7" s="412" t="s">
        <v>246</v>
      </c>
      <c r="C7" s="412"/>
      <c r="D7" s="412"/>
      <c r="E7" s="412"/>
      <c r="F7" s="412"/>
      <c r="G7" s="412"/>
      <c r="H7" s="281"/>
    </row>
    <row r="8" spans="2:10" s="19" customFormat="1" ht="12.75">
      <c r="C8" s="236"/>
      <c r="D8" s="236"/>
      <c r="E8" s="236"/>
      <c r="F8" s="236"/>
      <c r="G8" s="236"/>
      <c r="H8" s="58" t="s">
        <v>122</v>
      </c>
    </row>
    <row r="9" spans="2:10" s="19" customFormat="1" ht="12.75">
      <c r="B9" s="450" t="s">
        <v>232</v>
      </c>
      <c r="C9" s="446" t="s">
        <v>247</v>
      </c>
      <c r="D9" s="447"/>
      <c r="E9" s="283" t="s">
        <v>248</v>
      </c>
      <c r="F9" s="446" t="s">
        <v>249</v>
      </c>
      <c r="G9" s="447"/>
      <c r="H9" s="281"/>
    </row>
    <row r="10" spans="2:10" s="19" customFormat="1" ht="12.75">
      <c r="B10" s="450"/>
      <c r="C10" s="284" t="s">
        <v>169</v>
      </c>
      <c r="D10" s="284" t="s">
        <v>250</v>
      </c>
      <c r="E10" s="285"/>
      <c r="F10" s="286" t="s">
        <v>251</v>
      </c>
      <c r="G10" s="287" t="s">
        <v>252</v>
      </c>
      <c r="H10" s="281"/>
    </row>
    <row r="11" spans="2:10" s="220" customFormat="1" ht="12.75">
      <c r="B11" s="288" t="s">
        <v>253</v>
      </c>
      <c r="C11" s="289"/>
      <c r="D11" s="290"/>
      <c r="E11" s="291"/>
      <c r="F11" s="290"/>
      <c r="G11" s="290"/>
      <c r="H11" s="292"/>
    </row>
    <row r="12" spans="2:10" s="19" customFormat="1" ht="12.75">
      <c r="B12" s="76" t="s">
        <v>254</v>
      </c>
      <c r="C12" s="27" t="s">
        <v>255</v>
      </c>
      <c r="D12" s="293">
        <v>157441.73065439105</v>
      </c>
      <c r="E12" s="294">
        <v>6380.13</v>
      </c>
      <c r="F12" s="295">
        <v>1004499</v>
      </c>
      <c r="G12" s="295">
        <v>395265.65899999999</v>
      </c>
      <c r="H12" s="281"/>
    </row>
    <row r="13" spans="2:10" s="19" customFormat="1" ht="12.75">
      <c r="B13" s="76" t="s">
        <v>256</v>
      </c>
      <c r="C13" s="27" t="s">
        <v>255</v>
      </c>
      <c r="D13" s="293">
        <v>150886.743216831</v>
      </c>
      <c r="E13" s="294">
        <v>6380.13</v>
      </c>
      <c r="F13" s="295">
        <v>962677</v>
      </c>
      <c r="G13" s="295">
        <v>320995.016</v>
      </c>
      <c r="H13" s="281"/>
    </row>
    <row r="14" spans="2:10" s="19" customFormat="1" ht="12.75">
      <c r="B14" s="76" t="s">
        <v>257</v>
      </c>
      <c r="C14" s="27" t="s">
        <v>255</v>
      </c>
      <c r="D14" s="293">
        <v>2262478.09</v>
      </c>
      <c r="E14" s="294">
        <v>6380.13</v>
      </c>
      <c r="F14" s="295">
        <f>(E14*D14)/1000</f>
        <v>14434904.3363517</v>
      </c>
      <c r="G14" s="295">
        <v>13318936.934785802</v>
      </c>
      <c r="H14" s="281"/>
      <c r="I14" s="296"/>
    </row>
    <row r="15" spans="2:10" s="19" customFormat="1" ht="12.75">
      <c r="B15" s="273" t="s">
        <v>258</v>
      </c>
      <c r="C15" s="27" t="s">
        <v>255</v>
      </c>
      <c r="D15" s="293">
        <v>243550.63</v>
      </c>
      <c r="E15" s="294">
        <v>6380.13</v>
      </c>
      <c r="F15" s="295">
        <f>(E15*D15)/1000</f>
        <v>1553884.6809819001</v>
      </c>
      <c r="G15" s="295">
        <v>385062.77168619999</v>
      </c>
      <c r="H15" s="281"/>
      <c r="I15" s="296"/>
    </row>
    <row r="16" spans="2:10" s="220" customFormat="1" ht="12.75">
      <c r="B16" s="297" t="s">
        <v>259</v>
      </c>
      <c r="C16" s="285"/>
      <c r="D16" s="298">
        <f>SUM(D12:D15)</f>
        <v>2814357.193871222</v>
      </c>
      <c r="E16" s="298"/>
      <c r="F16" s="299">
        <f>SUM(F12:F15)</f>
        <v>17955965.017333601</v>
      </c>
      <c r="G16" s="299">
        <f>SUM(G12:G15)</f>
        <v>14420260.381472003</v>
      </c>
      <c r="H16" s="292"/>
      <c r="J16" s="19"/>
    </row>
    <row r="17" spans="2:10" s="220" customFormat="1" ht="12.75">
      <c r="B17" s="300" t="s">
        <v>260</v>
      </c>
      <c r="C17" s="290"/>
      <c r="D17" s="301"/>
      <c r="E17" s="301"/>
      <c r="F17" s="302"/>
      <c r="G17" s="303"/>
      <c r="H17" s="292"/>
      <c r="J17" s="19"/>
    </row>
    <row r="18" spans="2:10" s="19" customFormat="1" ht="12.75">
      <c r="B18" s="76" t="s">
        <v>257</v>
      </c>
      <c r="C18" s="27" t="s">
        <v>255</v>
      </c>
      <c r="D18" s="293">
        <v>1539426.44</v>
      </c>
      <c r="E18" s="294">
        <v>6380.13</v>
      </c>
      <c r="F18" s="295">
        <f>+(E18*D18)/1000</f>
        <v>9821740.8126371987</v>
      </c>
      <c r="G18" s="295">
        <v>9136328.4067000002</v>
      </c>
      <c r="H18" s="281"/>
    </row>
    <row r="19" spans="2:10" s="19" customFormat="1" ht="12.75">
      <c r="B19" s="76" t="s">
        <v>261</v>
      </c>
      <c r="C19" s="27" t="s">
        <v>255</v>
      </c>
      <c r="D19" s="293">
        <v>604829</v>
      </c>
      <c r="E19" s="294">
        <v>6380.13</v>
      </c>
      <c r="F19" s="295">
        <f>+(D19*E19)/1000</f>
        <v>3858887.6477700002</v>
      </c>
      <c r="G19" s="295">
        <v>3452417.0551400003</v>
      </c>
      <c r="H19" s="281"/>
    </row>
    <row r="20" spans="2:10" s="220" customFormat="1" ht="12.75">
      <c r="B20" s="297" t="s">
        <v>259</v>
      </c>
      <c r="C20" s="214"/>
      <c r="D20" s="304">
        <f>SUM(D18:D19)</f>
        <v>2144255.44</v>
      </c>
      <c r="E20" s="304"/>
      <c r="F20" s="305">
        <f>SUM(F18:F19)</f>
        <v>13680628.460407199</v>
      </c>
      <c r="G20" s="305">
        <f>SUM(G18:G19)</f>
        <v>12588745.46184</v>
      </c>
      <c r="H20" s="292"/>
      <c r="J20" s="19"/>
    </row>
    <row r="21" spans="2:10" s="220" customFormat="1" ht="12.75">
      <c r="B21" s="306" t="s">
        <v>262</v>
      </c>
      <c r="C21" s="307"/>
      <c r="D21" s="308">
        <f>SUM(D20+D16)</f>
        <v>4958612.6338712219</v>
      </c>
      <c r="E21" s="308"/>
      <c r="F21" s="309">
        <f>SUM(F20+F16)</f>
        <v>31636593.477740802</v>
      </c>
      <c r="G21" s="309">
        <f>SUM(G20+G16)</f>
        <v>27009005.843312003</v>
      </c>
      <c r="H21" s="292"/>
      <c r="J21" s="19"/>
    </row>
    <row r="22" spans="2:10" s="220" customFormat="1" ht="12.75">
      <c r="B22" s="288" t="s">
        <v>263</v>
      </c>
      <c r="C22" s="310"/>
      <c r="D22" s="311"/>
      <c r="E22" s="312"/>
      <c r="F22" s="313"/>
      <c r="G22" s="314"/>
      <c r="H22" s="292"/>
      <c r="J22" s="19"/>
    </row>
    <row r="23" spans="2:10" s="220" customFormat="1" ht="12.75">
      <c r="B23" s="76" t="s">
        <v>264</v>
      </c>
      <c r="C23" s="27" t="s">
        <v>255</v>
      </c>
      <c r="D23" s="315">
        <v>2492588.83</v>
      </c>
      <c r="E23" s="294">
        <v>6380.13</v>
      </c>
      <c r="F23" s="316">
        <v>15903040.771947902</v>
      </c>
      <c r="G23" s="316">
        <v>10988838.859310398</v>
      </c>
      <c r="H23" s="292"/>
      <c r="J23" s="19"/>
    </row>
    <row r="24" spans="2:10" s="19" customFormat="1" ht="12.75">
      <c r="B24" s="76" t="s">
        <v>265</v>
      </c>
      <c r="C24" s="27" t="s">
        <v>255</v>
      </c>
      <c r="D24" s="315">
        <v>1139044.3899999999</v>
      </c>
      <c r="E24" s="294">
        <v>6380.13</v>
      </c>
      <c r="F24" s="295">
        <v>7267251.2839706996</v>
      </c>
      <c r="G24" s="316">
        <v>3352463.9509350001</v>
      </c>
      <c r="H24" s="281"/>
    </row>
    <row r="25" spans="2:10" s="19" customFormat="1" ht="12.75">
      <c r="B25" s="76" t="s">
        <v>266</v>
      </c>
      <c r="C25" s="27" t="s">
        <v>255</v>
      </c>
      <c r="D25" s="315">
        <v>67809.03</v>
      </c>
      <c r="E25" s="294">
        <v>6380.13</v>
      </c>
      <c r="F25" s="295">
        <v>432630.42657389998</v>
      </c>
      <c r="G25" s="316">
        <v>300299.10274139995</v>
      </c>
      <c r="H25" s="281"/>
    </row>
    <row r="26" spans="2:10" s="220" customFormat="1" ht="12.75">
      <c r="B26" s="297" t="s">
        <v>259</v>
      </c>
      <c r="C26" s="214"/>
      <c r="D26" s="304">
        <f>SUM(D23:D25)</f>
        <v>3699442.2499999995</v>
      </c>
      <c r="E26" s="304"/>
      <c r="F26" s="305">
        <f>SUM(F23:F25)</f>
        <v>23602922.482492499</v>
      </c>
      <c r="G26" s="305">
        <f>G24+G25+G23</f>
        <v>14641601.912986798</v>
      </c>
      <c r="H26" s="292"/>
      <c r="J26" s="19"/>
    </row>
    <row r="27" spans="2:10" s="220" customFormat="1" ht="12.75">
      <c r="B27" s="300" t="s">
        <v>267</v>
      </c>
      <c r="C27" s="288"/>
      <c r="D27" s="311"/>
      <c r="E27" s="311"/>
      <c r="F27" s="313" t="s">
        <v>1</v>
      </c>
      <c r="G27" s="314"/>
      <c r="H27" s="292"/>
      <c r="J27" s="19"/>
    </row>
    <row r="28" spans="2:10" s="220" customFormat="1" ht="12.75" customHeight="1">
      <c r="B28" s="76" t="s">
        <v>264</v>
      </c>
      <c r="C28" s="27" t="s">
        <v>255</v>
      </c>
      <c r="D28" s="315">
        <f>+F75</f>
        <v>0</v>
      </c>
      <c r="E28" s="294">
        <v>6190.45</v>
      </c>
      <c r="F28" s="316">
        <v>0</v>
      </c>
      <c r="G28" s="316">
        <v>0</v>
      </c>
      <c r="H28" s="292"/>
      <c r="J28" s="19"/>
    </row>
    <row r="29" spans="2:10" s="220" customFormat="1" ht="12.75">
      <c r="B29" s="76" t="s">
        <v>265</v>
      </c>
      <c r="C29" s="27" t="s">
        <v>255</v>
      </c>
      <c r="D29" s="315">
        <v>212816.25</v>
      </c>
      <c r="E29" s="294">
        <v>6380.13</v>
      </c>
      <c r="F29" s="316">
        <v>1357795.3411125001</v>
      </c>
      <c r="G29" s="316">
        <v>784578.92279999994</v>
      </c>
      <c r="H29" s="292"/>
      <c r="J29" s="19"/>
    </row>
    <row r="30" spans="2:10" s="220" customFormat="1" ht="12.75">
      <c r="B30" s="76" t="s">
        <v>266</v>
      </c>
      <c r="C30" s="27" t="s">
        <v>255</v>
      </c>
      <c r="D30" s="315">
        <v>7858.41</v>
      </c>
      <c r="E30" s="294">
        <v>6380.13</v>
      </c>
      <c r="F30" s="316">
        <v>50137.6773933</v>
      </c>
      <c r="G30" s="316">
        <v>24199.091633399999</v>
      </c>
      <c r="H30" s="292"/>
      <c r="J30" s="19"/>
    </row>
    <row r="31" spans="2:10" s="220" customFormat="1" ht="12.75">
      <c r="B31" s="297" t="s">
        <v>259</v>
      </c>
      <c r="C31" s="214"/>
      <c r="D31" s="304">
        <f>+D28+D29+D30</f>
        <v>220674.66</v>
      </c>
      <c r="E31" s="304"/>
      <c r="F31" s="305">
        <f>+F28+F29+F30</f>
        <v>1407933.0185058</v>
      </c>
      <c r="G31" s="305">
        <f>+G28+G29+G30</f>
        <v>808778.01443339989</v>
      </c>
      <c r="H31" s="292"/>
    </row>
    <row r="32" spans="2:10" s="220" customFormat="1" ht="12.75">
      <c r="B32" s="297" t="s">
        <v>262</v>
      </c>
      <c r="C32" s="214"/>
      <c r="D32" s="304">
        <f>SUM(D31+D26)</f>
        <v>3920116.9099999997</v>
      </c>
      <c r="E32" s="304"/>
      <c r="F32" s="305">
        <f>SUM(F31+F26)</f>
        <v>25010855.5009983</v>
      </c>
      <c r="G32" s="305">
        <f>SUM(G31+G26)</f>
        <v>15450379.927420199</v>
      </c>
      <c r="H32" s="292"/>
    </row>
    <row r="33" spans="8:8" s="19" customFormat="1" ht="12.75">
      <c r="H33" s="281"/>
    </row>
    <row r="34" spans="8:8" s="92" customFormat="1"/>
    <row r="35" spans="8:8" s="92" customFormat="1"/>
  </sheetData>
  <mergeCells count="7">
    <mergeCell ref="B2:G2"/>
    <mergeCell ref="B4:G4"/>
    <mergeCell ref="B5:G5"/>
    <mergeCell ref="B7:G7"/>
    <mergeCell ref="B9:B10"/>
    <mergeCell ref="C9:D9"/>
    <mergeCell ref="F9:G9"/>
  </mergeCells>
  <pageMargins left="0.7" right="0.7" top="0.75" bottom="0.75" header="0.3" footer="0.3"/>
  <pageSetup paperSize="9" scale="79" orientation="portrait" r:id="rId1"/>
  <colBreaks count="1" manualBreakCount="1">
    <brk id="8" max="1048575" man="1"/>
  </col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45"/>
  <sheetViews>
    <sheetView view="pageBreakPreview" topLeftCell="A21" zoomScaleNormal="100" zoomScaleSheetLayoutView="100" workbookViewId="0">
      <selection activeCell="G48" sqref="G48"/>
    </sheetView>
  </sheetViews>
  <sheetFormatPr baseColWidth="10" defaultRowHeight="15"/>
  <cols>
    <col min="1" max="1" width="6.85546875" customWidth="1"/>
    <col min="2" max="2" width="28" customWidth="1"/>
    <col min="3" max="7" width="14.5703125" customWidth="1"/>
    <col min="8" max="8" width="16.85546875" customWidth="1"/>
    <col min="9" max="9" width="7.42578125" customWidth="1"/>
  </cols>
  <sheetData>
    <row r="1" spans="2:9" s="19" customFormat="1" ht="12.75"/>
    <row r="2" spans="2:9" s="19" customFormat="1" ht="12.75">
      <c r="B2" s="412" t="s">
        <v>0</v>
      </c>
      <c r="C2" s="412"/>
      <c r="D2" s="412"/>
      <c r="E2" s="412"/>
      <c r="F2" s="412"/>
      <c r="G2" s="412"/>
      <c r="H2" s="412"/>
    </row>
    <row r="3" spans="2:9" s="19" customFormat="1" ht="12.75">
      <c r="H3" s="220" t="s">
        <v>268</v>
      </c>
    </row>
    <row r="4" spans="2:9" s="19" customFormat="1" ht="12.75">
      <c r="B4" s="412" t="s">
        <v>120</v>
      </c>
      <c r="C4" s="412"/>
      <c r="D4" s="412"/>
      <c r="E4" s="412"/>
      <c r="F4" s="412"/>
      <c r="G4" s="412"/>
      <c r="H4" s="412"/>
    </row>
    <row r="5" spans="2:9" s="19" customFormat="1" ht="12.75">
      <c r="H5" s="195"/>
    </row>
    <row r="6" spans="2:9" s="19" customFormat="1" ht="12.75">
      <c r="B6" s="438" t="s">
        <v>3</v>
      </c>
      <c r="C6" s="438"/>
      <c r="D6" s="438"/>
      <c r="E6" s="438"/>
      <c r="F6" s="438"/>
      <c r="G6" s="438"/>
      <c r="H6" s="438"/>
    </row>
    <row r="7" spans="2:9" s="19" customFormat="1" ht="12.75"/>
    <row r="8" spans="2:9" s="19" customFormat="1" ht="12.75">
      <c r="B8" s="412" t="s">
        <v>269</v>
      </c>
      <c r="C8" s="412"/>
      <c r="D8" s="412"/>
      <c r="E8" s="412"/>
      <c r="F8" s="412"/>
      <c r="G8" s="412"/>
      <c r="H8" s="412"/>
    </row>
    <row r="9" spans="2:9" s="19" customFormat="1" ht="12.75">
      <c r="B9" s="412"/>
      <c r="C9" s="412"/>
      <c r="D9" s="412"/>
      <c r="E9" s="412"/>
      <c r="F9" s="412"/>
      <c r="G9" s="412"/>
      <c r="H9" s="412"/>
    </row>
    <row r="10" spans="2:9" s="19" customFormat="1" ht="12.75"/>
    <row r="11" spans="2:9" s="19" customFormat="1" ht="18.75" customHeight="1">
      <c r="B11" s="452" t="s">
        <v>70</v>
      </c>
      <c r="C11" s="454" t="s">
        <v>270</v>
      </c>
      <c r="D11" s="454" t="s">
        <v>271</v>
      </c>
      <c r="E11" s="454" t="s">
        <v>272</v>
      </c>
      <c r="F11" s="454" t="s">
        <v>273</v>
      </c>
      <c r="G11" s="451" t="s">
        <v>274</v>
      </c>
      <c r="H11" s="451"/>
    </row>
    <row r="12" spans="2:9" s="19" customFormat="1" ht="18.75" customHeight="1">
      <c r="B12" s="453"/>
      <c r="C12" s="455"/>
      <c r="D12" s="455"/>
      <c r="E12" s="455"/>
      <c r="F12" s="455"/>
      <c r="G12" s="317" t="s">
        <v>275</v>
      </c>
      <c r="H12" s="317" t="s">
        <v>276</v>
      </c>
      <c r="I12" s="58"/>
    </row>
    <row r="13" spans="2:9" s="19" customFormat="1" ht="38.25">
      <c r="B13" s="318" t="s">
        <v>277</v>
      </c>
      <c r="C13" s="206"/>
      <c r="D13" s="206"/>
      <c r="E13" s="206">
        <v>724859.31799999997</v>
      </c>
      <c r="F13" s="206"/>
      <c r="G13" s="206">
        <v>724859.31799999997</v>
      </c>
      <c r="H13" s="206">
        <v>73378.332999999999</v>
      </c>
    </row>
    <row r="14" spans="2:9" s="19" customFormat="1" ht="12.75" hidden="1">
      <c r="B14" s="319"/>
      <c r="C14" s="79"/>
      <c r="D14" s="79"/>
      <c r="E14" s="79"/>
      <c r="F14" s="79"/>
      <c r="G14" s="79"/>
      <c r="H14" s="206"/>
    </row>
    <row r="15" spans="2:9" s="19" customFormat="1" ht="37.5" customHeight="1">
      <c r="B15" s="318" t="s">
        <v>278</v>
      </c>
      <c r="C15" s="206"/>
      <c r="D15" s="206"/>
      <c r="E15" s="206">
        <v>1807358.176</v>
      </c>
      <c r="F15" s="206"/>
      <c r="G15" s="206">
        <v>1807358.176</v>
      </c>
      <c r="H15" s="206">
        <v>1395489.449</v>
      </c>
    </row>
    <row r="16" spans="2:9" s="19" customFormat="1" ht="12.75" hidden="1">
      <c r="B16" s="319"/>
      <c r="C16" s="79"/>
      <c r="D16" s="79"/>
      <c r="E16" s="79"/>
      <c r="F16" s="79"/>
      <c r="G16" s="79"/>
      <c r="H16" s="206"/>
    </row>
    <row r="17" spans="2:8" s="19" customFormat="1" ht="15.75" customHeight="1">
      <c r="B17" s="318" t="s">
        <v>279</v>
      </c>
      <c r="C17" s="206"/>
      <c r="D17" s="206"/>
      <c r="E17" s="206">
        <v>1621051.3</v>
      </c>
      <c r="F17" s="206"/>
      <c r="G17" s="206">
        <v>1621051.3</v>
      </c>
      <c r="H17" s="206">
        <v>1185686.628</v>
      </c>
    </row>
    <row r="18" spans="2:8" s="19" customFormat="1" ht="12.75" hidden="1">
      <c r="B18" s="319"/>
      <c r="C18" s="79"/>
      <c r="D18" s="79"/>
      <c r="E18" s="79"/>
      <c r="F18" s="79"/>
      <c r="G18" s="79"/>
      <c r="H18" s="206"/>
    </row>
    <row r="19" spans="2:8" s="19" customFormat="1" ht="12.75">
      <c r="B19" s="318" t="s">
        <v>280</v>
      </c>
      <c r="C19" s="206"/>
      <c r="D19" s="206"/>
      <c r="E19" s="206">
        <v>315845.91700000002</v>
      </c>
      <c r="F19" s="206"/>
      <c r="G19" s="206">
        <v>315845.91700000002</v>
      </c>
      <c r="H19" s="206">
        <v>203875.18700000001</v>
      </c>
    </row>
    <row r="20" spans="2:8" s="19" customFormat="1" ht="12.75" hidden="1">
      <c r="B20" s="319"/>
      <c r="C20" s="79"/>
      <c r="D20" s="79"/>
      <c r="E20" s="79"/>
      <c r="F20" s="79"/>
      <c r="G20" s="79"/>
      <c r="H20" s="206"/>
    </row>
    <row r="21" spans="2:8" s="19" customFormat="1" ht="31.5" customHeight="1">
      <c r="B21" s="318" t="s">
        <v>281</v>
      </c>
      <c r="C21" s="206"/>
      <c r="D21" s="206">
        <v>298598.14899999998</v>
      </c>
      <c r="E21" s="206"/>
      <c r="F21" s="206"/>
      <c r="G21" s="206">
        <v>298598.14899999998</v>
      </c>
      <c r="H21" s="206">
        <v>252289.424</v>
      </c>
    </row>
    <row r="22" spans="2:8" s="19" customFormat="1" ht="12.75" hidden="1">
      <c r="B22" s="319"/>
      <c r="C22" s="79"/>
      <c r="D22" s="79"/>
      <c r="E22" s="79"/>
      <c r="F22" s="79"/>
      <c r="G22" s="79"/>
      <c r="H22" s="206"/>
    </row>
    <row r="23" spans="2:8" s="19" customFormat="1" ht="25.5">
      <c r="B23" s="318" t="s">
        <v>282</v>
      </c>
      <c r="C23" s="206"/>
      <c r="D23" s="206"/>
      <c r="E23" s="206">
        <v>149675.71100000001</v>
      </c>
      <c r="F23" s="206"/>
      <c r="G23" s="206">
        <v>149675.71100000001</v>
      </c>
      <c r="H23" s="206">
        <v>169664.52900000001</v>
      </c>
    </row>
    <row r="24" spans="2:8" s="19" customFormat="1" ht="12.75" hidden="1">
      <c r="B24" s="319"/>
      <c r="C24" s="79"/>
      <c r="D24" s="79"/>
      <c r="E24" s="79"/>
      <c r="F24" s="79"/>
      <c r="G24" s="79"/>
      <c r="H24" s="206"/>
    </row>
    <row r="25" spans="2:8" s="19" customFormat="1" ht="31.5" customHeight="1">
      <c r="B25" s="318" t="s">
        <v>283</v>
      </c>
      <c r="C25" s="206"/>
      <c r="D25" s="206"/>
      <c r="E25" s="206"/>
      <c r="F25" s="206">
        <v>10832824.975</v>
      </c>
      <c r="G25" s="206">
        <v>10832824.975</v>
      </c>
      <c r="H25" s="206">
        <v>11133535.620999999</v>
      </c>
    </row>
    <row r="26" spans="2:8" s="19" customFormat="1" ht="12.75" hidden="1">
      <c r="B26" s="319"/>
      <c r="C26" s="79"/>
      <c r="D26" s="79"/>
      <c r="E26" s="79"/>
      <c r="F26" s="79"/>
      <c r="G26" s="79"/>
      <c r="H26" s="206"/>
    </row>
    <row r="27" spans="2:8" s="19" customFormat="1" ht="12.75">
      <c r="B27" s="318" t="s">
        <v>284</v>
      </c>
      <c r="C27" s="206"/>
      <c r="D27" s="206"/>
      <c r="E27" s="206">
        <v>578159.66700000002</v>
      </c>
      <c r="F27" s="206"/>
      <c r="G27" s="206">
        <v>578159.66700000002</v>
      </c>
      <c r="H27" s="206">
        <v>371900.97899999999</v>
      </c>
    </row>
    <row r="28" spans="2:8" s="19" customFormat="1" ht="24.6" hidden="1" customHeight="1">
      <c r="B28" s="319" t="s">
        <v>285</v>
      </c>
      <c r="C28" s="79"/>
      <c r="D28" s="79"/>
      <c r="E28" s="79"/>
      <c r="F28" s="206">
        <v>0</v>
      </c>
      <c r="G28" s="320">
        <v>0</v>
      </c>
      <c r="H28" s="206">
        <v>0</v>
      </c>
    </row>
    <row r="29" spans="2:8" s="19" customFormat="1" ht="30" customHeight="1">
      <c r="B29" s="321" t="s">
        <v>286</v>
      </c>
      <c r="C29" s="206"/>
      <c r="D29" s="206"/>
      <c r="E29" s="206">
        <v>27375.525000000001</v>
      </c>
      <c r="F29" s="206"/>
      <c r="G29" s="206">
        <v>27375.525000000001</v>
      </c>
      <c r="H29" s="206">
        <v>20608.092000000001</v>
      </c>
    </row>
    <row r="30" spans="2:8" s="19" customFormat="1" ht="12.75" hidden="1">
      <c r="B30" s="319"/>
      <c r="C30" s="79"/>
      <c r="D30" s="79"/>
      <c r="E30" s="79"/>
      <c r="F30" s="79"/>
      <c r="G30" s="79"/>
      <c r="H30" s="206"/>
    </row>
    <row r="31" spans="2:8" s="19" customFormat="1" ht="12.75">
      <c r="B31" s="318" t="s">
        <v>287</v>
      </c>
      <c r="C31" s="322"/>
      <c r="D31" s="322"/>
      <c r="E31" s="232">
        <v>0</v>
      </c>
      <c r="F31" s="323"/>
      <c r="G31" s="232">
        <v>0</v>
      </c>
      <c r="H31" s="206">
        <v>178991.79300000001</v>
      </c>
    </row>
    <row r="32" spans="2:8" s="19" customFormat="1" ht="12.75" hidden="1">
      <c r="B32" s="324"/>
      <c r="C32" s="325"/>
      <c r="D32" s="79"/>
      <c r="E32" s="79"/>
      <c r="F32" s="83"/>
      <c r="G32" s="272"/>
      <c r="H32" s="84"/>
    </row>
    <row r="33" spans="2:12" s="19" customFormat="1" ht="23.25" customHeight="1">
      <c r="B33" s="326" t="s">
        <v>270</v>
      </c>
      <c r="C33" s="275">
        <v>41409091.299000002</v>
      </c>
      <c r="D33" s="206"/>
      <c r="E33" s="206"/>
      <c r="F33" s="275"/>
      <c r="G33" s="206">
        <v>41409091.299000002</v>
      </c>
      <c r="H33" s="206">
        <v>54532761.391000003</v>
      </c>
    </row>
    <row r="34" spans="2:12" s="19" customFormat="1" ht="13.5" hidden="1" customHeight="1">
      <c r="B34" s="327"/>
      <c r="C34" s="275"/>
      <c r="D34" s="206"/>
      <c r="E34" s="206"/>
      <c r="F34" s="275"/>
      <c r="G34" s="275"/>
      <c r="H34" s="82"/>
    </row>
    <row r="35" spans="2:12" s="19" customFormat="1" ht="23.25" customHeight="1">
      <c r="B35" s="327" t="s">
        <v>288</v>
      </c>
      <c r="C35" s="275"/>
      <c r="D35" s="206">
        <v>1879189.622</v>
      </c>
      <c r="E35" s="206"/>
      <c r="F35" s="275"/>
      <c r="G35" s="206">
        <v>1879189.622</v>
      </c>
      <c r="H35" s="82">
        <v>2223692.301</v>
      </c>
      <c r="J35" s="32"/>
      <c r="K35" s="32"/>
      <c r="L35" s="32"/>
    </row>
    <row r="36" spans="2:12" s="19" customFormat="1" ht="14.25" hidden="1" customHeight="1">
      <c r="B36" s="327"/>
      <c r="C36" s="275"/>
      <c r="D36" s="206"/>
      <c r="E36" s="84"/>
      <c r="F36" s="206"/>
      <c r="G36" s="206"/>
      <c r="H36" s="82"/>
      <c r="J36" s="32"/>
      <c r="K36" s="32"/>
      <c r="L36" s="32"/>
    </row>
    <row r="37" spans="2:12" s="19" customFormat="1" ht="23.25" hidden="1" customHeight="1">
      <c r="B37" s="327" t="s">
        <v>289</v>
      </c>
      <c r="C37" s="275"/>
      <c r="D37" s="206"/>
      <c r="E37" s="84"/>
      <c r="F37" s="320"/>
      <c r="G37" s="328">
        <v>0</v>
      </c>
      <c r="H37" s="329">
        <v>0</v>
      </c>
      <c r="J37" s="32"/>
      <c r="K37" s="330"/>
      <c r="L37" s="32"/>
    </row>
    <row r="38" spans="2:12" s="19" customFormat="1" ht="13.5" hidden="1" customHeight="1">
      <c r="B38" s="327"/>
      <c r="C38" s="275"/>
      <c r="D38" s="206"/>
      <c r="E38" s="206"/>
      <c r="F38" s="328"/>
      <c r="G38" s="328"/>
      <c r="H38" s="329"/>
      <c r="J38" s="32"/>
      <c r="K38" s="32"/>
      <c r="L38" s="32"/>
    </row>
    <row r="39" spans="2:12" s="19" customFormat="1" ht="23.25" customHeight="1">
      <c r="B39" s="327" t="s">
        <v>290</v>
      </c>
      <c r="C39" s="275"/>
      <c r="D39" s="206"/>
      <c r="E39" s="206">
        <v>2288736.7239999999</v>
      </c>
      <c r="F39" s="328"/>
      <c r="G39" s="328">
        <v>2288736.7239999999</v>
      </c>
      <c r="H39" s="328">
        <v>2823872.9419999998</v>
      </c>
      <c r="I39" s="331"/>
      <c r="J39" s="32"/>
      <c r="K39" s="32"/>
      <c r="L39" s="32"/>
    </row>
    <row r="40" spans="2:12" s="19" customFormat="1" ht="12.75" hidden="1" customHeight="1">
      <c r="B40" s="327"/>
      <c r="C40" s="275"/>
      <c r="D40" s="206"/>
      <c r="E40" s="206"/>
      <c r="F40" s="328"/>
      <c r="G40" s="328"/>
      <c r="H40" s="329"/>
      <c r="I40" s="331"/>
    </row>
    <row r="41" spans="2:12" s="19" customFormat="1" ht="23.25" hidden="1" customHeight="1">
      <c r="B41" s="327" t="s">
        <v>291</v>
      </c>
      <c r="C41" s="275"/>
      <c r="D41" s="206"/>
      <c r="E41" s="206"/>
      <c r="F41" s="206"/>
      <c r="G41" s="328">
        <f>SUM(C41:F41)</f>
        <v>0</v>
      </c>
      <c r="H41" s="329">
        <v>0</v>
      </c>
      <c r="I41" s="331"/>
    </row>
    <row r="42" spans="2:12" s="19" customFormat="1" ht="30.75" customHeight="1">
      <c r="B42" s="332" t="s">
        <v>184</v>
      </c>
      <c r="C42" s="215">
        <f>SUM(C13:C33)</f>
        <v>41409091.299000002</v>
      </c>
      <c r="D42" s="215">
        <f>SUM(D13:D39)</f>
        <v>2177787.7709999997</v>
      </c>
      <c r="E42" s="215">
        <f>SUM(E13:E39)</f>
        <v>7513062.3380000014</v>
      </c>
      <c r="F42" s="215">
        <f>SUM(F13:F41)</f>
        <v>10832824.975</v>
      </c>
      <c r="G42" s="333">
        <f>SUM(C42:F42)</f>
        <v>61932766.383000001</v>
      </c>
      <c r="H42" s="277">
        <v>74565746.669</v>
      </c>
      <c r="I42" s="231"/>
      <c r="J42" s="231"/>
      <c r="K42" s="231"/>
      <c r="L42" s="231"/>
    </row>
    <row r="43" spans="2:12" s="19" customFormat="1" ht="30.75" customHeight="1">
      <c r="B43" s="280" t="s">
        <v>185</v>
      </c>
      <c r="C43" s="277">
        <v>54532761.391000003</v>
      </c>
      <c r="D43" s="277">
        <v>2475981.7250000001</v>
      </c>
      <c r="E43" s="277">
        <v>6423467.932</v>
      </c>
      <c r="F43" s="277">
        <v>11133535.620999999</v>
      </c>
      <c r="G43" s="333">
        <f>SUM(C43:F43)</f>
        <v>74565746.669</v>
      </c>
      <c r="H43" s="205"/>
      <c r="I43" s="231"/>
      <c r="J43" s="231"/>
      <c r="K43" s="231"/>
      <c r="L43" s="231"/>
    </row>
    <row r="44" spans="2:12" s="19" customFormat="1" ht="12.75">
      <c r="I44" s="235"/>
      <c r="K44" s="20"/>
    </row>
    <row r="45" spans="2:12" s="19" customFormat="1" ht="12.75">
      <c r="B45" s="38" t="s">
        <v>1</v>
      </c>
      <c r="G45" s="20" t="s">
        <v>1</v>
      </c>
      <c r="H45" s="20"/>
    </row>
  </sheetData>
  <mergeCells count="11">
    <mergeCell ref="G11:H11"/>
    <mergeCell ref="B2:H2"/>
    <mergeCell ref="B4:H4"/>
    <mergeCell ref="B6:H6"/>
    <mergeCell ref="B8:H8"/>
    <mergeCell ref="B9:H9"/>
    <mergeCell ref="B11:B12"/>
    <mergeCell ref="C11:C12"/>
    <mergeCell ref="D11:D12"/>
    <mergeCell ref="E11:E12"/>
    <mergeCell ref="F11:F12"/>
  </mergeCells>
  <pageMargins left="0.7" right="0.7" top="0.75" bottom="0.75" header="0.3" footer="0.3"/>
  <pageSetup paperSize="9" scale="66"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
  <sheetViews>
    <sheetView view="pageBreakPreview" zoomScale="115" zoomScaleNormal="100" zoomScaleSheetLayoutView="115" workbookViewId="0">
      <selection activeCell="E17" sqref="E17:F17"/>
    </sheetView>
  </sheetViews>
  <sheetFormatPr baseColWidth="10" defaultRowHeight="15"/>
  <cols>
    <col min="1" max="1" width="6.140625" customWidth="1"/>
  </cols>
  <sheetData>
    <row r="1" spans="1:9" s="19" customFormat="1" ht="12.75"/>
    <row r="2" spans="1:9" s="19" customFormat="1" ht="15" customHeight="1">
      <c r="A2" s="460" t="s">
        <v>0</v>
      </c>
      <c r="B2" s="460"/>
      <c r="C2" s="460"/>
      <c r="D2" s="460"/>
      <c r="E2" s="460"/>
      <c r="F2" s="460"/>
      <c r="G2" s="460"/>
      <c r="H2" s="460"/>
      <c r="I2" s="338"/>
    </row>
    <row r="3" spans="1:9" s="19" customFormat="1" ht="12.75">
      <c r="B3" s="334"/>
      <c r="C3" s="334"/>
      <c r="D3" s="334"/>
      <c r="E3" s="334"/>
      <c r="F3" s="334"/>
      <c r="G3" s="334"/>
      <c r="H3" s="334"/>
      <c r="I3" s="334"/>
    </row>
    <row r="4" spans="1:9" s="19" customFormat="1" ht="12.75">
      <c r="B4" s="465" t="s">
        <v>292</v>
      </c>
      <c r="C4" s="465"/>
      <c r="D4" s="465"/>
      <c r="E4" s="465"/>
      <c r="F4" s="465"/>
      <c r="G4" s="465"/>
      <c r="H4" s="465"/>
      <c r="I4" s="339"/>
    </row>
    <row r="5" spans="1:9" s="19" customFormat="1" ht="6.75" customHeight="1">
      <c r="B5" s="334"/>
      <c r="C5" s="334"/>
      <c r="D5" s="334"/>
      <c r="E5" s="334"/>
      <c r="F5" s="334"/>
      <c r="G5" s="334"/>
      <c r="H5" s="334"/>
      <c r="I5" s="334"/>
    </row>
    <row r="6" spans="1:9" s="19" customFormat="1" ht="12.75">
      <c r="B6" s="334"/>
      <c r="C6" s="334"/>
      <c r="D6" s="334"/>
      <c r="E6" s="334"/>
      <c r="F6" s="334"/>
      <c r="G6" s="334"/>
      <c r="H6" s="334"/>
      <c r="I6" s="334"/>
    </row>
    <row r="7" spans="1:9" s="19" customFormat="1" ht="12.75">
      <c r="B7" s="460" t="s">
        <v>120</v>
      </c>
      <c r="C7" s="460"/>
      <c r="D7" s="460"/>
      <c r="E7" s="460"/>
      <c r="F7" s="460"/>
      <c r="G7" s="460"/>
      <c r="H7" s="460"/>
      <c r="I7" s="338"/>
    </row>
    <row r="8" spans="1:9" s="19" customFormat="1" ht="12.75">
      <c r="B8" s="334"/>
      <c r="C8" s="334"/>
      <c r="D8" s="334"/>
      <c r="E8" s="334"/>
      <c r="F8" s="334"/>
      <c r="G8" s="334"/>
      <c r="H8" s="334"/>
      <c r="I8" s="334"/>
    </row>
    <row r="9" spans="1:9" s="19" customFormat="1" ht="12.75">
      <c r="B9" s="466" t="s">
        <v>293</v>
      </c>
      <c r="C9" s="466"/>
      <c r="D9" s="466"/>
      <c r="E9" s="466"/>
      <c r="F9" s="466"/>
      <c r="G9" s="466"/>
      <c r="H9" s="466"/>
      <c r="I9" s="339"/>
    </row>
    <row r="10" spans="1:9" s="19" customFormat="1" ht="12.75">
      <c r="B10" s="334"/>
      <c r="C10" s="334"/>
      <c r="D10" s="334"/>
      <c r="E10" s="334"/>
      <c r="F10" s="334"/>
      <c r="G10" s="334"/>
      <c r="H10" s="334"/>
      <c r="I10" s="334"/>
    </row>
    <row r="11" spans="1:9" s="19" customFormat="1" ht="12.75">
      <c r="B11" s="467" t="s">
        <v>294</v>
      </c>
      <c r="C11" s="467"/>
      <c r="D11" s="467"/>
      <c r="E11" s="468" t="s">
        <v>295</v>
      </c>
      <c r="F11" s="468"/>
      <c r="G11" s="468"/>
      <c r="H11" s="468"/>
      <c r="I11" s="334"/>
    </row>
    <row r="12" spans="1:9" s="19" customFormat="1" ht="12.75">
      <c r="B12" s="467"/>
      <c r="C12" s="467"/>
      <c r="D12" s="467"/>
      <c r="E12" s="468" t="s">
        <v>296</v>
      </c>
      <c r="F12" s="468"/>
      <c r="G12" s="468" t="s">
        <v>297</v>
      </c>
      <c r="H12" s="468"/>
      <c r="I12" s="334"/>
    </row>
    <row r="13" spans="1:9" s="19" customFormat="1" ht="12.75">
      <c r="B13" s="335" t="s">
        <v>298</v>
      </c>
      <c r="C13" s="336"/>
      <c r="D13" s="337"/>
      <c r="E13" s="458">
        <v>58399166.509999998</v>
      </c>
      <c r="F13" s="459"/>
      <c r="G13" s="458">
        <v>73092728.885000005</v>
      </c>
      <c r="H13" s="459"/>
      <c r="I13" s="58"/>
    </row>
    <row r="14" spans="1:9" s="19" customFormat="1" ht="12.75">
      <c r="B14" s="335" t="s">
        <v>299</v>
      </c>
      <c r="C14" s="336"/>
      <c r="D14" s="337"/>
      <c r="E14" s="461">
        <v>62</v>
      </c>
      <c r="F14" s="462"/>
      <c r="G14" s="461">
        <v>55</v>
      </c>
      <c r="H14" s="462"/>
      <c r="I14" s="58"/>
    </row>
    <row r="15" spans="1:9" s="19" customFormat="1" ht="12.75">
      <c r="B15" s="335" t="s">
        <v>300</v>
      </c>
      <c r="C15" s="336"/>
      <c r="D15" s="337"/>
      <c r="E15" s="463">
        <v>53075.877999999997</v>
      </c>
      <c r="F15" s="464"/>
      <c r="G15" s="463">
        <v>50609.112000000001</v>
      </c>
      <c r="H15" s="464"/>
      <c r="I15" s="58"/>
    </row>
    <row r="16" spans="1:9" s="19" customFormat="1" ht="12.75">
      <c r="B16" s="335" t="s">
        <v>301</v>
      </c>
      <c r="C16" s="336"/>
      <c r="D16" s="337"/>
      <c r="E16" s="461">
        <v>2</v>
      </c>
      <c r="F16" s="462"/>
      <c r="G16" s="461">
        <v>2</v>
      </c>
      <c r="H16" s="462"/>
      <c r="I16" s="58"/>
    </row>
    <row r="17" spans="2:9" s="19" customFormat="1" ht="12.75">
      <c r="B17" s="335" t="s">
        <v>302</v>
      </c>
      <c r="C17" s="336"/>
      <c r="D17" s="337"/>
      <c r="E17" s="458">
        <v>61591224.18</v>
      </c>
      <c r="F17" s="459"/>
      <c r="G17" s="458">
        <v>51459430.510000005</v>
      </c>
      <c r="H17" s="459"/>
      <c r="I17" s="58"/>
    </row>
    <row r="18" spans="2:9" s="19" customFormat="1" ht="12.75">
      <c r="B18" s="335" t="s">
        <v>303</v>
      </c>
      <c r="C18" s="336"/>
      <c r="D18" s="337"/>
      <c r="E18" s="456">
        <v>1081</v>
      </c>
      <c r="F18" s="457"/>
      <c r="G18" s="456">
        <v>1066</v>
      </c>
      <c r="H18" s="457"/>
      <c r="I18" s="58"/>
    </row>
    <row r="19" spans="2:9" s="19" customFormat="1" ht="12.75">
      <c r="B19" s="335" t="s">
        <v>304</v>
      </c>
      <c r="C19" s="336"/>
      <c r="D19" s="337"/>
      <c r="E19" s="456">
        <v>347</v>
      </c>
      <c r="F19" s="457"/>
      <c r="G19" s="456">
        <v>463</v>
      </c>
      <c r="H19" s="457"/>
      <c r="I19" s="58"/>
    </row>
    <row r="20" spans="2:9" s="19" customFormat="1" ht="12.75">
      <c r="B20" s="335" t="s">
        <v>305</v>
      </c>
      <c r="C20" s="336"/>
      <c r="D20" s="337"/>
      <c r="E20" s="458">
        <v>28500635.787</v>
      </c>
      <c r="F20" s="459"/>
      <c r="G20" s="458">
        <v>25689430.629000001</v>
      </c>
      <c r="H20" s="459"/>
      <c r="I20" s="58"/>
    </row>
    <row r="21" spans="2:9" s="19" customFormat="1" ht="25.5" customHeight="1">
      <c r="B21" s="334"/>
      <c r="C21" s="334"/>
      <c r="D21" s="334"/>
      <c r="E21" s="334"/>
      <c r="F21" s="334"/>
      <c r="G21" s="334"/>
      <c r="H21" s="334"/>
      <c r="I21" s="58"/>
    </row>
  </sheetData>
  <mergeCells count="24">
    <mergeCell ref="G15:H15"/>
    <mergeCell ref="B4:H4"/>
    <mergeCell ref="B7:H7"/>
    <mergeCell ref="B9:H9"/>
    <mergeCell ref="B11:D12"/>
    <mergeCell ref="E11:H11"/>
    <mergeCell ref="E12:F12"/>
    <mergeCell ref="G12:H12"/>
    <mergeCell ref="E19:F19"/>
    <mergeCell ref="G19:H19"/>
    <mergeCell ref="E20:F20"/>
    <mergeCell ref="G20:H20"/>
    <mergeCell ref="A2:H2"/>
    <mergeCell ref="E16:F16"/>
    <mergeCell ref="G16:H16"/>
    <mergeCell ref="E17:F17"/>
    <mergeCell ref="G17:H17"/>
    <mergeCell ref="E18:F18"/>
    <mergeCell ref="G18:H18"/>
    <mergeCell ref="E13:F13"/>
    <mergeCell ref="G13:H13"/>
    <mergeCell ref="E14:F14"/>
    <mergeCell ref="G14:H14"/>
    <mergeCell ref="E15:F15"/>
  </mergeCells>
  <pageMargins left="0.7" right="0.7" top="0.75" bottom="0.75" header="0.3" footer="0.3"/>
  <pageSetup paperSize="9" scale="89" orientation="portrait" r:id="rId1"/>
  <colBreaks count="1" manualBreakCount="1">
    <brk id="9" max="1048575"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6"/>
  <sheetViews>
    <sheetView view="pageBreakPreview" zoomScale="130" zoomScaleNormal="100" zoomScaleSheetLayoutView="130" workbookViewId="0">
      <selection activeCell="E15" sqref="E15"/>
    </sheetView>
  </sheetViews>
  <sheetFormatPr baseColWidth="10" defaultRowHeight="15"/>
  <cols>
    <col min="1" max="1" width="7.5703125" customWidth="1"/>
    <col min="8" max="8" width="7.5703125" customWidth="1"/>
  </cols>
  <sheetData>
    <row r="1" spans="1:15" s="19" customFormat="1" ht="12.75"/>
    <row r="2" spans="1:15" s="19" customFormat="1" ht="12.75">
      <c r="A2" s="460" t="s">
        <v>0</v>
      </c>
      <c r="B2" s="460"/>
      <c r="C2" s="460"/>
      <c r="D2" s="460"/>
      <c r="E2" s="460"/>
      <c r="F2" s="460"/>
      <c r="G2" s="460"/>
    </row>
    <row r="3" spans="1:15" s="19" customFormat="1" ht="12.75"/>
    <row r="4" spans="1:15" s="19" customFormat="1" ht="12.75">
      <c r="A4" s="340"/>
      <c r="B4" s="340"/>
      <c r="C4" s="340"/>
      <c r="D4" s="340"/>
      <c r="E4" s="340"/>
      <c r="F4" s="340"/>
      <c r="G4" s="340" t="s">
        <v>306</v>
      </c>
      <c r="H4" s="339"/>
      <c r="I4" s="339"/>
      <c r="J4" s="339"/>
      <c r="K4" s="339"/>
      <c r="L4" s="339"/>
      <c r="M4" s="339"/>
      <c r="N4" s="339"/>
      <c r="O4" s="339"/>
    </row>
    <row r="5" spans="1:15" s="19" customFormat="1" ht="12.75">
      <c r="A5" s="460" t="s">
        <v>120</v>
      </c>
      <c r="B5" s="460"/>
      <c r="C5" s="460"/>
      <c r="D5" s="460"/>
      <c r="E5" s="460"/>
      <c r="F5" s="460"/>
      <c r="G5" s="460"/>
    </row>
    <row r="6" spans="1:15" s="19" customFormat="1" ht="12.75">
      <c r="A6" s="460" t="s">
        <v>1</v>
      </c>
      <c r="B6" s="460"/>
      <c r="C6" s="460"/>
      <c r="D6" s="460"/>
      <c r="E6" s="460"/>
      <c r="F6" s="460"/>
      <c r="G6" s="460"/>
    </row>
    <row r="7" spans="1:15" s="19" customFormat="1" ht="12.75"/>
    <row r="8" spans="1:15" s="19" customFormat="1" ht="12.75">
      <c r="A8" s="466" t="s">
        <v>307</v>
      </c>
      <c r="B8" s="466"/>
      <c r="C8" s="466"/>
      <c r="D8" s="466"/>
      <c r="E8" s="466"/>
      <c r="F8" s="466"/>
      <c r="G8" s="466"/>
    </row>
    <row r="9" spans="1:15" s="19" customFormat="1" ht="12.75"/>
    <row r="10" spans="1:15" s="19" customFormat="1" ht="12.75">
      <c r="B10" s="473" t="s">
        <v>308</v>
      </c>
      <c r="C10" s="474"/>
      <c r="D10" s="477" t="s">
        <v>295</v>
      </c>
      <c r="E10" s="478"/>
      <c r="F10" s="478"/>
      <c r="G10" s="479"/>
    </row>
    <row r="11" spans="1:15" s="19" customFormat="1" ht="12.75">
      <c r="B11" s="475"/>
      <c r="C11" s="476"/>
      <c r="D11" s="475" t="s">
        <v>296</v>
      </c>
      <c r="E11" s="476"/>
      <c r="F11" s="480" t="s">
        <v>309</v>
      </c>
      <c r="G11" s="481"/>
    </row>
    <row r="12" spans="1:15" s="19" customFormat="1" ht="12.75">
      <c r="B12" s="341" t="s">
        <v>310</v>
      </c>
      <c r="C12" s="342"/>
      <c r="D12" s="469">
        <v>0.92495074896577378</v>
      </c>
      <c r="E12" s="470"/>
      <c r="F12" s="469">
        <v>1.1500537633808929</v>
      </c>
      <c r="G12" s="470"/>
    </row>
    <row r="13" spans="1:15" s="19" customFormat="1" ht="12.75">
      <c r="B13" s="341" t="s">
        <v>311</v>
      </c>
      <c r="C13" s="342"/>
      <c r="D13" s="469">
        <v>2.5710042636202557</v>
      </c>
      <c r="E13" s="470"/>
      <c r="F13" s="469">
        <v>2.41408582754906</v>
      </c>
      <c r="G13" s="470"/>
    </row>
    <row r="14" spans="1:15" s="19" customFormat="1" ht="12.75">
      <c r="B14" s="341" t="s">
        <v>312</v>
      </c>
      <c r="C14" s="342"/>
      <c r="D14" s="471">
        <v>-2.0401579739374832E-2</v>
      </c>
      <c r="E14" s="472"/>
      <c r="F14" s="471">
        <v>2.4461623336956253E-2</v>
      </c>
      <c r="G14" s="472"/>
      <c r="I14" s="58"/>
    </row>
    <row r="15" spans="1:15" s="19" customFormat="1" ht="21.75" customHeight="1"/>
    <row r="16" spans="1:15" s="92" customFormat="1"/>
  </sheetData>
  <mergeCells count="14">
    <mergeCell ref="A2:G2"/>
    <mergeCell ref="A5:G5"/>
    <mergeCell ref="A6:G6"/>
    <mergeCell ref="A8:G8"/>
    <mergeCell ref="B10:C11"/>
    <mergeCell ref="D10:G10"/>
    <mergeCell ref="D11:E11"/>
    <mergeCell ref="F11:G11"/>
    <mergeCell ref="D12:E12"/>
    <mergeCell ref="F12:G12"/>
    <mergeCell ref="D13:E13"/>
    <mergeCell ref="F13:G13"/>
    <mergeCell ref="D14:E14"/>
    <mergeCell ref="F14:G14"/>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64"/>
  <sheetViews>
    <sheetView view="pageBreakPreview" zoomScaleNormal="100" zoomScaleSheetLayoutView="100" workbookViewId="0">
      <selection activeCell="E18" sqref="E18:F18"/>
    </sheetView>
  </sheetViews>
  <sheetFormatPr baseColWidth="10" defaultRowHeight="15"/>
  <cols>
    <col min="1" max="1" width="7.28515625" customWidth="1"/>
    <col min="2" max="2" width="18.42578125" customWidth="1"/>
    <col min="3" max="3" width="25.28515625" customWidth="1"/>
    <col min="4" max="4" width="14.42578125" customWidth="1"/>
    <col min="5" max="5" width="20.85546875" customWidth="1"/>
    <col min="6" max="6" width="20" customWidth="1"/>
  </cols>
  <sheetData>
    <row r="1" spans="2:12" s="92" customFormat="1" ht="14.25" customHeight="1"/>
    <row r="2" spans="2:12" s="92" customFormat="1">
      <c r="B2" s="412" t="s">
        <v>0</v>
      </c>
      <c r="C2" s="412"/>
      <c r="D2" s="412"/>
      <c r="E2" s="412"/>
      <c r="F2" s="236"/>
      <c r="G2" s="236"/>
      <c r="H2" s="236"/>
    </row>
    <row r="3" spans="2:12" s="92" customFormat="1">
      <c r="B3" s="241"/>
      <c r="C3" s="241"/>
      <c r="D3" s="241"/>
      <c r="E3" s="241"/>
      <c r="F3" s="241"/>
      <c r="G3" s="241"/>
      <c r="H3" s="241"/>
    </row>
    <row r="4" spans="2:12" s="92" customFormat="1">
      <c r="B4" s="412" t="s">
        <v>313</v>
      </c>
      <c r="C4" s="412"/>
      <c r="D4" s="412"/>
      <c r="E4" s="412"/>
      <c r="F4" s="236"/>
      <c r="G4" s="236"/>
      <c r="H4" s="236"/>
    </row>
    <row r="5" spans="2:12" s="92" customFormat="1">
      <c r="B5" s="438" t="s">
        <v>245</v>
      </c>
      <c r="C5" s="438"/>
      <c r="D5" s="438"/>
      <c r="E5" s="438"/>
      <c r="F5" s="19"/>
      <c r="G5" s="19"/>
      <c r="H5" s="195"/>
    </row>
    <row r="6" spans="2:12" s="92" customFormat="1">
      <c r="B6" s="19"/>
      <c r="C6" s="19"/>
      <c r="D6" s="19"/>
      <c r="E6" s="19"/>
    </row>
    <row r="7" spans="2:12" s="92" customFormat="1">
      <c r="B7" s="488" t="s">
        <v>314</v>
      </c>
      <c r="C7" s="488"/>
      <c r="D7" s="488"/>
      <c r="E7" s="488"/>
    </row>
    <row r="8" spans="2:12" s="92" customFormat="1" ht="15.75">
      <c r="B8" s="343"/>
      <c r="C8" s="19"/>
      <c r="D8" s="19"/>
      <c r="E8" s="19"/>
    </row>
    <row r="9" spans="2:12" s="92" customFormat="1" ht="12.75" customHeight="1">
      <c r="B9" s="344" t="s">
        <v>315</v>
      </c>
      <c r="C9" s="344"/>
      <c r="D9" s="344"/>
      <c r="E9" s="344"/>
      <c r="F9" s="344"/>
      <c r="G9" s="344"/>
      <c r="H9" s="344"/>
      <c r="I9" s="345"/>
      <c r="J9" s="345"/>
      <c r="K9" s="346"/>
      <c r="L9" s="489"/>
    </row>
    <row r="10" spans="2:12" s="92" customFormat="1" ht="12.75" customHeight="1">
      <c r="B10" s="344"/>
      <c r="C10" s="344"/>
      <c r="D10" s="344"/>
      <c r="E10" s="344"/>
      <c r="F10" s="344"/>
      <c r="G10" s="344"/>
      <c r="H10" s="344"/>
      <c r="I10" s="345"/>
      <c r="J10" s="345"/>
      <c r="K10" s="346"/>
      <c r="L10" s="489"/>
    </row>
    <row r="11" spans="2:12" s="92" customFormat="1" ht="12.75" customHeight="1">
      <c r="B11" s="344" t="s">
        <v>316</v>
      </c>
      <c r="C11" s="344"/>
      <c r="D11" s="344"/>
      <c r="E11" s="344"/>
      <c r="F11" s="344"/>
      <c r="G11" s="344"/>
      <c r="H11" s="344"/>
      <c r="I11" s="345"/>
      <c r="J11" s="345"/>
      <c r="K11" s="346"/>
      <c r="L11" s="489"/>
    </row>
    <row r="12" spans="2:12" s="92" customFormat="1" ht="12" customHeight="1">
      <c r="B12" s="347"/>
      <c r="C12" s="347"/>
      <c r="D12" s="94"/>
      <c r="E12" s="94"/>
      <c r="F12" s="345"/>
      <c r="G12" s="345"/>
      <c r="H12" s="345"/>
      <c r="I12" s="348"/>
      <c r="J12" s="345"/>
      <c r="K12" s="346"/>
      <c r="L12" s="349"/>
    </row>
    <row r="13" spans="2:12" s="92" customFormat="1" ht="15.75">
      <c r="B13" s="350" t="s">
        <v>317</v>
      </c>
      <c r="C13" s="19"/>
      <c r="D13" s="350"/>
      <c r="E13" s="350"/>
      <c r="F13" s="350"/>
      <c r="G13" s="350"/>
      <c r="H13" s="350"/>
      <c r="I13" s="350"/>
      <c r="J13" s="350"/>
      <c r="K13" s="350"/>
      <c r="L13" s="349"/>
    </row>
    <row r="14" spans="2:12" s="92" customFormat="1" ht="12" customHeight="1">
      <c r="B14" s="346"/>
      <c r="C14" s="19"/>
      <c r="D14" s="19"/>
      <c r="E14" s="350"/>
      <c r="F14" s="350"/>
      <c r="G14" s="348"/>
      <c r="H14" s="345"/>
      <c r="I14" s="345"/>
      <c r="J14" s="345"/>
      <c r="K14" s="345"/>
      <c r="L14" s="349"/>
    </row>
    <row r="15" spans="2:12" s="92" customFormat="1" ht="12.75" customHeight="1">
      <c r="B15" s="344" t="s">
        <v>318</v>
      </c>
      <c r="C15" s="344"/>
      <c r="D15" s="344"/>
      <c r="E15" s="344"/>
      <c r="F15" s="344"/>
      <c r="G15" s="344"/>
      <c r="H15" s="344"/>
      <c r="I15" s="345"/>
      <c r="J15" s="345"/>
      <c r="K15" s="346"/>
      <c r="L15" s="489"/>
    </row>
    <row r="16" spans="2:12" s="92" customFormat="1" ht="12.75" customHeight="1">
      <c r="B16" s="19"/>
      <c r="C16" s="344"/>
      <c r="D16" s="344"/>
      <c r="E16" s="344"/>
      <c r="F16" s="344"/>
      <c r="G16" s="344"/>
      <c r="H16" s="344"/>
      <c r="I16" s="345"/>
      <c r="J16" s="345"/>
      <c r="K16" s="346"/>
      <c r="L16" s="489"/>
    </row>
    <row r="17" spans="2:12" s="92" customFormat="1" ht="24" customHeight="1">
      <c r="B17" s="482" t="s">
        <v>319</v>
      </c>
      <c r="C17" s="482"/>
      <c r="D17" s="482"/>
      <c r="E17" s="482"/>
      <c r="F17" s="482"/>
      <c r="G17" s="351"/>
      <c r="H17" s="351"/>
      <c r="I17" s="351"/>
      <c r="J17" s="351"/>
      <c r="K17" s="346"/>
      <c r="L17" s="349"/>
    </row>
    <row r="18" spans="2:12" s="92" customFormat="1" ht="45.75" customHeight="1">
      <c r="B18" s="352" t="s">
        <v>320</v>
      </c>
      <c r="C18" s="352" t="s">
        <v>321</v>
      </c>
      <c r="D18" s="352" t="s">
        <v>322</v>
      </c>
      <c r="E18" s="483" t="s">
        <v>323</v>
      </c>
      <c r="F18" s="483"/>
      <c r="G18" s="253"/>
      <c r="H18" s="353"/>
      <c r="I18" s="253"/>
      <c r="J18" s="353"/>
      <c r="K18" s="346"/>
      <c r="L18" s="349"/>
    </row>
    <row r="19" spans="2:12" s="92" customFormat="1" ht="15.75">
      <c r="B19" s="354" t="s">
        <v>198</v>
      </c>
      <c r="C19" s="355">
        <v>14212304.732000001</v>
      </c>
      <c r="D19" s="354" t="s">
        <v>324</v>
      </c>
      <c r="E19" s="484">
        <v>0</v>
      </c>
      <c r="F19" s="485"/>
      <c r="G19" s="356"/>
      <c r="H19" s="357"/>
      <c r="I19" s="357"/>
      <c r="J19" s="357"/>
      <c r="K19" s="346"/>
      <c r="L19" s="349"/>
    </row>
    <row r="20" spans="2:12" s="92" customFormat="1" ht="15.75">
      <c r="B20" s="145"/>
      <c r="C20" s="145"/>
      <c r="D20" s="116"/>
      <c r="E20" s="116"/>
      <c r="F20" s="358"/>
      <c r="G20" s="358"/>
      <c r="H20" s="358"/>
      <c r="I20" s="359"/>
      <c r="J20" s="358"/>
      <c r="K20" s="346"/>
      <c r="L20" s="349"/>
    </row>
    <row r="21" spans="2:12" s="92" customFormat="1" ht="15.75" customHeight="1">
      <c r="B21" s="482" t="s">
        <v>325</v>
      </c>
      <c r="C21" s="482"/>
      <c r="D21" s="482"/>
      <c r="E21" s="482"/>
      <c r="F21" s="482"/>
      <c r="G21" s="351"/>
      <c r="H21" s="351"/>
      <c r="I21" s="351"/>
      <c r="J21" s="351"/>
      <c r="K21" s="346"/>
      <c r="L21" s="349"/>
    </row>
    <row r="22" spans="2:12" s="92" customFormat="1" ht="24">
      <c r="B22" s="360" t="s">
        <v>320</v>
      </c>
      <c r="C22" s="352" t="s">
        <v>326</v>
      </c>
      <c r="D22" s="352" t="s">
        <v>327</v>
      </c>
      <c r="E22" s="486" t="s">
        <v>328</v>
      </c>
      <c r="F22" s="486"/>
      <c r="G22" s="353"/>
      <c r="H22" s="353"/>
      <c r="I22" s="253"/>
      <c r="J22" s="353"/>
      <c r="K22" s="346"/>
      <c r="L22" s="349"/>
    </row>
    <row r="23" spans="2:12" s="92" customFormat="1" ht="61.5" customHeight="1">
      <c r="B23" s="361" t="s">
        <v>329</v>
      </c>
      <c r="C23" s="362">
        <v>0</v>
      </c>
      <c r="D23" s="362">
        <v>0</v>
      </c>
      <c r="E23" s="487">
        <v>0</v>
      </c>
      <c r="F23" s="487"/>
      <c r="G23" s="363"/>
      <c r="H23" s="363"/>
      <c r="I23" s="363"/>
      <c r="J23" s="363"/>
      <c r="K23" s="346"/>
      <c r="L23" s="349"/>
    </row>
    <row r="24" spans="2:12" s="92" customFormat="1" ht="15.75">
      <c r="B24" s="363"/>
      <c r="C24" s="363"/>
      <c r="D24" s="363"/>
      <c r="E24" s="363"/>
      <c r="F24" s="363"/>
      <c r="G24" s="363"/>
      <c r="H24" s="363"/>
      <c r="I24" s="363"/>
      <c r="J24" s="363"/>
      <c r="K24" s="346"/>
      <c r="L24" s="349"/>
    </row>
    <row r="25" spans="2:12" s="366" customFormat="1" ht="12" hidden="1">
      <c r="B25" s="364" t="s">
        <v>330</v>
      </c>
      <c r="C25" s="357"/>
      <c r="D25" s="357"/>
      <c r="E25" s="357"/>
      <c r="F25" s="357"/>
      <c r="G25" s="357"/>
      <c r="H25" s="357"/>
      <c r="I25" s="357"/>
      <c r="J25" s="357"/>
      <c r="K25" s="365"/>
      <c r="L25" s="365"/>
    </row>
    <row r="26" spans="2:12" s="366" customFormat="1" ht="12" hidden="1">
      <c r="B26" s="357"/>
      <c r="C26" s="357"/>
      <c r="D26" s="357"/>
      <c r="E26" s="357"/>
      <c r="F26" s="357"/>
      <c r="G26" s="357"/>
      <c r="H26" s="357"/>
      <c r="I26" s="357"/>
      <c r="J26" s="357"/>
      <c r="K26" s="365"/>
      <c r="L26" s="365"/>
    </row>
    <row r="27" spans="2:12" s="366" customFormat="1" ht="24" hidden="1">
      <c r="B27" s="367" t="s">
        <v>331</v>
      </c>
      <c r="C27" s="367" t="s">
        <v>332</v>
      </c>
      <c r="D27" s="368"/>
      <c r="E27" s="368"/>
      <c r="F27" s="369"/>
      <c r="G27" s="369"/>
      <c r="H27" s="369"/>
      <c r="I27" s="368"/>
      <c r="J27" s="369"/>
      <c r="K27" s="365"/>
      <c r="L27" s="365"/>
    </row>
    <row r="28" spans="2:12" s="366" customFormat="1" ht="12" hidden="1">
      <c r="B28" s="370"/>
      <c r="C28" s="370"/>
      <c r="D28" s="368"/>
      <c r="E28" s="368"/>
      <c r="F28" s="369"/>
      <c r="G28" s="369"/>
      <c r="H28" s="369"/>
      <c r="I28" s="368"/>
      <c r="J28" s="369"/>
      <c r="K28" s="365"/>
      <c r="L28" s="365"/>
    </row>
    <row r="29" spans="2:12" s="366" customFormat="1" ht="12" hidden="1">
      <c r="B29" s="370"/>
      <c r="C29" s="370"/>
      <c r="D29" s="363"/>
      <c r="E29" s="363"/>
      <c r="F29" s="363"/>
      <c r="G29" s="363"/>
      <c r="H29" s="363"/>
      <c r="I29" s="363"/>
      <c r="J29" s="363"/>
      <c r="K29" s="365"/>
      <c r="L29" s="365"/>
    </row>
    <row r="30" spans="2:12" s="366" customFormat="1" ht="12" hidden="1">
      <c r="B30" s="370"/>
      <c r="C30" s="370"/>
    </row>
    <row r="31" spans="2:12" s="366" customFormat="1" ht="12" hidden="1">
      <c r="B31" s="350"/>
    </row>
    <row r="32" spans="2:12" s="366" customFormat="1" ht="12">
      <c r="B32" s="344" t="s">
        <v>333</v>
      </c>
    </row>
    <row r="33" spans="2:8" s="366" customFormat="1" ht="12">
      <c r="B33" s="350" t="s">
        <v>334</v>
      </c>
    </row>
    <row r="34" spans="2:8" s="366" customFormat="1" ht="12">
      <c r="B34" s="371" t="s">
        <v>335</v>
      </c>
    </row>
    <row r="35" spans="2:8" s="366" customFormat="1" ht="12">
      <c r="B35" s="371" t="s">
        <v>336</v>
      </c>
    </row>
    <row r="36" spans="2:8" s="195" customFormat="1" ht="24">
      <c r="B36" s="372" t="s">
        <v>337</v>
      </c>
      <c r="C36" s="373" t="s">
        <v>338</v>
      </c>
      <c r="D36" s="374" t="s">
        <v>339</v>
      </c>
      <c r="E36" s="374" t="s">
        <v>340</v>
      </c>
    </row>
    <row r="37" spans="2:8" s="195" customFormat="1" ht="12">
      <c r="B37" s="372"/>
      <c r="C37" s="373"/>
      <c r="D37" s="374"/>
      <c r="E37" s="374"/>
    </row>
    <row r="38" spans="2:8" s="366" customFormat="1" ht="12">
      <c r="B38" s="375" t="s">
        <v>197</v>
      </c>
      <c r="C38" s="376" t="s">
        <v>341</v>
      </c>
      <c r="D38" s="377">
        <v>0</v>
      </c>
      <c r="E38" s="377">
        <v>0</v>
      </c>
      <c r="F38" s="377"/>
    </row>
    <row r="39" spans="2:8" s="366" customFormat="1" ht="12">
      <c r="B39" s="375" t="s">
        <v>198</v>
      </c>
      <c r="C39" s="376" t="s">
        <v>341</v>
      </c>
      <c r="D39" s="377">
        <v>14212304.732000001</v>
      </c>
      <c r="E39" s="377">
        <v>10158445.216</v>
      </c>
      <c r="F39" s="377"/>
    </row>
    <row r="40" spans="2:8" s="366" customFormat="1" ht="12.75" thickBot="1">
      <c r="B40" s="375"/>
      <c r="C40" s="375"/>
      <c r="D40" s="378">
        <f>SUM(D38:D39)</f>
        <v>14212304.732000001</v>
      </c>
      <c r="E40" s="378">
        <f>SUM(E38:E39)</f>
        <v>10158445.216</v>
      </c>
      <c r="F40" s="379"/>
      <c r="G40" s="380"/>
      <c r="H40" s="380"/>
    </row>
    <row r="41" spans="2:8" s="366" customFormat="1" ht="12.75" thickTop="1">
      <c r="B41" s="364"/>
      <c r="D41" s="368"/>
      <c r="E41" s="368"/>
      <c r="F41" s="368"/>
    </row>
    <row r="42" spans="2:8" s="366" customFormat="1" ht="12">
      <c r="B42" s="371" t="s">
        <v>342</v>
      </c>
    </row>
    <row r="43" spans="2:8" s="366" customFormat="1" ht="12.75" thickBot="1">
      <c r="B43" s="375" t="s">
        <v>197</v>
      </c>
      <c r="C43" s="366" t="s">
        <v>343</v>
      </c>
      <c r="D43" s="381">
        <v>17838304.206</v>
      </c>
      <c r="E43" s="381">
        <v>17838304.206</v>
      </c>
      <c r="F43" s="382"/>
      <c r="G43" s="380"/>
      <c r="H43" s="380"/>
    </row>
    <row r="44" spans="2:8" s="366" customFormat="1" ht="12.75" thickTop="1">
      <c r="B44" s="364"/>
    </row>
    <row r="45" spans="2:8" s="366" customFormat="1" ht="12">
      <c r="B45" s="364" t="s">
        <v>344</v>
      </c>
    </row>
    <row r="46" spans="2:8" s="195" customFormat="1" ht="24">
      <c r="B46" s="372" t="s">
        <v>337</v>
      </c>
      <c r="C46" s="373" t="s">
        <v>338</v>
      </c>
      <c r="D46" s="374" t="s">
        <v>339</v>
      </c>
      <c r="E46" s="374" t="s">
        <v>345</v>
      </c>
    </row>
    <row r="47" spans="2:8" s="195" customFormat="1" ht="12">
      <c r="B47" s="372"/>
      <c r="C47" s="373"/>
      <c r="D47" s="374"/>
      <c r="E47" s="374"/>
    </row>
    <row r="48" spans="2:8" s="366" customFormat="1" ht="12">
      <c r="B48" s="371" t="s">
        <v>346</v>
      </c>
    </row>
    <row r="49" spans="2:8" s="366" customFormat="1" ht="12">
      <c r="B49" s="375" t="s">
        <v>197</v>
      </c>
      <c r="C49" s="383" t="s">
        <v>347</v>
      </c>
      <c r="D49" s="377">
        <v>0</v>
      </c>
      <c r="E49" s="384">
        <v>100073.806</v>
      </c>
      <c r="F49" s="377"/>
    </row>
    <row r="50" spans="2:8" s="366" customFormat="1" ht="12">
      <c r="B50" s="375" t="s">
        <v>198</v>
      </c>
      <c r="C50" s="383" t="s">
        <v>347</v>
      </c>
      <c r="D50" s="377">
        <v>929095.88199999998</v>
      </c>
      <c r="E50" s="384">
        <v>1180665.56</v>
      </c>
      <c r="F50" s="377"/>
    </row>
    <row r="51" spans="2:8" s="366" customFormat="1" ht="12.75" thickBot="1">
      <c r="B51" s="385"/>
      <c r="C51" s="383"/>
      <c r="D51" s="378">
        <f>+D49+D50</f>
        <v>929095.88199999998</v>
      </c>
      <c r="E51" s="378">
        <f>+E49+E50</f>
        <v>1280739.3660000002</v>
      </c>
      <c r="F51" s="377"/>
      <c r="G51" s="386"/>
      <c r="H51" s="387"/>
    </row>
    <row r="52" spans="2:8" s="366" customFormat="1" ht="12.75" thickTop="1">
      <c r="B52" s="385"/>
      <c r="C52" s="383"/>
      <c r="D52" s="379"/>
      <c r="E52" s="379"/>
      <c r="F52" s="377"/>
      <c r="G52" s="386"/>
    </row>
    <row r="53" spans="2:8" s="366" customFormat="1" ht="12">
      <c r="B53" s="375" t="s">
        <v>198</v>
      </c>
      <c r="C53" s="383" t="s">
        <v>348</v>
      </c>
      <c r="D53" s="377">
        <v>0</v>
      </c>
      <c r="E53" s="377">
        <v>3195997.9439999983</v>
      </c>
      <c r="F53" s="377"/>
      <c r="G53" s="386"/>
    </row>
    <row r="54" spans="2:8" s="366" customFormat="1" ht="12">
      <c r="B54" s="375" t="s">
        <v>197</v>
      </c>
      <c r="C54" s="383" t="s">
        <v>348</v>
      </c>
      <c r="D54" s="377">
        <v>0</v>
      </c>
      <c r="E54" s="384">
        <f>(62954399+287254099)/1000</f>
        <v>350208.49800000002</v>
      </c>
      <c r="F54" s="377"/>
      <c r="G54" s="386"/>
    </row>
    <row r="55" spans="2:8" s="366" customFormat="1" ht="12.75" thickBot="1">
      <c r="B55" s="385"/>
      <c r="C55" s="383"/>
      <c r="D55" s="378">
        <f>+D53+D54</f>
        <v>0</v>
      </c>
      <c r="E55" s="378">
        <f>+E53+E54</f>
        <v>3546206.4419999984</v>
      </c>
      <c r="F55" s="377"/>
      <c r="G55" s="386"/>
    </row>
    <row r="56" spans="2:8" s="366" customFormat="1" ht="12.75" thickTop="1">
      <c r="B56" s="371" t="s">
        <v>349</v>
      </c>
    </row>
    <row r="57" spans="2:8" s="366" customFormat="1" ht="12">
      <c r="B57" s="375" t="s">
        <v>197</v>
      </c>
      <c r="C57" s="375" t="s">
        <v>350</v>
      </c>
      <c r="D57" s="377">
        <f>(54727273+54909091+55727273+56818182+56454545+41386364+39886364+41931818+42409091)/1000</f>
        <v>444250.00099999999</v>
      </c>
      <c r="E57" s="388">
        <v>16500</v>
      </c>
      <c r="F57" s="377"/>
    </row>
    <row r="58" spans="2:8" s="366" customFormat="1" ht="12">
      <c r="B58" s="375" t="s">
        <v>351</v>
      </c>
      <c r="C58" s="375" t="s">
        <v>350</v>
      </c>
      <c r="D58" s="377">
        <f>(6110000+6080000+6170000+6250000+6330000+6220000+6020000+6190000+6410000)/1000</f>
        <v>55780</v>
      </c>
      <c r="E58" s="384">
        <f>51315000/1000</f>
        <v>51315</v>
      </c>
      <c r="F58" s="377"/>
    </row>
    <row r="59" spans="2:8" s="390" customFormat="1" ht="12.75" thickBot="1">
      <c r="B59" s="375"/>
      <c r="C59" s="375"/>
      <c r="D59" s="378">
        <f>SUM(D57:D58)</f>
        <v>500030.00099999999</v>
      </c>
      <c r="E59" s="378">
        <f>SUM(E57:E58)</f>
        <v>67815</v>
      </c>
      <c r="F59" s="377"/>
      <c r="G59" s="389"/>
      <c r="H59" s="389"/>
    </row>
    <row r="60" spans="2:8" s="390" customFormat="1" ht="12.75" thickTop="1">
      <c r="B60" s="385"/>
      <c r="C60" s="375"/>
      <c r="D60" s="377"/>
      <c r="E60" s="375"/>
      <c r="F60" s="377"/>
    </row>
    <row r="61" spans="2:8" s="390" customFormat="1" ht="12">
      <c r="B61" s="375" t="s">
        <v>197</v>
      </c>
      <c r="C61" s="375" t="s">
        <v>352</v>
      </c>
      <c r="D61" s="377">
        <v>0</v>
      </c>
      <c r="E61" s="384">
        <v>753227.27300000004</v>
      </c>
      <c r="F61" s="377"/>
    </row>
    <row r="62" spans="2:8" s="390" customFormat="1" ht="12.75" thickBot="1">
      <c r="B62" s="366"/>
      <c r="C62" s="375"/>
      <c r="D62" s="378">
        <f>SUM(D61:D61)</f>
        <v>0</v>
      </c>
      <c r="E62" s="378">
        <f>SUM(E61:E61)</f>
        <v>753227.27300000004</v>
      </c>
    </row>
    <row r="63" spans="2:8" s="92" customFormat="1" ht="15.75" thickTop="1">
      <c r="B63" s="391"/>
      <c r="C63" s="391"/>
      <c r="E63" s="391"/>
    </row>
    <row r="64" spans="2:8" s="92" customFormat="1"/>
  </sheetData>
  <mergeCells count="12">
    <mergeCell ref="L9:L11"/>
    <mergeCell ref="L15:L16"/>
    <mergeCell ref="E23:F23"/>
    <mergeCell ref="B2:E2"/>
    <mergeCell ref="B4:E4"/>
    <mergeCell ref="B5:E5"/>
    <mergeCell ref="B7:E7"/>
    <mergeCell ref="B17:F17"/>
    <mergeCell ref="E18:F18"/>
    <mergeCell ref="E19:F19"/>
    <mergeCell ref="B21:F21"/>
    <mergeCell ref="E22:F22"/>
  </mergeCells>
  <pageMargins left="0.7" right="0.7" top="0.75" bottom="0.75" header="0.3" footer="0.3"/>
  <pageSetup paperSize="9" scale="82" orientation="portrait" r:id="rId1"/>
  <colBreaks count="1" manualBreakCount="1">
    <brk id="6" max="1048575" man="1"/>
  </colBreak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87"/>
  <sheetViews>
    <sheetView topLeftCell="A31" workbookViewId="0">
      <selection activeCell="A12" sqref="A12"/>
    </sheetView>
  </sheetViews>
  <sheetFormatPr baseColWidth="10" defaultRowHeight="15"/>
  <cols>
    <col min="1" max="1" width="175.28515625" customWidth="1"/>
  </cols>
  <sheetData>
    <row r="1" spans="1:1" ht="16.5" customHeight="1">
      <c r="A1" s="392" t="s">
        <v>353</v>
      </c>
    </row>
    <row r="2" spans="1:1" ht="20.25">
      <c r="A2" s="392"/>
    </row>
    <row r="3" spans="1:1" ht="16.5" customHeight="1">
      <c r="A3" s="393" t="s">
        <v>354</v>
      </c>
    </row>
    <row r="4" spans="1:1" ht="18.75">
      <c r="A4" s="393"/>
    </row>
    <row r="5" spans="1:1" ht="39" customHeight="1">
      <c r="A5" s="394" t="s">
        <v>355</v>
      </c>
    </row>
    <row r="6" spans="1:1" ht="16.5" customHeight="1"/>
    <row r="7" spans="1:1" ht="35.25" customHeight="1">
      <c r="A7" s="394" t="s">
        <v>356</v>
      </c>
    </row>
    <row r="8" spans="1:1" ht="16.5" customHeight="1">
      <c r="A8" s="394"/>
    </row>
    <row r="9" spans="1:1" ht="16.5" customHeight="1">
      <c r="A9" s="394" t="s">
        <v>357</v>
      </c>
    </row>
    <row r="10" spans="1:1" ht="16.5" customHeight="1">
      <c r="A10" s="394"/>
    </row>
    <row r="11" spans="1:1" ht="69" customHeight="1">
      <c r="A11" s="394" t="s">
        <v>358</v>
      </c>
    </row>
    <row r="12" spans="1:1" ht="16.5" customHeight="1">
      <c r="A12" s="394"/>
    </row>
    <row r="13" spans="1:1" ht="38.25" customHeight="1">
      <c r="A13" s="394" t="s">
        <v>359</v>
      </c>
    </row>
    <row r="14" spans="1:1" ht="16.5" customHeight="1">
      <c r="A14" s="394"/>
    </row>
    <row r="15" spans="1:1" ht="16.5" customHeight="1">
      <c r="A15" s="393" t="s">
        <v>360</v>
      </c>
    </row>
    <row r="16" spans="1:1" ht="16.5" customHeight="1"/>
    <row r="17" spans="1:1" ht="16.5" customHeight="1">
      <c r="A17" s="395" t="s">
        <v>361</v>
      </c>
    </row>
    <row r="18" spans="1:1" ht="16.5" customHeight="1">
      <c r="A18" s="396"/>
    </row>
    <row r="19" spans="1:1" ht="16.5" customHeight="1">
      <c r="A19" s="396" t="s">
        <v>362</v>
      </c>
    </row>
    <row r="21" spans="1:1" ht="30">
      <c r="A21" s="394" t="s">
        <v>363</v>
      </c>
    </row>
    <row r="23" spans="1:1" ht="30">
      <c r="A23" s="394" t="s">
        <v>364</v>
      </c>
    </row>
    <row r="25" spans="1:1" ht="15.75">
      <c r="A25" s="396" t="s">
        <v>365</v>
      </c>
    </row>
    <row r="26" spans="1:1">
      <c r="A26" s="394"/>
    </row>
    <row r="27" spans="1:1">
      <c r="A27" s="394" t="s">
        <v>366</v>
      </c>
    </row>
    <row r="28" spans="1:1">
      <c r="A28" s="394"/>
    </row>
    <row r="29" spans="1:1" ht="15.75">
      <c r="A29" s="397" t="s">
        <v>367</v>
      </c>
    </row>
    <row r="31" spans="1:1" ht="35.25" customHeight="1">
      <c r="A31" s="394" t="s">
        <v>368</v>
      </c>
    </row>
    <row r="33" spans="1:1">
      <c r="A33" s="394" t="s">
        <v>369</v>
      </c>
    </row>
    <row r="34" spans="1:1">
      <c r="A34" s="394"/>
    </row>
    <row r="35" spans="1:1" ht="15.75">
      <c r="A35" s="395" t="s">
        <v>370</v>
      </c>
    </row>
    <row r="36" spans="1:1">
      <c r="A36" s="394"/>
    </row>
    <row r="37" spans="1:1" ht="30">
      <c r="A37" s="394" t="s">
        <v>371</v>
      </c>
    </row>
    <row r="38" spans="1:1">
      <c r="A38" s="394"/>
    </row>
    <row r="39" spans="1:1">
      <c r="A39" s="394" t="s">
        <v>372</v>
      </c>
    </row>
    <row r="46" spans="1:1" ht="15.75">
      <c r="A46" s="395" t="s">
        <v>373</v>
      </c>
    </row>
    <row r="48" spans="1:1" ht="15.75">
      <c r="A48" s="396" t="s">
        <v>374</v>
      </c>
    </row>
    <row r="50" spans="1:1" ht="30">
      <c r="A50" s="394" t="s">
        <v>375</v>
      </c>
    </row>
    <row r="52" spans="1:1" ht="30">
      <c r="A52" s="394" t="s">
        <v>376</v>
      </c>
    </row>
    <row r="54" spans="1:1" ht="30">
      <c r="A54" s="394" t="s">
        <v>377</v>
      </c>
    </row>
    <row r="56" spans="1:1">
      <c r="A56" s="394" t="s">
        <v>378</v>
      </c>
    </row>
    <row r="57" spans="1:1">
      <c r="A57" s="394"/>
    </row>
    <row r="58" spans="1:1" ht="30">
      <c r="A58" s="394" t="s">
        <v>379</v>
      </c>
    </row>
    <row r="59" spans="1:1">
      <c r="A59" s="394"/>
    </row>
    <row r="60" spans="1:1" ht="45">
      <c r="A60" s="394" t="s">
        <v>421</v>
      </c>
    </row>
    <row r="61" spans="1:1">
      <c r="A61" s="394"/>
    </row>
    <row r="62" spans="1:1">
      <c r="A62" s="394" t="s">
        <v>380</v>
      </c>
    </row>
    <row r="63" spans="1:1" ht="63" customHeight="1">
      <c r="A63" s="394" t="s">
        <v>381</v>
      </c>
    </row>
    <row r="64" spans="1:1" ht="15.75">
      <c r="A64" s="395"/>
    </row>
    <row r="65" spans="1:1" ht="15.75">
      <c r="A65" s="395" t="s">
        <v>382</v>
      </c>
    </row>
    <row r="66" spans="1:1" ht="15.75">
      <c r="A66" s="395"/>
    </row>
    <row r="67" spans="1:1">
      <c r="A67" s="394" t="s">
        <v>383</v>
      </c>
    </row>
    <row r="69" spans="1:1" ht="15.75">
      <c r="A69" s="395" t="s">
        <v>384</v>
      </c>
    </row>
    <row r="71" spans="1:1" ht="30">
      <c r="A71" s="394" t="s">
        <v>385</v>
      </c>
    </row>
    <row r="73" spans="1:1" ht="15.75">
      <c r="A73" s="395" t="s">
        <v>386</v>
      </c>
    </row>
    <row r="75" spans="1:1" ht="30">
      <c r="A75" s="394" t="s">
        <v>387</v>
      </c>
    </row>
    <row r="76" spans="1:1" ht="15.75">
      <c r="A76" s="395"/>
    </row>
    <row r="77" spans="1:1" ht="15.75">
      <c r="A77" s="395" t="s">
        <v>388</v>
      </c>
    </row>
    <row r="78" spans="1:1">
      <c r="A78" s="394"/>
    </row>
    <row r="79" spans="1:1">
      <c r="A79" s="394" t="s">
        <v>389</v>
      </c>
    </row>
    <row r="80" spans="1:1" ht="15.75">
      <c r="A80" s="395"/>
    </row>
    <row r="81" spans="1:1" ht="15.75">
      <c r="A81" s="395" t="s">
        <v>390</v>
      </c>
    </row>
    <row r="82" spans="1:1" ht="15.75">
      <c r="A82" s="395"/>
    </row>
    <row r="83" spans="1:1" ht="15.75">
      <c r="A83" s="396" t="s">
        <v>391</v>
      </c>
    </row>
    <row r="84" spans="1:1">
      <c r="A84" s="394"/>
    </row>
    <row r="85" spans="1:1" ht="30">
      <c r="A85" s="394" t="s">
        <v>392</v>
      </c>
    </row>
    <row r="86" spans="1:1" ht="15.75">
      <c r="A86" s="396"/>
    </row>
    <row r="87" spans="1:1" ht="15.75">
      <c r="A87" s="396" t="s">
        <v>393</v>
      </c>
    </row>
    <row r="88" spans="1:1">
      <c r="A88" s="394"/>
    </row>
    <row r="89" spans="1:1" ht="30">
      <c r="A89" s="394" t="s">
        <v>394</v>
      </c>
    </row>
    <row r="90" spans="1:1" ht="15.75">
      <c r="A90" s="396"/>
    </row>
    <row r="91" spans="1:1" ht="15.75">
      <c r="A91" s="396" t="s">
        <v>395</v>
      </c>
    </row>
    <row r="92" spans="1:1" ht="15.75">
      <c r="A92" s="395"/>
    </row>
    <row r="93" spans="1:1" ht="45">
      <c r="A93" s="394" t="s">
        <v>422</v>
      </c>
    </row>
    <row r="94" spans="1:1" ht="15.75">
      <c r="A94" s="398"/>
    </row>
    <row r="95" spans="1:1" ht="15.75">
      <c r="A95" s="395" t="s">
        <v>396</v>
      </c>
    </row>
    <row r="96" spans="1:1">
      <c r="A96" s="394"/>
    </row>
    <row r="97" spans="1:1">
      <c r="A97" s="394" t="s">
        <v>397</v>
      </c>
    </row>
    <row r="98" spans="1:1">
      <c r="A98" s="394"/>
    </row>
    <row r="99" spans="1:1" ht="15.75">
      <c r="A99" s="395" t="s">
        <v>398</v>
      </c>
    </row>
    <row r="100" spans="1:1">
      <c r="A100" s="394"/>
    </row>
    <row r="101" spans="1:1" ht="30">
      <c r="A101" s="394" t="s">
        <v>399</v>
      </c>
    </row>
    <row r="102" spans="1:1" ht="15.75">
      <c r="A102" s="395"/>
    </row>
    <row r="103" spans="1:1" ht="15.75">
      <c r="A103" s="395" t="s">
        <v>400</v>
      </c>
    </row>
    <row r="104" spans="1:1">
      <c r="A104" s="394"/>
    </row>
    <row r="105" spans="1:1">
      <c r="A105" s="394" t="s">
        <v>401</v>
      </c>
    </row>
    <row r="106" spans="1:1" ht="15.75">
      <c r="A106" s="398"/>
    </row>
    <row r="107" spans="1:1" ht="15.75">
      <c r="A107" s="395" t="s">
        <v>402</v>
      </c>
    </row>
    <row r="108" spans="1:1" ht="15.75">
      <c r="A108" s="398"/>
    </row>
    <row r="109" spans="1:1" ht="45">
      <c r="A109" s="394" t="s">
        <v>403</v>
      </c>
    </row>
    <row r="110" spans="1:1">
      <c r="A110" s="394"/>
    </row>
    <row r="111" spans="1:1">
      <c r="A111" s="394" t="s">
        <v>404</v>
      </c>
    </row>
    <row r="112" spans="1:1">
      <c r="A112" s="394"/>
    </row>
    <row r="113" spans="1:1" ht="15.75">
      <c r="A113" s="395" t="s">
        <v>405</v>
      </c>
    </row>
    <row r="114" spans="1:1" ht="15.75">
      <c r="A114" s="395"/>
    </row>
    <row r="115" spans="1:1">
      <c r="A115" s="394" t="s">
        <v>406</v>
      </c>
    </row>
    <row r="116" spans="1:1" ht="30">
      <c r="A116" s="394" t="s">
        <v>407</v>
      </c>
    </row>
    <row r="117" spans="1:1">
      <c r="A117" s="394" t="s">
        <v>408</v>
      </c>
    </row>
    <row r="118" spans="1:1">
      <c r="A118" s="394" t="s">
        <v>409</v>
      </c>
    </row>
    <row r="119" spans="1:1">
      <c r="A119" s="394" t="s">
        <v>410</v>
      </c>
    </row>
    <row r="120" spans="1:1">
      <c r="A120" s="394" t="s">
        <v>411</v>
      </c>
    </row>
    <row r="121" spans="1:1" ht="15.75">
      <c r="A121" s="395"/>
    </row>
    <row r="122" spans="1:1" ht="15.75">
      <c r="A122" s="395" t="s">
        <v>412</v>
      </c>
    </row>
    <row r="123" spans="1:1" ht="15.75">
      <c r="A123" s="395"/>
    </row>
    <row r="124" spans="1:1" ht="30">
      <c r="A124" s="394" t="s">
        <v>413</v>
      </c>
    </row>
    <row r="125" spans="1:1">
      <c r="A125" s="394" t="s">
        <v>414</v>
      </c>
    </row>
    <row r="126" spans="1:1">
      <c r="A126" s="394" t="s">
        <v>415</v>
      </c>
    </row>
    <row r="127" spans="1:1">
      <c r="A127" s="394"/>
    </row>
    <row r="128" spans="1:1" ht="45">
      <c r="A128" s="394" t="s">
        <v>416</v>
      </c>
    </row>
    <row r="129" spans="1:4">
      <c r="A129" s="394"/>
    </row>
    <row r="130" spans="1:4" ht="30">
      <c r="A130" s="394" t="s">
        <v>417</v>
      </c>
    </row>
    <row r="131" spans="1:4">
      <c r="A131" s="394"/>
    </row>
    <row r="132" spans="1:4">
      <c r="A132" s="394" t="s">
        <v>418</v>
      </c>
    </row>
    <row r="133" spans="1:4">
      <c r="A133" s="399"/>
    </row>
    <row r="134" spans="1:4" ht="15.75">
      <c r="A134" s="395" t="s">
        <v>419</v>
      </c>
    </row>
    <row r="135" spans="1:4">
      <c r="A135" s="394"/>
    </row>
    <row r="136" spans="1:4">
      <c r="A136" s="394" t="s">
        <v>420</v>
      </c>
    </row>
    <row r="138" spans="1:4" ht="18.75">
      <c r="A138" s="490" t="s">
        <v>423</v>
      </c>
      <c r="B138" s="490"/>
      <c r="C138" s="490"/>
      <c r="D138" s="401"/>
    </row>
    <row r="139" spans="1:4">
      <c r="A139" s="402" t="s">
        <v>3</v>
      </c>
      <c r="B139" s="401"/>
      <c r="C139" s="401"/>
      <c r="D139" s="401"/>
    </row>
    <row r="140" spans="1:4">
      <c r="A140" s="491" t="s">
        <v>424</v>
      </c>
      <c r="B140" s="491"/>
      <c r="C140" s="491"/>
      <c r="D140" s="491"/>
    </row>
    <row r="159" spans="1:3" ht="18.75">
      <c r="A159" s="490" t="s">
        <v>425</v>
      </c>
      <c r="B159" s="490"/>
      <c r="C159" s="490"/>
    </row>
    <row r="160" spans="1:3">
      <c r="A160" s="402" t="s">
        <v>3</v>
      </c>
      <c r="B160" s="401"/>
    </row>
    <row r="161" spans="1:2">
      <c r="A161" s="491" t="s">
        <v>426</v>
      </c>
      <c r="B161" s="491"/>
    </row>
    <row r="182" spans="1:1" ht="18.75">
      <c r="A182" s="400" t="s">
        <v>427</v>
      </c>
    </row>
    <row r="200" spans="1:2" ht="18.75">
      <c r="A200" s="490" t="s">
        <v>428</v>
      </c>
      <c r="B200" s="490"/>
    </row>
    <row r="201" spans="1:2">
      <c r="A201" s="402" t="s">
        <v>3</v>
      </c>
    </row>
    <row r="202" spans="1:2">
      <c r="A202" s="403" t="s">
        <v>429</v>
      </c>
    </row>
    <row r="220" spans="1:1" ht="18.75">
      <c r="A220" s="400" t="s">
        <v>430</v>
      </c>
    </row>
    <row r="221" spans="1:1">
      <c r="A221" s="402" t="s">
        <v>3</v>
      </c>
    </row>
    <row r="236" spans="1:2" ht="18.75">
      <c r="A236" s="490" t="s">
        <v>431</v>
      </c>
      <c r="B236" s="490"/>
    </row>
    <row r="237" spans="1:2">
      <c r="A237" s="402" t="s">
        <v>3</v>
      </c>
      <c r="B237" s="401"/>
    </row>
    <row r="238" spans="1:2">
      <c r="A238" s="491" t="s">
        <v>432</v>
      </c>
      <c r="B238" s="491"/>
    </row>
    <row r="252" spans="1:4" ht="18.75">
      <c r="A252" s="400" t="s">
        <v>433</v>
      </c>
      <c r="B252" s="401"/>
      <c r="C252" s="401"/>
      <c r="D252" s="401"/>
    </row>
    <row r="253" spans="1:4">
      <c r="A253" s="402" t="s">
        <v>3</v>
      </c>
      <c r="B253" s="401"/>
      <c r="C253" s="401"/>
      <c r="D253" s="401"/>
    </row>
    <row r="254" spans="1:4">
      <c r="A254" s="491" t="s">
        <v>434</v>
      </c>
      <c r="B254" s="491"/>
      <c r="C254" s="491"/>
      <c r="D254" s="491"/>
    </row>
    <row r="315" spans="1:2" ht="18.75">
      <c r="A315" s="400" t="s">
        <v>435</v>
      </c>
      <c r="B315" s="401"/>
    </row>
    <row r="316" spans="1:2">
      <c r="A316" s="402" t="s">
        <v>3</v>
      </c>
      <c r="B316" s="401"/>
    </row>
    <row r="317" spans="1:2">
      <c r="A317" s="491" t="s">
        <v>436</v>
      </c>
      <c r="B317" s="491"/>
    </row>
    <row r="328" spans="1:1" ht="18.75">
      <c r="A328" s="400" t="s">
        <v>437</v>
      </c>
    </row>
    <row r="329" spans="1:1">
      <c r="A329" s="403" t="s">
        <v>438</v>
      </c>
    </row>
    <row r="339" spans="1:4" ht="18.75">
      <c r="A339" s="490" t="s">
        <v>439</v>
      </c>
      <c r="B339" s="490"/>
      <c r="C339" s="490"/>
      <c r="D339" s="490"/>
    </row>
    <row r="340" spans="1:4">
      <c r="A340" s="402" t="s">
        <v>3</v>
      </c>
      <c r="B340" s="401"/>
      <c r="C340" s="401"/>
      <c r="D340" s="401"/>
    </row>
    <row r="341" spans="1:4">
      <c r="A341" s="491" t="s">
        <v>440</v>
      </c>
      <c r="B341" s="491"/>
      <c r="C341" s="491"/>
      <c r="D341" s="491"/>
    </row>
    <row r="350" spans="1:4" ht="18.75">
      <c r="A350" s="393" t="s">
        <v>441</v>
      </c>
    </row>
    <row r="351" spans="1:4">
      <c r="A351" s="394" t="s">
        <v>442</v>
      </c>
    </row>
    <row r="352" spans="1:4">
      <c r="A352" s="404" t="s">
        <v>443</v>
      </c>
    </row>
    <row r="353" spans="1:2">
      <c r="A353" s="404" t="s">
        <v>444</v>
      </c>
    </row>
    <row r="354" spans="1:2">
      <c r="A354" s="404" t="s">
        <v>445</v>
      </c>
    </row>
    <row r="355" spans="1:2" ht="30">
      <c r="A355" s="394" t="s">
        <v>446</v>
      </c>
    </row>
    <row r="356" spans="1:2" ht="30">
      <c r="A356" s="394" t="s">
        <v>447</v>
      </c>
    </row>
    <row r="357" spans="1:2" ht="60">
      <c r="A357" s="394" t="s">
        <v>448</v>
      </c>
    </row>
    <row r="358" spans="1:2">
      <c r="A358" s="405" t="s">
        <v>458</v>
      </c>
      <c r="B358" s="405"/>
    </row>
    <row r="359" spans="1:2" ht="30">
      <c r="A359" s="394" t="s">
        <v>449</v>
      </c>
    </row>
    <row r="360" spans="1:2" ht="30">
      <c r="A360" s="394" t="s">
        <v>450</v>
      </c>
    </row>
    <row r="361" spans="1:2">
      <c r="A361" s="405" t="s">
        <v>459</v>
      </c>
      <c r="B361" s="405"/>
    </row>
    <row r="362" spans="1:2" ht="45">
      <c r="A362" s="394" t="s">
        <v>451</v>
      </c>
    </row>
    <row r="363" spans="1:2">
      <c r="A363" s="405" t="s">
        <v>460</v>
      </c>
      <c r="B363" s="405"/>
    </row>
    <row r="364" spans="1:2" ht="45">
      <c r="A364" s="394" t="s">
        <v>452</v>
      </c>
    </row>
    <row r="365" spans="1:2">
      <c r="A365" s="394"/>
    </row>
    <row r="366" spans="1:2">
      <c r="A366" s="406" t="s">
        <v>453</v>
      </c>
    </row>
    <row r="367" spans="1:2" ht="30">
      <c r="A367" s="394" t="s">
        <v>454</v>
      </c>
    </row>
    <row r="368" spans="1:2" ht="18.75">
      <c r="A368" s="400" t="s">
        <v>455</v>
      </c>
    </row>
    <row r="369" spans="1:1">
      <c r="A369" s="405"/>
    </row>
    <row r="370" spans="1:1">
      <c r="A370" s="406" t="s">
        <v>456</v>
      </c>
    </row>
    <row r="371" spans="1:1" ht="30">
      <c r="A371" s="394" t="s">
        <v>457</v>
      </c>
    </row>
    <row r="379" spans="1:1">
      <c r="A379" s="406" t="s">
        <v>461</v>
      </c>
    </row>
    <row r="380" spans="1:1" ht="30">
      <c r="A380" s="394" t="s">
        <v>462</v>
      </c>
    </row>
    <row r="381" spans="1:1">
      <c r="A381" s="406"/>
    </row>
    <row r="382" spans="1:1">
      <c r="A382" s="406" t="s">
        <v>463</v>
      </c>
    </row>
    <row r="383" spans="1:1" ht="45">
      <c r="A383" s="394" t="s">
        <v>464</v>
      </c>
    </row>
    <row r="384" spans="1:1">
      <c r="A384" s="406" t="s">
        <v>465</v>
      </c>
    </row>
    <row r="385" spans="1:1">
      <c r="A385" s="406"/>
    </row>
    <row r="386" spans="1:1" ht="30">
      <c r="A386" s="394" t="s">
        <v>466</v>
      </c>
    </row>
    <row r="387" spans="1:1" ht="18.75">
      <c r="A387" s="407" t="s">
        <v>467</v>
      </c>
    </row>
  </sheetData>
  <mergeCells count="11">
    <mergeCell ref="A138:C138"/>
    <mergeCell ref="A140:D140"/>
    <mergeCell ref="A159:C159"/>
    <mergeCell ref="A161:B161"/>
    <mergeCell ref="A200:B200"/>
    <mergeCell ref="A339:D339"/>
    <mergeCell ref="A341:D341"/>
    <mergeCell ref="A238:B238"/>
    <mergeCell ref="A236:B236"/>
    <mergeCell ref="A254:D254"/>
    <mergeCell ref="A317:B317"/>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0"/>
  <sheetViews>
    <sheetView view="pageBreakPreview" zoomScaleNormal="100" zoomScaleSheetLayoutView="100" workbookViewId="0">
      <selection sqref="A1:XFD1"/>
    </sheetView>
  </sheetViews>
  <sheetFormatPr baseColWidth="10" defaultColWidth="9.140625" defaultRowHeight="15"/>
  <cols>
    <col min="2" max="2" width="19.85546875" customWidth="1"/>
    <col min="3" max="3" width="29.28515625" customWidth="1"/>
    <col min="4" max="5" width="15.28515625" customWidth="1"/>
  </cols>
  <sheetData>
    <row r="1" spans="1:17" s="1" customFormat="1" ht="18.75">
      <c r="A1" s="19"/>
      <c r="B1" s="19"/>
      <c r="C1" s="19"/>
      <c r="D1" s="20"/>
      <c r="E1" s="20"/>
      <c r="F1" s="69"/>
      <c r="G1" s="67"/>
      <c r="H1" s="67"/>
      <c r="I1" s="67"/>
      <c r="J1" s="67"/>
      <c r="K1" s="67"/>
      <c r="L1" s="67"/>
      <c r="M1" s="67"/>
      <c r="N1" s="67"/>
      <c r="O1" s="67"/>
      <c r="P1" s="67"/>
      <c r="Q1" s="67"/>
    </row>
    <row r="2" spans="1:17" s="1" customFormat="1" ht="18.75">
      <c r="A2" s="19"/>
      <c r="B2" s="408" t="s">
        <v>0</v>
      </c>
      <c r="C2" s="408"/>
      <c r="D2" s="408"/>
      <c r="E2" s="408"/>
      <c r="F2" s="19"/>
    </row>
    <row r="3" spans="1:17" s="1" customFormat="1" ht="12.75">
      <c r="A3" s="19"/>
      <c r="B3" s="19"/>
      <c r="C3" s="19"/>
      <c r="D3" s="19"/>
      <c r="E3" s="19"/>
      <c r="F3" s="19"/>
    </row>
    <row r="4" spans="1:17" s="1" customFormat="1" ht="12.75">
      <c r="A4" s="19"/>
      <c r="B4" s="412" t="s">
        <v>52</v>
      </c>
      <c r="C4" s="412"/>
      <c r="D4" s="412"/>
      <c r="E4" s="412"/>
      <c r="F4" s="19"/>
    </row>
    <row r="5" spans="1:17" s="3" customFormat="1" ht="12.75">
      <c r="A5" s="19"/>
      <c r="B5" s="413" t="s">
        <v>3</v>
      </c>
      <c r="C5" s="413"/>
      <c r="D5" s="413"/>
      <c r="E5" s="413"/>
      <c r="F5" s="19"/>
    </row>
    <row r="6" spans="1:17" s="1" customFormat="1" ht="12.75">
      <c r="A6" s="19"/>
      <c r="B6" s="70"/>
      <c r="C6" s="70"/>
      <c r="D6" s="70"/>
      <c r="E6" s="70"/>
      <c r="F6" s="19"/>
    </row>
    <row r="7" spans="1:17" s="3" customFormat="1" ht="12.75">
      <c r="A7" s="19"/>
      <c r="B7" s="413" t="s">
        <v>53</v>
      </c>
      <c r="C7" s="413"/>
      <c r="D7" s="413"/>
      <c r="E7" s="413"/>
      <c r="F7" s="19"/>
    </row>
    <row r="8" spans="1:17" s="1" customFormat="1" ht="12.75">
      <c r="A8" s="19"/>
      <c r="B8" s="71"/>
      <c r="C8" s="19"/>
      <c r="D8" s="19"/>
      <c r="E8" s="19"/>
      <c r="F8" s="19"/>
    </row>
    <row r="9" spans="1:17" s="1" customFormat="1" ht="12.75">
      <c r="A9" s="19"/>
      <c r="B9" s="72"/>
      <c r="C9" s="73"/>
      <c r="D9" s="414" t="s">
        <v>54</v>
      </c>
      <c r="E9" s="415"/>
      <c r="F9" s="19"/>
    </row>
    <row r="10" spans="1:17" s="1" customFormat="1" ht="12.75">
      <c r="A10" s="19"/>
      <c r="B10" s="74"/>
      <c r="C10" s="32"/>
      <c r="D10" s="75">
        <v>43738</v>
      </c>
      <c r="E10" s="75">
        <v>43373</v>
      </c>
      <c r="F10" s="19"/>
    </row>
    <row r="11" spans="1:17" s="1" customFormat="1" ht="12.75">
      <c r="A11" s="19"/>
      <c r="B11" s="74"/>
      <c r="C11" s="32"/>
      <c r="D11" s="76"/>
      <c r="E11" s="76"/>
      <c r="F11" s="19"/>
    </row>
    <row r="12" spans="1:17" s="1" customFormat="1" ht="12.75">
      <c r="A12" s="19"/>
      <c r="B12" s="77" t="s">
        <v>55</v>
      </c>
      <c r="C12" s="32"/>
      <c r="D12" s="78">
        <v>58399166.509999998</v>
      </c>
      <c r="E12" s="78">
        <v>73092728.885000005</v>
      </c>
      <c r="F12" s="8"/>
      <c r="G12" s="12"/>
    </row>
    <row r="13" spans="1:17" s="1" customFormat="1" ht="12.75">
      <c r="A13" s="19"/>
      <c r="B13" s="74"/>
      <c r="C13" s="32"/>
      <c r="D13" s="79"/>
      <c r="E13" s="79"/>
      <c r="F13" s="8"/>
      <c r="G13" s="12"/>
    </row>
    <row r="14" spans="1:17" s="1" customFormat="1" ht="12.6" hidden="1" customHeight="1">
      <c r="A14" s="19"/>
      <c r="B14" s="74" t="s">
        <v>56</v>
      </c>
      <c r="C14" s="32"/>
      <c r="D14" s="79">
        <v>0</v>
      </c>
      <c r="E14" s="79">
        <v>0</v>
      </c>
      <c r="F14" s="8"/>
      <c r="G14" s="12"/>
    </row>
    <row r="15" spans="1:17" s="1" customFormat="1" ht="12.75" hidden="1">
      <c r="A15" s="19"/>
      <c r="B15" s="74"/>
      <c r="C15" s="32"/>
      <c r="D15" s="79"/>
      <c r="E15" s="79"/>
      <c r="F15" s="8"/>
      <c r="G15" s="12"/>
    </row>
    <row r="16" spans="1:17" s="1" customFormat="1" ht="12.75">
      <c r="A16" s="19"/>
      <c r="B16" s="77" t="s">
        <v>57</v>
      </c>
      <c r="C16" s="32"/>
      <c r="D16" s="78">
        <v>-41409091.299000002</v>
      </c>
      <c r="E16" s="78">
        <v>-54532761.391000003</v>
      </c>
      <c r="F16" s="8"/>
      <c r="G16" s="12"/>
    </row>
    <row r="17" spans="1:7" s="1" customFormat="1" ht="12.75">
      <c r="A17" s="19"/>
      <c r="B17" s="74"/>
      <c r="C17" s="32"/>
      <c r="D17" s="78"/>
      <c r="E17" s="78"/>
      <c r="F17" s="8"/>
      <c r="G17" s="12"/>
    </row>
    <row r="18" spans="1:7" s="1" customFormat="1" ht="12.75">
      <c r="A18" s="19"/>
      <c r="B18" s="77" t="s">
        <v>58</v>
      </c>
      <c r="C18" s="32"/>
      <c r="D18" s="78">
        <v>-2177787.7710000002</v>
      </c>
      <c r="E18" s="78">
        <v>-2475981.7250000001</v>
      </c>
      <c r="F18" s="8"/>
      <c r="G18" s="12"/>
    </row>
    <row r="19" spans="1:7" s="1" customFormat="1" ht="12.75">
      <c r="A19" s="19"/>
      <c r="B19" s="74"/>
      <c r="C19" s="32"/>
      <c r="D19" s="78"/>
      <c r="E19" s="78"/>
      <c r="F19" s="8"/>
      <c r="G19" s="12"/>
    </row>
    <row r="20" spans="1:7" s="1" customFormat="1" ht="12.75">
      <c r="A20" s="19"/>
      <c r="B20" s="77" t="s">
        <v>59</v>
      </c>
      <c r="C20" s="32"/>
      <c r="D20" s="78">
        <v>-7513062.3380000005</v>
      </c>
      <c r="E20" s="78">
        <v>-6423467.932</v>
      </c>
      <c r="F20" s="8"/>
      <c r="G20" s="12"/>
    </row>
    <row r="21" spans="1:7" s="1" customFormat="1" ht="12.75">
      <c r="A21" s="19"/>
      <c r="B21" s="74"/>
      <c r="C21" s="32"/>
      <c r="D21" s="78"/>
      <c r="E21" s="78"/>
      <c r="F21" s="8"/>
      <c r="G21" s="12"/>
    </row>
    <row r="22" spans="1:7" s="1" customFormat="1" ht="12.75" hidden="1">
      <c r="A22" s="19"/>
      <c r="B22" s="77" t="s">
        <v>60</v>
      </c>
      <c r="C22" s="32"/>
      <c r="D22" s="78">
        <v>0</v>
      </c>
      <c r="E22" s="78">
        <v>0</v>
      </c>
      <c r="F22" s="8"/>
      <c r="G22" s="12"/>
    </row>
    <row r="23" spans="1:7" s="1" customFormat="1" ht="12.75" hidden="1">
      <c r="A23" s="19"/>
      <c r="B23" s="74"/>
      <c r="C23" s="32"/>
      <c r="D23" s="78"/>
      <c r="E23" s="78"/>
      <c r="F23" s="8"/>
      <c r="G23" s="12"/>
    </row>
    <row r="24" spans="1:7" s="1" customFormat="1" ht="12.75">
      <c r="A24" s="19"/>
      <c r="B24" s="77" t="s">
        <v>61</v>
      </c>
      <c r="C24" s="32"/>
      <c r="D24" s="78">
        <v>-10832824.975</v>
      </c>
      <c r="E24" s="78">
        <v>-11133535.620999999</v>
      </c>
      <c r="F24" s="8"/>
      <c r="G24" s="12"/>
    </row>
    <row r="25" spans="1:7" s="1" customFormat="1" ht="12.75">
      <c r="A25" s="19"/>
      <c r="B25" s="74"/>
      <c r="C25" s="32"/>
      <c r="D25" s="78"/>
      <c r="E25" s="80"/>
      <c r="F25" s="8"/>
      <c r="G25" s="12"/>
    </row>
    <row r="26" spans="1:7" s="1" customFormat="1" ht="12.75">
      <c r="A26" s="19"/>
      <c r="B26" s="77" t="s">
        <v>62</v>
      </c>
      <c r="C26" s="32"/>
      <c r="D26" s="81">
        <f>SUM(D12:D24)</f>
        <v>-3533599.8730000043</v>
      </c>
      <c r="E26" s="81">
        <f>SUM(E12:E24)</f>
        <v>-1473017.7839999963</v>
      </c>
      <c r="F26" s="8"/>
      <c r="G26" s="12"/>
    </row>
    <row r="27" spans="1:7" s="1" customFormat="1" ht="12.75">
      <c r="A27" s="19"/>
      <c r="B27" s="74"/>
      <c r="C27" s="32"/>
      <c r="D27" s="79"/>
      <c r="E27" s="79"/>
      <c r="F27" s="8"/>
      <c r="G27" s="12"/>
    </row>
    <row r="28" spans="1:7" s="1" customFormat="1" ht="12.75">
      <c r="A28" s="19"/>
      <c r="B28" s="77" t="s">
        <v>63</v>
      </c>
      <c r="C28" s="32"/>
      <c r="D28" s="78">
        <v>71846.695999999996</v>
      </c>
      <c r="E28" s="78">
        <v>0</v>
      </c>
      <c r="F28" s="8"/>
      <c r="G28" s="12"/>
    </row>
    <row r="29" spans="1:7" s="1" customFormat="1" ht="12.75">
      <c r="A29" s="19"/>
      <c r="B29" s="77"/>
      <c r="C29" s="32"/>
      <c r="D29" s="78"/>
      <c r="E29" s="78"/>
      <c r="F29" s="8"/>
      <c r="G29" s="12"/>
    </row>
    <row r="30" spans="1:7" s="1" customFormat="1" ht="12.75">
      <c r="A30" s="19"/>
      <c r="B30" s="77" t="s">
        <v>64</v>
      </c>
      <c r="C30" s="32"/>
      <c r="D30" s="78">
        <v>2500990.648</v>
      </c>
      <c r="E30" s="78">
        <v>2708606.5410000002</v>
      </c>
      <c r="F30" s="8"/>
      <c r="G30" s="12"/>
    </row>
    <row r="31" spans="1:7" s="1" customFormat="1" ht="12.75">
      <c r="A31" s="19"/>
      <c r="B31" s="74"/>
      <c r="C31" s="32"/>
      <c r="D31" s="82"/>
      <c r="E31" s="82"/>
      <c r="F31" s="8"/>
      <c r="G31" s="12"/>
    </row>
    <row r="32" spans="1:7" s="1" customFormat="1" ht="12.75">
      <c r="A32" s="19"/>
      <c r="B32" s="77" t="s">
        <v>65</v>
      </c>
      <c r="C32" s="32"/>
      <c r="D32" s="78">
        <v>-29858.780999999999</v>
      </c>
      <c r="E32" s="78">
        <v>-120287.00900000001</v>
      </c>
      <c r="F32" s="83"/>
      <c r="G32" s="9"/>
    </row>
    <row r="33" spans="1:8" s="1" customFormat="1" ht="12.75">
      <c r="A33" s="19"/>
      <c r="B33" s="74"/>
      <c r="C33" s="32"/>
      <c r="D33" s="84"/>
      <c r="E33" s="85"/>
      <c r="F33" s="8"/>
      <c r="G33" s="12"/>
    </row>
    <row r="34" spans="1:8" s="1" customFormat="1" ht="12.75">
      <c r="A34" s="19"/>
      <c r="B34" s="77" t="s">
        <v>66</v>
      </c>
      <c r="C34" s="32"/>
      <c r="D34" s="86">
        <f>+D26+D28+D32+D30</f>
        <v>-990621.31000000425</v>
      </c>
      <c r="E34" s="86">
        <f>+E26+E28+E32+E30</f>
        <v>1115301.7480000039</v>
      </c>
      <c r="F34" s="87"/>
      <c r="G34" s="68"/>
      <c r="H34" s="68"/>
    </row>
    <row r="35" spans="1:8" s="1" customFormat="1" ht="12.75">
      <c r="A35" s="19"/>
      <c r="B35" s="77"/>
      <c r="C35" s="32"/>
      <c r="D35" s="88"/>
      <c r="E35" s="88"/>
      <c r="F35" s="74"/>
      <c r="G35" s="6"/>
    </row>
    <row r="36" spans="1:8" s="3" customFormat="1" ht="12.75">
      <c r="A36" s="19"/>
      <c r="B36" s="77" t="s">
        <v>67</v>
      </c>
      <c r="C36" s="32"/>
      <c r="D36" s="87"/>
      <c r="E36" s="87"/>
      <c r="F36" s="74"/>
    </row>
    <row r="37" spans="1:8" s="1" customFormat="1" ht="12.75">
      <c r="A37" s="19"/>
      <c r="B37" s="89"/>
      <c r="C37" s="90"/>
      <c r="D37" s="91"/>
      <c r="E37" s="91"/>
      <c r="F37" s="74"/>
    </row>
    <row r="38" spans="1:8">
      <c r="A38" s="92"/>
      <c r="B38" s="92"/>
      <c r="C38" s="92"/>
      <c r="D38" s="92"/>
      <c r="E38" s="92"/>
      <c r="F38" s="92"/>
    </row>
    <row r="39" spans="1:8">
      <c r="A39" s="92"/>
      <c r="B39" s="92"/>
      <c r="C39" s="92"/>
      <c r="D39" s="92"/>
      <c r="E39" s="92"/>
      <c r="F39" s="92"/>
    </row>
    <row r="40" spans="1:8">
      <c r="A40" s="92"/>
      <c r="B40" s="92"/>
      <c r="C40" s="92"/>
      <c r="D40" s="92"/>
      <c r="E40" s="92"/>
      <c r="F40" s="92"/>
    </row>
  </sheetData>
  <mergeCells count="5">
    <mergeCell ref="B2:E2"/>
    <mergeCell ref="B4:E4"/>
    <mergeCell ref="B5:E5"/>
    <mergeCell ref="B7:E7"/>
    <mergeCell ref="D9:E9"/>
  </mergeCells>
  <pageMargins left="0.7" right="0.7" top="0.75" bottom="0.75" header="0.3" footer="0.3"/>
  <pageSetup paperSize="9" scale="89" orientation="portrait" r:id="rId1"/>
  <colBreaks count="1" manualBreakCount="1">
    <brk id="6"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9"/>
  <sheetViews>
    <sheetView view="pageBreakPreview" zoomScaleNormal="100" zoomScaleSheetLayoutView="100" workbookViewId="0">
      <selection activeCell="E22" sqref="E22"/>
    </sheetView>
  </sheetViews>
  <sheetFormatPr baseColWidth="10" defaultColWidth="9.140625" defaultRowHeight="15"/>
  <cols>
    <col min="2" max="2" width="26.140625" customWidth="1"/>
    <col min="3" max="3" width="15.85546875" customWidth="1"/>
    <col min="4" max="4" width="15" customWidth="1"/>
    <col min="5" max="5" width="14.28515625" customWidth="1"/>
    <col min="6" max="6" width="11.28515625" bestFit="1" customWidth="1"/>
    <col min="7" max="7" width="12" customWidth="1"/>
    <col min="8" max="8" width="12.5703125" customWidth="1"/>
    <col min="9" max="9" width="11.28515625" bestFit="1" customWidth="1"/>
    <col min="10" max="11" width="15.140625" customWidth="1"/>
  </cols>
  <sheetData>
    <row r="1" spans="2:14" s="19" customFormat="1" ht="19.5" customHeight="1"/>
    <row r="2" spans="2:14" s="19" customFormat="1" ht="18.75">
      <c r="B2" s="408" t="s">
        <v>0</v>
      </c>
      <c r="C2" s="408"/>
      <c r="D2" s="408"/>
      <c r="E2" s="408"/>
      <c r="F2" s="408"/>
      <c r="G2" s="408"/>
      <c r="H2" s="408"/>
      <c r="I2" s="408"/>
      <c r="J2" s="408"/>
      <c r="K2" s="408"/>
    </row>
    <row r="3" spans="2:14" s="19" customFormat="1" ht="12.75"/>
    <row r="4" spans="2:14" s="94" customFormat="1" ht="15.75">
      <c r="B4" s="420" t="s">
        <v>68</v>
      </c>
      <c r="C4" s="420"/>
      <c r="D4" s="420"/>
      <c r="E4" s="420"/>
      <c r="F4" s="420"/>
      <c r="G4" s="420"/>
      <c r="H4" s="420"/>
      <c r="I4" s="420"/>
      <c r="J4" s="420"/>
      <c r="K4" s="420"/>
    </row>
    <row r="5" spans="2:14" s="94" customFormat="1" ht="15.75">
      <c r="B5" s="95"/>
      <c r="C5" s="95"/>
      <c r="D5" s="95"/>
      <c r="E5" s="95"/>
      <c r="F5" s="95"/>
      <c r="G5" s="95"/>
      <c r="H5" s="95"/>
      <c r="I5" s="95"/>
      <c r="J5" s="95"/>
      <c r="K5" s="95"/>
    </row>
    <row r="6" spans="2:14" s="94" customFormat="1" ht="15.75">
      <c r="B6" s="421" t="s">
        <v>3</v>
      </c>
      <c r="C6" s="421"/>
      <c r="D6" s="421"/>
      <c r="E6" s="421"/>
      <c r="F6" s="421"/>
      <c r="G6" s="421"/>
      <c r="H6" s="421"/>
      <c r="I6" s="421"/>
      <c r="J6" s="421"/>
      <c r="K6" s="421"/>
    </row>
    <row r="7" spans="2:14" s="94" customFormat="1" ht="15.75">
      <c r="B7" s="95"/>
      <c r="C7" s="95"/>
      <c r="D7" s="95"/>
      <c r="E7" s="95"/>
      <c r="F7" s="95"/>
      <c r="G7" s="95"/>
      <c r="H7" s="95"/>
      <c r="I7" s="95"/>
      <c r="J7" s="95"/>
      <c r="K7" s="95"/>
    </row>
    <row r="8" spans="2:14" s="94" customFormat="1" ht="15.75">
      <c r="B8" s="420" t="s">
        <v>69</v>
      </c>
      <c r="C8" s="420"/>
      <c r="D8" s="420"/>
      <c r="E8" s="420"/>
      <c r="F8" s="420"/>
      <c r="G8" s="420"/>
      <c r="H8" s="420"/>
      <c r="I8" s="420"/>
      <c r="J8" s="420"/>
      <c r="K8" s="420"/>
    </row>
    <row r="9" spans="2:14" s="94" customFormat="1" ht="16.5" thickBot="1"/>
    <row r="10" spans="2:14" s="94" customFormat="1" ht="16.5" thickBot="1">
      <c r="B10" s="422" t="s">
        <v>70</v>
      </c>
      <c r="C10" s="96"/>
      <c r="D10" s="97"/>
      <c r="E10" s="98"/>
      <c r="F10" s="98"/>
      <c r="G10" s="98"/>
      <c r="H10" s="99"/>
      <c r="I10" s="100" t="s">
        <v>71</v>
      </c>
      <c r="J10" s="101">
        <v>43738</v>
      </c>
      <c r="K10" s="102">
        <v>43373</v>
      </c>
    </row>
    <row r="11" spans="2:14" s="94" customFormat="1" ht="16.5" thickBot="1">
      <c r="B11" s="423"/>
      <c r="C11" s="425" t="s">
        <v>72</v>
      </c>
      <c r="D11" s="427" t="s">
        <v>73</v>
      </c>
      <c r="E11" s="429" t="s">
        <v>74</v>
      </c>
      <c r="F11" s="431" t="s">
        <v>75</v>
      </c>
      <c r="G11" s="432"/>
      <c r="H11" s="422" t="s">
        <v>74</v>
      </c>
      <c r="I11" s="416" t="s">
        <v>76</v>
      </c>
      <c r="J11" s="416" t="s">
        <v>77</v>
      </c>
      <c r="K11" s="418" t="s">
        <v>77</v>
      </c>
    </row>
    <row r="12" spans="2:14" s="94" customFormat="1" ht="32.25" thickBot="1">
      <c r="B12" s="424"/>
      <c r="C12" s="426"/>
      <c r="D12" s="428"/>
      <c r="E12" s="430"/>
      <c r="F12" s="103" t="s">
        <v>78</v>
      </c>
      <c r="G12" s="104" t="s">
        <v>79</v>
      </c>
      <c r="H12" s="433"/>
      <c r="I12" s="417"/>
      <c r="J12" s="417"/>
      <c r="K12" s="419"/>
    </row>
    <row r="13" spans="2:14" s="94" customFormat="1" ht="15.75">
      <c r="B13" s="105" t="s">
        <v>80</v>
      </c>
      <c r="C13" s="106">
        <v>38500000</v>
      </c>
      <c r="D13" s="107">
        <v>2498513</v>
      </c>
      <c r="E13" s="108">
        <f>SUM(C13:D13)</f>
        <v>40998513</v>
      </c>
      <c r="F13" s="109">
        <v>1257724</v>
      </c>
      <c r="G13" s="109">
        <v>1015</v>
      </c>
      <c r="H13" s="107">
        <f t="shared" ref="H13:H20" si="0">SUM(F13:G13)</f>
        <v>1258739</v>
      </c>
      <c r="I13" s="108">
        <v>4625156</v>
      </c>
      <c r="J13" s="110">
        <f>+E13+H13+I13-2</f>
        <v>46882406</v>
      </c>
      <c r="K13" s="107">
        <v>44044596.245000005</v>
      </c>
      <c r="N13" s="111"/>
    </row>
    <row r="14" spans="2:14" s="94" customFormat="1" ht="15.75">
      <c r="B14" s="112" t="s">
        <v>81</v>
      </c>
      <c r="C14" s="113">
        <f>15310000000/1000</f>
        <v>15310000</v>
      </c>
      <c r="D14" s="114">
        <v>0</v>
      </c>
      <c r="E14" s="114">
        <f>SUM(C14:D14)</f>
        <v>15310000</v>
      </c>
      <c r="F14" s="113">
        <v>0</v>
      </c>
      <c r="G14" s="115">
        <v>0</v>
      </c>
      <c r="H14" s="115">
        <f t="shared" si="0"/>
        <v>0</v>
      </c>
      <c r="I14" s="115">
        <v>0</v>
      </c>
      <c r="J14" s="114">
        <f>+E14+H14+I14</f>
        <v>15310000</v>
      </c>
      <c r="K14" s="115">
        <f>+J72</f>
        <v>0</v>
      </c>
      <c r="L14" s="116"/>
    </row>
    <row r="15" spans="2:14" s="94" customFormat="1" ht="15.75">
      <c r="B15" s="112" t="s">
        <v>82</v>
      </c>
      <c r="C15" s="117">
        <f>-C14</f>
        <v>-15310000</v>
      </c>
      <c r="D15" s="118"/>
      <c r="E15" s="117">
        <f>SUM(C15:D15)</f>
        <v>-15310000</v>
      </c>
      <c r="F15" s="119"/>
      <c r="G15" s="120">
        <v>0</v>
      </c>
      <c r="H15" s="121">
        <f t="shared" si="0"/>
        <v>0</v>
      </c>
      <c r="I15" s="117">
        <v>0</v>
      </c>
      <c r="J15" s="117">
        <f>+E15+H15+I15</f>
        <v>-15310000</v>
      </c>
      <c r="K15" s="115">
        <v>0</v>
      </c>
    </row>
    <row r="16" spans="2:14" s="94" customFormat="1" ht="15.75">
      <c r="B16" s="112" t="s">
        <v>78</v>
      </c>
      <c r="C16" s="113">
        <v>0</v>
      </c>
      <c r="D16" s="115">
        <v>0</v>
      </c>
      <c r="E16" s="122">
        <v>0</v>
      </c>
      <c r="F16" s="123">
        <v>3418</v>
      </c>
      <c r="G16" s="115">
        <v>0</v>
      </c>
      <c r="H16" s="115">
        <f t="shared" si="0"/>
        <v>3418</v>
      </c>
      <c r="I16" s="124">
        <v>0</v>
      </c>
      <c r="J16" s="110">
        <f>+E16+H16+I16</f>
        <v>3418</v>
      </c>
      <c r="K16" s="115">
        <v>135611.38</v>
      </c>
    </row>
    <row r="17" spans="1:15" s="94" customFormat="1" ht="31.5">
      <c r="B17" s="112" t="s">
        <v>83</v>
      </c>
      <c r="C17" s="113">
        <v>0</v>
      </c>
      <c r="D17" s="115">
        <v>0</v>
      </c>
      <c r="E17" s="108">
        <f>SUM(C17:D17)</f>
        <v>0</v>
      </c>
      <c r="F17" s="113">
        <v>0</v>
      </c>
      <c r="G17" s="118">
        <v>0</v>
      </c>
      <c r="H17" s="115">
        <f t="shared" si="0"/>
        <v>0</v>
      </c>
      <c r="I17" s="122">
        <v>0</v>
      </c>
      <c r="J17" s="110">
        <v>0</v>
      </c>
      <c r="K17" s="115">
        <v>1014.6319999999999</v>
      </c>
    </row>
    <row r="18" spans="1:15" s="94" customFormat="1" ht="15.75">
      <c r="B18" s="125" t="s">
        <v>84</v>
      </c>
      <c r="C18" s="126"/>
      <c r="D18" s="127"/>
      <c r="E18" s="108">
        <f>SUM(C18:D18)</f>
        <v>0</v>
      </c>
      <c r="F18" s="128"/>
      <c r="G18" s="127">
        <v>0</v>
      </c>
      <c r="H18" s="115">
        <f t="shared" si="0"/>
        <v>0</v>
      </c>
      <c r="I18" s="117">
        <v>-185256</v>
      </c>
      <c r="J18" s="117">
        <f>+E18+H18+I18</f>
        <v>-185256</v>
      </c>
      <c r="K18" s="129">
        <v>575782.87399999995</v>
      </c>
    </row>
    <row r="19" spans="1:15" s="94" customFormat="1" ht="15.75">
      <c r="B19" s="130" t="s">
        <v>85</v>
      </c>
      <c r="C19" s="113">
        <v>0</v>
      </c>
      <c r="D19" s="131">
        <v>391987</v>
      </c>
      <c r="E19" s="108">
        <f>SUM(C19:D19)</f>
        <v>391987</v>
      </c>
      <c r="F19" s="113">
        <v>0</v>
      </c>
      <c r="G19" s="115">
        <v>0</v>
      </c>
      <c r="H19" s="115">
        <f t="shared" si="0"/>
        <v>0</v>
      </c>
      <c r="I19" s="122">
        <v>0</v>
      </c>
      <c r="J19" s="110">
        <f>+E19+H19+I19</f>
        <v>391987</v>
      </c>
      <c r="K19" s="131">
        <v>1010099.49</v>
      </c>
    </row>
    <row r="20" spans="1:15" s="94" customFormat="1" ht="48" thickBot="1">
      <c r="B20" s="132" t="s">
        <v>86</v>
      </c>
      <c r="C20" s="113">
        <v>0</v>
      </c>
      <c r="D20" s="133">
        <v>0</v>
      </c>
      <c r="E20" s="134">
        <v>0</v>
      </c>
      <c r="F20" s="135">
        <v>0</v>
      </c>
      <c r="G20" s="133">
        <v>0</v>
      </c>
      <c r="H20" s="115">
        <f t="shared" si="0"/>
        <v>0</v>
      </c>
      <c r="I20" s="117">
        <v>-990621</v>
      </c>
      <c r="J20" s="117">
        <f>+E20+H20+I20</f>
        <v>-990621</v>
      </c>
      <c r="K20" s="136">
        <v>1115301.7479999999</v>
      </c>
    </row>
    <row r="21" spans="1:15" s="94" customFormat="1" ht="16.5" thickBot="1">
      <c r="B21" s="137" t="s">
        <v>87</v>
      </c>
      <c r="C21" s="138">
        <f>+SUM(C13:C20)</f>
        <v>38500000</v>
      </c>
      <c r="D21" s="138">
        <f t="shared" ref="D21:K21" si="1">+SUM(D13:D20)</f>
        <v>2890500</v>
      </c>
      <c r="E21" s="138">
        <f t="shared" si="1"/>
        <v>41390500</v>
      </c>
      <c r="F21" s="138">
        <f t="shared" si="1"/>
        <v>1261142</v>
      </c>
      <c r="G21" s="138">
        <f t="shared" si="1"/>
        <v>1015</v>
      </c>
      <c r="H21" s="138">
        <f t="shared" si="1"/>
        <v>1262157</v>
      </c>
      <c r="I21" s="138">
        <f t="shared" si="1"/>
        <v>3449279</v>
      </c>
      <c r="J21" s="138">
        <f t="shared" si="1"/>
        <v>46101934</v>
      </c>
      <c r="K21" s="138">
        <f t="shared" si="1"/>
        <v>46882406.36900001</v>
      </c>
      <c r="N21" s="139"/>
      <c r="O21" s="140"/>
    </row>
    <row r="22" spans="1:15" s="141" customFormat="1" ht="15.75">
      <c r="B22" s="142"/>
      <c r="C22" s="143"/>
      <c r="D22" s="143"/>
      <c r="E22" s="143"/>
      <c r="F22" s="143"/>
      <c r="G22" s="143"/>
      <c r="H22" s="143"/>
      <c r="I22" s="143"/>
      <c r="J22" s="143"/>
      <c r="K22" s="143"/>
    </row>
    <row r="23" spans="1:15" s="141" customFormat="1" ht="12.75" customHeight="1">
      <c r="B23" s="142"/>
      <c r="C23" s="142"/>
      <c r="D23" s="144"/>
      <c r="E23" s="142"/>
      <c r="F23" s="142"/>
      <c r="G23" s="142"/>
      <c r="H23" s="142"/>
      <c r="I23" s="142"/>
      <c r="J23" s="144"/>
      <c r="K23" s="144"/>
    </row>
    <row r="24" spans="1:15" s="94" customFormat="1" ht="15.75">
      <c r="B24" s="145" t="s">
        <v>88</v>
      </c>
      <c r="C24" s="146"/>
      <c r="D24" s="146"/>
      <c r="E24" s="146"/>
      <c r="F24" s="146"/>
      <c r="G24" s="146"/>
      <c r="H24" s="146"/>
      <c r="I24" s="146"/>
      <c r="J24" s="146"/>
      <c r="K24" s="146"/>
    </row>
    <row r="25" spans="1:15" s="94" customFormat="1" ht="15.75">
      <c r="B25" s="147" t="s">
        <v>89</v>
      </c>
      <c r="C25" s="146"/>
      <c r="D25" s="146"/>
      <c r="E25" s="146"/>
      <c r="F25" s="146"/>
      <c r="G25" s="146"/>
      <c r="H25" s="146"/>
      <c r="I25" s="146"/>
      <c r="J25" s="146"/>
      <c r="K25" s="146"/>
    </row>
    <row r="26" spans="1:15" s="94" customFormat="1" ht="15.75">
      <c r="B26" s="147"/>
      <c r="C26" s="146"/>
      <c r="D26" s="146"/>
      <c r="E26" s="146"/>
      <c r="F26" s="146"/>
      <c r="G26" s="146"/>
      <c r="H26" s="146"/>
      <c r="I26" s="146"/>
      <c r="J26" s="146"/>
      <c r="K26" s="146"/>
    </row>
    <row r="27" spans="1:15" s="94" customFormat="1" ht="15.75">
      <c r="A27" s="116"/>
      <c r="B27" s="145" t="s">
        <v>67</v>
      </c>
      <c r="C27" s="146"/>
      <c r="D27" s="146"/>
      <c r="E27" s="146"/>
      <c r="F27" s="146"/>
      <c r="G27" s="146"/>
      <c r="H27" s="146"/>
      <c r="I27" s="146"/>
      <c r="J27" s="146"/>
      <c r="K27" s="146"/>
    </row>
    <row r="28" spans="1:15" s="19" customFormat="1" ht="12.75">
      <c r="A28" s="32"/>
      <c r="B28" s="148"/>
      <c r="C28" s="65"/>
      <c r="D28" s="65"/>
      <c r="E28" s="65"/>
      <c r="F28" s="65"/>
      <c r="G28" s="65"/>
      <c r="H28" s="65"/>
      <c r="I28" s="65"/>
      <c r="J28" s="65"/>
      <c r="K28" s="65"/>
    </row>
    <row r="29" spans="1:15" s="3" customFormat="1" ht="12.75">
      <c r="A29" s="11"/>
      <c r="B29" s="93"/>
      <c r="C29" s="15"/>
      <c r="D29" s="15"/>
      <c r="E29" s="15"/>
      <c r="F29" s="15"/>
      <c r="G29" s="15"/>
      <c r="H29" s="15"/>
      <c r="I29" s="15"/>
      <c r="J29" s="15"/>
      <c r="K29" s="15"/>
    </row>
  </sheetData>
  <mergeCells count="13">
    <mergeCell ref="I11:I12"/>
    <mergeCell ref="J11:J12"/>
    <mergeCell ref="K11:K12"/>
    <mergeCell ref="B2:K2"/>
    <mergeCell ref="B4:K4"/>
    <mergeCell ref="B6:K6"/>
    <mergeCell ref="B8:K8"/>
    <mergeCell ref="B10:B12"/>
    <mergeCell ref="C11:C12"/>
    <mergeCell ref="D11:D12"/>
    <mergeCell ref="E11:E12"/>
    <mergeCell ref="F11:G11"/>
    <mergeCell ref="H11:H12"/>
  </mergeCells>
  <pageMargins left="0.7" right="0.7" top="0.75" bottom="0.75" header="0.3" footer="0.3"/>
  <pageSetup paperSize="9" scale="52"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R60"/>
  <sheetViews>
    <sheetView view="pageBreakPreview" topLeftCell="A16" zoomScale="115" zoomScaleNormal="100" zoomScaleSheetLayoutView="115" workbookViewId="0">
      <selection activeCell="G57" sqref="G57"/>
    </sheetView>
  </sheetViews>
  <sheetFormatPr baseColWidth="10" defaultRowHeight="15"/>
  <cols>
    <col min="6" max="7" width="15.42578125" customWidth="1"/>
  </cols>
  <sheetData>
    <row r="1" spans="2:14" s="92" customFormat="1"/>
    <row r="2" spans="2:14" s="151" customFormat="1" ht="12.75">
      <c r="B2" s="436" t="s">
        <v>0</v>
      </c>
      <c r="C2" s="436"/>
      <c r="D2" s="436"/>
      <c r="E2" s="436"/>
      <c r="F2" s="436"/>
      <c r="G2" s="436"/>
      <c r="H2" s="152"/>
      <c r="I2" s="152"/>
    </row>
    <row r="3" spans="2:14" s="151" customFormat="1" ht="12.75"/>
    <row r="4" spans="2:14" s="151" customFormat="1" ht="12.75">
      <c r="B4" s="436" t="s">
        <v>90</v>
      </c>
      <c r="C4" s="436"/>
      <c r="D4" s="436"/>
      <c r="E4" s="436"/>
      <c r="F4" s="436"/>
      <c r="G4" s="436"/>
      <c r="H4" s="152"/>
      <c r="I4" s="152"/>
    </row>
    <row r="5" spans="2:14" s="151" customFormat="1" ht="12.75">
      <c r="B5" s="437"/>
      <c r="C5" s="437"/>
      <c r="D5" s="437"/>
      <c r="E5" s="437"/>
      <c r="F5" s="437"/>
      <c r="G5" s="437"/>
      <c r="H5" s="153"/>
      <c r="I5" s="153"/>
    </row>
    <row r="6" spans="2:14" s="151" customFormat="1" ht="12.75">
      <c r="B6" s="436" t="s">
        <v>91</v>
      </c>
      <c r="C6" s="436"/>
      <c r="D6" s="436"/>
      <c r="E6" s="436"/>
      <c r="F6" s="436"/>
      <c r="G6" s="436"/>
      <c r="H6" s="152"/>
      <c r="I6" s="152"/>
    </row>
    <row r="7" spans="2:14" s="151" customFormat="1" ht="12.75">
      <c r="B7" s="437"/>
      <c r="C7" s="437"/>
      <c r="D7" s="437"/>
      <c r="E7" s="437"/>
      <c r="F7" s="437"/>
      <c r="G7" s="437"/>
      <c r="H7" s="153"/>
      <c r="I7" s="153"/>
    </row>
    <row r="8" spans="2:14" s="151" customFormat="1" ht="12.75">
      <c r="B8" s="436" t="s">
        <v>92</v>
      </c>
      <c r="C8" s="436"/>
      <c r="D8" s="436"/>
      <c r="E8" s="436"/>
      <c r="F8" s="436"/>
      <c r="G8" s="436"/>
      <c r="H8" s="152"/>
      <c r="I8" s="152"/>
    </row>
    <row r="9" spans="2:14" s="151" customFormat="1" ht="12.75">
      <c r="B9" s="154"/>
    </row>
    <row r="10" spans="2:14" s="151" customFormat="1" ht="12.75">
      <c r="B10" s="155"/>
      <c r="C10" s="156"/>
      <c r="D10" s="156"/>
      <c r="E10" s="156"/>
      <c r="F10" s="434" t="s">
        <v>93</v>
      </c>
      <c r="G10" s="435"/>
    </row>
    <row r="11" spans="2:14" s="151" customFormat="1" ht="12.75">
      <c r="B11" s="157"/>
      <c r="F11" s="158" t="s">
        <v>94</v>
      </c>
      <c r="G11" s="159" t="s">
        <v>95</v>
      </c>
      <c r="H11" s="160"/>
      <c r="I11" s="160"/>
    </row>
    <row r="12" spans="2:14" s="151" customFormat="1" ht="12.75">
      <c r="B12" s="161" t="s">
        <v>96</v>
      </c>
      <c r="F12" s="162"/>
      <c r="G12" s="163"/>
    </row>
    <row r="13" spans="2:14" s="151" customFormat="1" ht="12.75">
      <c r="B13" s="157"/>
      <c r="F13" s="157"/>
      <c r="G13" s="164"/>
    </row>
    <row r="14" spans="2:14" s="151" customFormat="1" ht="12.75">
      <c r="B14" s="157" t="s">
        <v>97</v>
      </c>
      <c r="F14" s="165">
        <v>2718425</v>
      </c>
      <c r="G14" s="166">
        <v>4753743</v>
      </c>
      <c r="H14" s="167"/>
      <c r="I14" s="167"/>
      <c r="L14" s="168"/>
      <c r="M14" s="168"/>
      <c r="N14" s="168"/>
    </row>
    <row r="15" spans="2:14" s="151" customFormat="1" ht="12.75" hidden="1">
      <c r="B15" s="157" t="s">
        <v>98</v>
      </c>
      <c r="F15" s="165">
        <v>0</v>
      </c>
      <c r="G15" s="166">
        <v>0</v>
      </c>
      <c r="H15" s="167"/>
      <c r="I15" s="167"/>
      <c r="L15" s="168"/>
      <c r="M15" s="168"/>
      <c r="N15" s="168"/>
    </row>
    <row r="16" spans="2:14" s="151" customFormat="1" ht="12.75">
      <c r="B16" s="157"/>
      <c r="F16" s="157"/>
      <c r="G16" s="164"/>
      <c r="L16" s="8"/>
      <c r="M16" s="168"/>
      <c r="N16" s="168"/>
    </row>
    <row r="17" spans="2:18" s="151" customFormat="1" ht="12.75">
      <c r="B17" s="157" t="s">
        <v>99</v>
      </c>
      <c r="F17" s="165">
        <f>+F14+F15</f>
        <v>2718425</v>
      </c>
      <c r="G17" s="166">
        <f>+G14+G15</f>
        <v>4753743</v>
      </c>
      <c r="H17" s="167"/>
      <c r="I17" s="167"/>
      <c r="L17" s="168"/>
      <c r="M17" s="168"/>
      <c r="N17" s="168"/>
    </row>
    <row r="18" spans="2:18" s="151" customFormat="1" ht="12.75">
      <c r="B18" s="157"/>
      <c r="F18" s="157"/>
      <c r="G18" s="164"/>
      <c r="L18" s="168"/>
      <c r="M18" s="168"/>
      <c r="N18" s="168"/>
    </row>
    <row r="19" spans="2:18" s="151" customFormat="1" ht="12.75">
      <c r="B19" s="157" t="s">
        <v>100</v>
      </c>
      <c r="F19" s="169">
        <v>3670872</v>
      </c>
      <c r="G19" s="78">
        <v>-2035318</v>
      </c>
      <c r="H19" s="167"/>
      <c r="I19" s="167"/>
      <c r="K19" s="167"/>
      <c r="L19" s="168"/>
      <c r="M19" s="168"/>
      <c r="N19" s="168"/>
    </row>
    <row r="20" spans="2:18" s="151" customFormat="1" ht="12.75">
      <c r="B20" s="157"/>
      <c r="F20" s="157"/>
      <c r="G20" s="164"/>
      <c r="L20" s="168"/>
      <c r="M20" s="168"/>
      <c r="N20" s="168"/>
    </row>
    <row r="21" spans="2:18" s="151" customFormat="1" ht="12.75">
      <c r="B21" s="157" t="s">
        <v>101</v>
      </c>
      <c r="F21" s="165">
        <f>+F17+F19</f>
        <v>6389297</v>
      </c>
      <c r="G21" s="166">
        <f>+G17+G19</f>
        <v>2718425</v>
      </c>
      <c r="H21" s="167"/>
      <c r="I21" s="167"/>
      <c r="K21" s="170"/>
      <c r="L21" s="170"/>
      <c r="M21" s="168"/>
      <c r="N21" s="168"/>
    </row>
    <row r="22" spans="2:18" s="151" customFormat="1" ht="12.75">
      <c r="B22" s="157"/>
      <c r="F22" s="171"/>
      <c r="G22" s="172"/>
      <c r="H22" s="173"/>
      <c r="I22" s="174"/>
      <c r="L22" s="168"/>
      <c r="M22" s="168"/>
      <c r="N22" s="168"/>
    </row>
    <row r="23" spans="2:18" s="151" customFormat="1" ht="12.75">
      <c r="B23" s="161" t="s">
        <v>102</v>
      </c>
      <c r="F23" s="157"/>
      <c r="G23" s="164"/>
      <c r="L23" s="168"/>
      <c r="M23" s="168"/>
      <c r="N23" s="168"/>
    </row>
    <row r="24" spans="2:18" s="151" customFormat="1" ht="12.75">
      <c r="B24" s="157"/>
      <c r="F24" s="157"/>
      <c r="G24" s="164"/>
      <c r="L24" s="168"/>
      <c r="M24" s="168"/>
      <c r="N24" s="168"/>
    </row>
    <row r="25" spans="2:18" s="151" customFormat="1" ht="12.75">
      <c r="B25" s="161" t="s">
        <v>103</v>
      </c>
      <c r="C25" s="154"/>
      <c r="D25" s="154"/>
      <c r="E25" s="154"/>
      <c r="F25" s="175">
        <f>+F26</f>
        <v>46846312</v>
      </c>
      <c r="G25" s="176">
        <f>+G26</f>
        <v>76641059</v>
      </c>
      <c r="H25" s="177"/>
      <c r="I25" s="177"/>
      <c r="L25" s="168"/>
      <c r="M25" s="168"/>
      <c r="N25" s="168"/>
    </row>
    <row r="26" spans="2:18" s="151" customFormat="1" ht="12.75">
      <c r="B26" s="157" t="s">
        <v>104</v>
      </c>
      <c r="E26" s="167"/>
      <c r="F26" s="165">
        <v>46846312</v>
      </c>
      <c r="G26" s="166">
        <v>76641059</v>
      </c>
      <c r="H26" s="167"/>
      <c r="I26" s="167"/>
      <c r="L26" s="168"/>
      <c r="M26" s="168"/>
      <c r="N26" s="168"/>
    </row>
    <row r="27" spans="2:18" s="151" customFormat="1" ht="12.75">
      <c r="B27" s="157"/>
      <c r="E27" s="167"/>
      <c r="F27" s="165"/>
      <c r="G27" s="166"/>
      <c r="H27" s="167"/>
      <c r="I27" s="167"/>
      <c r="L27" s="168"/>
      <c r="M27" s="168"/>
      <c r="N27" s="168"/>
    </row>
    <row r="28" spans="2:18" s="151" customFormat="1" ht="12.75">
      <c r="B28" s="161" t="s">
        <v>105</v>
      </c>
      <c r="C28" s="154"/>
      <c r="D28" s="154"/>
      <c r="E28" s="154"/>
      <c r="F28" s="178">
        <v>-8639613</v>
      </c>
      <c r="G28" s="179">
        <v>-10492851</v>
      </c>
      <c r="H28" s="177"/>
      <c r="I28" s="177"/>
      <c r="L28" s="168"/>
      <c r="M28" s="168"/>
      <c r="N28" s="168"/>
    </row>
    <row r="29" spans="2:18" s="151" customFormat="1" ht="12.75">
      <c r="B29" s="157"/>
      <c r="E29" s="167"/>
      <c r="F29" s="157"/>
      <c r="G29" s="164"/>
      <c r="L29" s="168"/>
      <c r="M29" s="168"/>
      <c r="N29" s="168"/>
      <c r="R29" s="167"/>
    </row>
    <row r="30" spans="2:18" s="151" customFormat="1" ht="12.75">
      <c r="B30" s="161" t="s">
        <v>106</v>
      </c>
      <c r="C30" s="154"/>
      <c r="D30" s="154"/>
      <c r="E30" s="177"/>
      <c r="F30" s="178">
        <v>6630480</v>
      </c>
      <c r="G30" s="179">
        <v>599480</v>
      </c>
      <c r="H30" s="177"/>
      <c r="I30" s="177"/>
      <c r="L30" s="168"/>
      <c r="M30" s="168"/>
      <c r="N30" s="168"/>
      <c r="P30" s="180"/>
      <c r="R30" s="167"/>
    </row>
    <row r="31" spans="2:18" s="151" customFormat="1" ht="12.75">
      <c r="B31" s="157"/>
      <c r="E31" s="167"/>
      <c r="F31" s="157"/>
      <c r="G31" s="164"/>
      <c r="L31" s="168"/>
      <c r="M31" s="168"/>
      <c r="N31" s="168"/>
      <c r="P31" s="167"/>
      <c r="R31" s="167"/>
    </row>
    <row r="32" spans="2:18" s="151" customFormat="1" ht="12.75">
      <c r="B32" s="161" t="s">
        <v>107</v>
      </c>
      <c r="E32" s="167"/>
      <c r="F32" s="181">
        <f>+F25+F28+F30</f>
        <v>44837179</v>
      </c>
      <c r="G32" s="182">
        <f>+G25+G28+G30</f>
        <v>66747688</v>
      </c>
      <c r="H32" s="177"/>
      <c r="I32" s="177"/>
      <c r="L32" s="168"/>
      <c r="M32" s="168"/>
      <c r="N32" s="168"/>
      <c r="P32" s="167"/>
      <c r="R32" s="167"/>
    </row>
    <row r="33" spans="2:18" s="151" customFormat="1" ht="12.75">
      <c r="B33" s="157"/>
      <c r="F33" s="157"/>
      <c r="G33" s="163"/>
      <c r="L33" s="168"/>
      <c r="M33" s="168"/>
      <c r="N33" s="168"/>
      <c r="P33" s="177"/>
      <c r="R33" s="167"/>
    </row>
    <row r="34" spans="2:18" s="151" customFormat="1" ht="12.75">
      <c r="B34" s="157" t="s">
        <v>108</v>
      </c>
      <c r="F34" s="169">
        <v>0</v>
      </c>
      <c r="G34" s="78">
        <v>0</v>
      </c>
      <c r="H34" s="167"/>
      <c r="I34" s="167"/>
      <c r="L34" s="168"/>
      <c r="M34" s="168"/>
      <c r="N34" s="168"/>
      <c r="R34" s="167"/>
    </row>
    <row r="35" spans="2:18" s="151" customFormat="1" ht="12.75">
      <c r="B35" s="157" t="s">
        <v>109</v>
      </c>
      <c r="F35" s="169">
        <v>-5669827</v>
      </c>
      <c r="G35" s="183">
        <v>3734023</v>
      </c>
      <c r="H35" s="167"/>
      <c r="I35" s="167"/>
      <c r="L35" s="168"/>
      <c r="M35" s="168"/>
      <c r="N35" s="168"/>
      <c r="R35" s="167"/>
    </row>
    <row r="36" spans="2:18" s="151" customFormat="1" ht="12.75">
      <c r="B36" s="161" t="s">
        <v>110</v>
      </c>
      <c r="F36" s="184">
        <f>+F34+F35</f>
        <v>-5669827</v>
      </c>
      <c r="G36" s="182">
        <f>+G34+G35</f>
        <v>3734023</v>
      </c>
      <c r="H36" s="177"/>
      <c r="I36" s="177"/>
      <c r="L36" s="168"/>
      <c r="M36" s="168"/>
      <c r="N36" s="168"/>
    </row>
    <row r="37" spans="2:18" s="151" customFormat="1" ht="12.75">
      <c r="B37" s="157"/>
      <c r="F37" s="157"/>
      <c r="G37" s="164"/>
      <c r="L37" s="168"/>
      <c r="M37" s="168"/>
      <c r="N37" s="168"/>
    </row>
    <row r="38" spans="2:18" s="151" customFormat="1" ht="12.75">
      <c r="B38" s="161" t="s">
        <v>111</v>
      </c>
      <c r="F38" s="181">
        <f>+F32+F36</f>
        <v>39167352</v>
      </c>
      <c r="G38" s="182">
        <f>+G32+G36</f>
        <v>70481711</v>
      </c>
      <c r="H38" s="177"/>
      <c r="I38" s="177"/>
      <c r="L38" s="168"/>
      <c r="M38" s="168"/>
      <c r="N38" s="168"/>
    </row>
    <row r="39" spans="2:18" s="151" customFormat="1" ht="12.75">
      <c r="B39" s="157"/>
      <c r="F39" s="165"/>
      <c r="G39" s="166"/>
      <c r="H39" s="167"/>
      <c r="I39" s="167"/>
      <c r="L39" s="168"/>
      <c r="M39" s="168"/>
      <c r="N39" s="168"/>
    </row>
    <row r="40" spans="2:18" s="151" customFormat="1" ht="12.75">
      <c r="B40" s="157"/>
      <c r="F40" s="157"/>
      <c r="G40" s="164"/>
      <c r="L40" s="168"/>
      <c r="M40" s="168"/>
      <c r="N40" s="168"/>
    </row>
    <row r="41" spans="2:18" s="151" customFormat="1" ht="12.75">
      <c r="B41" s="161" t="s">
        <v>112</v>
      </c>
      <c r="E41" s="167"/>
      <c r="F41" s="178">
        <f>+F42</f>
        <v>-36427738</v>
      </c>
      <c r="G41" s="179">
        <f>+G42</f>
        <v>-62924200</v>
      </c>
      <c r="H41" s="177"/>
      <c r="I41" s="177"/>
      <c r="L41" s="168"/>
      <c r="M41" s="168"/>
      <c r="N41" s="168"/>
    </row>
    <row r="42" spans="2:18" s="151" customFormat="1" ht="12.75">
      <c r="B42" s="157" t="str">
        <f>[1]CFLOW173!$A$33</f>
        <v>Pagos a Proveedores</v>
      </c>
      <c r="E42" s="167"/>
      <c r="F42" s="169">
        <v>-36427738</v>
      </c>
      <c r="G42" s="78">
        <v>-62924200</v>
      </c>
      <c r="H42" s="167"/>
      <c r="I42" s="167"/>
      <c r="L42" s="168"/>
      <c r="M42" s="168"/>
      <c r="N42" s="168"/>
    </row>
    <row r="43" spans="2:18" s="151" customFormat="1" ht="12.75">
      <c r="B43" s="161"/>
      <c r="E43" s="167"/>
      <c r="F43" s="165"/>
      <c r="G43" s="166"/>
      <c r="H43" s="167"/>
      <c r="I43" s="167"/>
      <c r="L43" s="168"/>
      <c r="M43" s="168"/>
      <c r="N43" s="168"/>
    </row>
    <row r="44" spans="2:18" s="151" customFormat="1" ht="12.75" hidden="1">
      <c r="B44" s="161" t="s">
        <v>113</v>
      </c>
      <c r="F44" s="161">
        <v>0</v>
      </c>
      <c r="G44" s="185">
        <v>0</v>
      </c>
      <c r="H44" s="154"/>
      <c r="I44" s="154"/>
      <c r="L44" s="168"/>
      <c r="M44" s="168"/>
      <c r="N44" s="168"/>
    </row>
    <row r="45" spans="2:18" s="151" customFormat="1" ht="12.75" hidden="1">
      <c r="B45" s="161"/>
      <c r="F45" s="157"/>
      <c r="G45" s="164"/>
      <c r="L45" s="168"/>
      <c r="M45" s="168"/>
      <c r="N45" s="168"/>
    </row>
    <row r="46" spans="2:18" s="151" customFormat="1" ht="12.75">
      <c r="B46" s="161" t="s">
        <v>114</v>
      </c>
      <c r="E46" s="167"/>
      <c r="F46" s="178">
        <f>+F47</f>
        <v>-97982</v>
      </c>
      <c r="G46" s="179">
        <f>+G47</f>
        <v>-10820498</v>
      </c>
      <c r="H46" s="177"/>
      <c r="I46" s="177"/>
      <c r="L46" s="168"/>
      <c r="M46" s="168"/>
      <c r="N46" s="168"/>
    </row>
    <row r="47" spans="2:18" s="151" customFormat="1" ht="12.75">
      <c r="B47" s="157" t="str">
        <f>[1]CFLOW173!$A$47</f>
        <v>Compra de propiedad, planta y equipo</v>
      </c>
      <c r="E47" s="167"/>
      <c r="F47" s="169">
        <v>-97982</v>
      </c>
      <c r="G47" s="78">
        <v>-10820498</v>
      </c>
      <c r="H47" s="167"/>
      <c r="I47" s="167"/>
      <c r="L47" s="168"/>
      <c r="M47" s="168"/>
      <c r="N47" s="168"/>
    </row>
    <row r="48" spans="2:18" s="151" customFormat="1" ht="12.75">
      <c r="B48" s="161"/>
      <c r="F48" s="157"/>
      <c r="G48" s="164"/>
      <c r="L48" s="168"/>
      <c r="M48" s="168"/>
      <c r="N48" s="168"/>
    </row>
    <row r="49" spans="2:14" s="151" customFormat="1" ht="12.75" hidden="1">
      <c r="B49" s="161" t="s">
        <v>115</v>
      </c>
      <c r="F49" s="175">
        <f>+'[2]flujo res 173-04'!D49</f>
        <v>0</v>
      </c>
      <c r="G49" s="176" t="e">
        <f>+'[2]flujo res 173-04'!F49</f>
        <v>#REF!</v>
      </c>
      <c r="H49" s="177"/>
      <c r="I49" s="177"/>
      <c r="L49" s="168"/>
      <c r="M49" s="168"/>
      <c r="N49" s="168"/>
    </row>
    <row r="50" spans="2:14" s="151" customFormat="1" ht="12.75" hidden="1">
      <c r="B50" s="161"/>
      <c r="F50" s="157"/>
      <c r="G50" s="164"/>
      <c r="L50" s="168"/>
      <c r="M50" s="168"/>
      <c r="N50" s="168"/>
    </row>
    <row r="51" spans="2:14" s="151" customFormat="1" ht="12.75" hidden="1">
      <c r="B51" s="161" t="s">
        <v>116</v>
      </c>
      <c r="F51" s="175" t="e">
        <f>+'[2]flujo res 173-04'!D39</f>
        <v>#REF!</v>
      </c>
      <c r="G51" s="176">
        <v>0</v>
      </c>
      <c r="H51" s="177"/>
      <c r="I51" s="177"/>
      <c r="L51" s="168"/>
      <c r="M51" s="168"/>
      <c r="N51" s="168"/>
    </row>
    <row r="52" spans="2:14" s="151" customFormat="1" ht="12.75">
      <c r="B52" s="161"/>
      <c r="F52" s="157"/>
      <c r="G52" s="164"/>
      <c r="L52" s="168"/>
      <c r="M52" s="168"/>
      <c r="N52" s="168"/>
    </row>
    <row r="53" spans="2:14" s="151" customFormat="1" ht="12.75">
      <c r="B53" s="161" t="s">
        <v>117</v>
      </c>
      <c r="F53" s="178">
        <v>1092332</v>
      </c>
      <c r="G53" s="179">
        <v>1130638</v>
      </c>
      <c r="H53" s="177"/>
      <c r="I53" s="177"/>
      <c r="L53" s="168"/>
      <c r="M53" s="168"/>
      <c r="N53" s="168"/>
    </row>
    <row r="54" spans="2:14" s="151" customFormat="1" ht="12.75">
      <c r="B54" s="157" t="str">
        <f>[1]CFLOW173!$A$38</f>
        <v>Impuesto a la Renta</v>
      </c>
      <c r="E54" s="167"/>
      <c r="F54" s="169">
        <v>-63092</v>
      </c>
      <c r="G54" s="78">
        <v>97032</v>
      </c>
      <c r="H54" s="167"/>
      <c r="I54" s="167"/>
      <c r="L54" s="168"/>
      <c r="M54" s="168"/>
      <c r="N54" s="168"/>
    </row>
    <row r="55" spans="2:14" s="151" customFormat="1" ht="12.75">
      <c r="B55" s="161"/>
      <c r="F55" s="186"/>
      <c r="G55" s="80"/>
      <c r="K55" s="167"/>
      <c r="L55" s="168"/>
      <c r="M55" s="168"/>
      <c r="N55" s="168"/>
    </row>
    <row r="56" spans="2:14" s="151" customFormat="1" ht="12.75">
      <c r="B56" s="161" t="s">
        <v>118</v>
      </c>
      <c r="F56" s="187">
        <f>+SUM(F38+F41+F46+F53+F54)</f>
        <v>3670872</v>
      </c>
      <c r="G56" s="81">
        <f>+SUM(G38+G41+G46+G53+G54)-1</f>
        <v>-2035318</v>
      </c>
      <c r="H56" s="167"/>
      <c r="I56" s="167"/>
      <c r="K56" s="188"/>
      <c r="L56" s="188"/>
      <c r="M56" s="168"/>
      <c r="N56" s="168"/>
    </row>
    <row r="57" spans="2:14" s="151" customFormat="1" ht="12.75">
      <c r="B57" s="189"/>
      <c r="F57" s="167"/>
      <c r="G57" s="190"/>
      <c r="H57" s="167"/>
      <c r="I57" s="167"/>
    </row>
    <row r="58" spans="2:14" s="151" customFormat="1" ht="12.75">
      <c r="B58" s="191" t="s">
        <v>67</v>
      </c>
      <c r="C58" s="192"/>
      <c r="D58" s="192"/>
      <c r="E58" s="192"/>
      <c r="F58" s="192"/>
      <c r="G58" s="193"/>
      <c r="L58" s="167"/>
    </row>
    <row r="59" spans="2:14" s="151" customFormat="1" ht="12.75">
      <c r="B59" s="27"/>
      <c r="L59" s="167"/>
    </row>
    <row r="60" spans="2:14" s="149" customFormat="1" ht="12.75">
      <c r="F60" s="150"/>
      <c r="G60" s="150"/>
      <c r="I60" s="150"/>
      <c r="L60" s="150"/>
      <c r="M60" s="150"/>
    </row>
  </sheetData>
  <mergeCells count="7">
    <mergeCell ref="F10:G10"/>
    <mergeCell ref="B2:G2"/>
    <mergeCell ref="B4:G4"/>
    <mergeCell ref="B5:G5"/>
    <mergeCell ref="B6:G6"/>
    <mergeCell ref="B7:G7"/>
    <mergeCell ref="B8:G8"/>
  </mergeCells>
  <pageMargins left="0.7" right="0.7" top="0.75" bottom="0.75" header="0.3" footer="0.3"/>
  <pageSetup paperSize="9" scale="88" orientation="portrait" r:id="rId1"/>
  <colBreaks count="1" manualBreakCount="1">
    <brk id="8"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4"/>
  <sheetViews>
    <sheetView view="pageBreakPreview" topLeftCell="A10" zoomScaleNormal="100" zoomScaleSheetLayoutView="100" workbookViewId="0">
      <selection activeCell="E13" sqref="E13"/>
    </sheetView>
  </sheetViews>
  <sheetFormatPr baseColWidth="10" defaultRowHeight="15"/>
  <cols>
    <col min="1" max="1" width="5.28515625" customWidth="1"/>
    <col min="2" max="2" width="26" customWidth="1"/>
    <col min="12" max="12" width="7.140625" customWidth="1"/>
  </cols>
  <sheetData>
    <row r="1" spans="1:18" s="19" customFormat="1" ht="12.75"/>
    <row r="2" spans="1:18" s="19" customFormat="1" ht="12.75">
      <c r="B2" s="412" t="s">
        <v>0</v>
      </c>
      <c r="C2" s="412"/>
      <c r="D2" s="412"/>
      <c r="E2" s="412"/>
      <c r="F2" s="412"/>
      <c r="G2" s="412"/>
      <c r="H2" s="412"/>
      <c r="I2" s="412"/>
      <c r="J2" s="412"/>
      <c r="K2" s="412"/>
    </row>
    <row r="3" spans="1:18" s="19" customFormat="1" ht="12.75">
      <c r="J3" s="195" t="s">
        <v>119</v>
      </c>
    </row>
    <row r="4" spans="1:18" s="19" customFormat="1" ht="12.75">
      <c r="B4" s="412" t="s">
        <v>120</v>
      </c>
      <c r="C4" s="412"/>
      <c r="D4" s="412"/>
      <c r="E4" s="412"/>
      <c r="F4" s="412"/>
      <c r="G4" s="412"/>
      <c r="H4" s="412"/>
      <c r="I4" s="412"/>
      <c r="J4" s="412"/>
      <c r="K4" s="412"/>
    </row>
    <row r="5" spans="1:18" s="19" customFormat="1" ht="12.75">
      <c r="J5" s="195"/>
    </row>
    <row r="6" spans="1:18" s="19" customFormat="1" ht="12.75">
      <c r="B6" s="438" t="s">
        <v>3</v>
      </c>
      <c r="C6" s="438"/>
      <c r="D6" s="438"/>
      <c r="E6" s="438"/>
      <c r="F6" s="438"/>
      <c r="G6" s="438"/>
      <c r="H6" s="438"/>
      <c r="I6" s="438"/>
      <c r="J6" s="438"/>
      <c r="K6" s="438"/>
    </row>
    <row r="7" spans="1:18" s="19" customFormat="1" ht="12.75">
      <c r="D7" s="196"/>
      <c r="J7" s="195"/>
    </row>
    <row r="8" spans="1:18" s="19" customFormat="1" ht="12.75">
      <c r="B8" s="412" t="s">
        <v>121</v>
      </c>
      <c r="C8" s="412"/>
      <c r="D8" s="412"/>
      <c r="E8" s="412"/>
      <c r="F8" s="412"/>
      <c r="G8" s="412"/>
      <c r="H8" s="412"/>
      <c r="I8" s="412"/>
      <c r="J8" s="412"/>
      <c r="K8" s="412"/>
    </row>
    <row r="9" spans="1:18" s="19" customFormat="1" ht="12.75">
      <c r="L9" s="58"/>
      <c r="O9" s="32"/>
      <c r="P9" s="32"/>
      <c r="Q9" s="32"/>
      <c r="R9" s="32"/>
    </row>
    <row r="10" spans="1:18" s="19" customFormat="1" ht="12.75">
      <c r="B10" s="439" t="s">
        <v>123</v>
      </c>
      <c r="C10" s="439" t="s">
        <v>124</v>
      </c>
      <c r="D10" s="439"/>
      <c r="E10" s="439"/>
      <c r="F10" s="439"/>
      <c r="G10" s="439"/>
      <c r="H10" s="439" t="s">
        <v>125</v>
      </c>
      <c r="I10" s="439"/>
      <c r="J10" s="439"/>
      <c r="K10" s="439" t="s">
        <v>126</v>
      </c>
      <c r="O10" s="32"/>
      <c r="P10" s="32"/>
      <c r="Q10" s="32"/>
      <c r="R10" s="32"/>
    </row>
    <row r="11" spans="1:18" s="19" customFormat="1" ht="38.25">
      <c r="B11" s="439"/>
      <c r="C11" s="197" t="s">
        <v>127</v>
      </c>
      <c r="D11" s="197" t="s">
        <v>128</v>
      </c>
      <c r="E11" s="197" t="s">
        <v>129</v>
      </c>
      <c r="F11" s="197" t="s">
        <v>130</v>
      </c>
      <c r="G11" s="197" t="s">
        <v>131</v>
      </c>
      <c r="H11" s="197" t="s">
        <v>132</v>
      </c>
      <c r="I11" s="197" t="s">
        <v>133</v>
      </c>
      <c r="J11" s="197" t="s">
        <v>134</v>
      </c>
      <c r="K11" s="439"/>
      <c r="M11" s="32"/>
      <c r="N11" s="32"/>
      <c r="O11" s="198"/>
      <c r="P11" s="199"/>
      <c r="Q11" s="32"/>
      <c r="R11" s="32"/>
    </row>
    <row r="12" spans="1:18" s="20" customFormat="1" ht="12.6" customHeight="1">
      <c r="A12" s="19"/>
      <c r="B12" s="200" t="s">
        <v>135</v>
      </c>
      <c r="C12" s="201">
        <v>27688398.671</v>
      </c>
      <c r="D12" s="202">
        <v>0</v>
      </c>
      <c r="E12" s="203">
        <v>0</v>
      </c>
      <c r="F12" s="203">
        <v>360924.49800000002</v>
      </c>
      <c r="G12" s="203">
        <v>28049323.169</v>
      </c>
      <c r="H12" s="203">
        <v>211143.65</v>
      </c>
      <c r="I12" s="204">
        <v>2.5000000000000001E-2</v>
      </c>
      <c r="J12" s="205">
        <v>375548.14399999997</v>
      </c>
      <c r="K12" s="206">
        <f t="shared" ref="K12:K20" si="0">G12-J12</f>
        <v>27673775.024999999</v>
      </c>
      <c r="L12" s="207"/>
      <c r="M12" s="208"/>
      <c r="N12" s="209"/>
      <c r="O12" s="210"/>
      <c r="P12" s="8"/>
      <c r="Q12" s="8"/>
      <c r="R12" s="8"/>
    </row>
    <row r="13" spans="1:18" s="20" customFormat="1" ht="12.75">
      <c r="A13" s="19"/>
      <c r="B13" s="200" t="s">
        <v>136</v>
      </c>
      <c r="C13" s="201">
        <v>724976.50399999996</v>
      </c>
      <c r="D13" s="203">
        <v>82177.725999999995</v>
      </c>
      <c r="E13" s="203">
        <v>0</v>
      </c>
      <c r="F13" s="203">
        <v>5892.9750000000004</v>
      </c>
      <c r="G13" s="203">
        <v>813047.20499999996</v>
      </c>
      <c r="H13" s="203">
        <v>478981</v>
      </c>
      <c r="I13" s="204">
        <v>2.5000000000000001E-2</v>
      </c>
      <c r="J13" s="206">
        <v>484187.77</v>
      </c>
      <c r="K13" s="206">
        <f t="shared" si="0"/>
        <v>328859.43499999994</v>
      </c>
      <c r="L13" s="207"/>
      <c r="M13" s="208"/>
      <c r="N13" s="209"/>
      <c r="O13" s="210"/>
      <c r="P13" s="8"/>
      <c r="Q13" s="8"/>
      <c r="R13" s="8"/>
    </row>
    <row r="14" spans="1:18" s="20" customFormat="1" ht="12.75">
      <c r="A14" s="19"/>
      <c r="B14" s="200" t="s">
        <v>137</v>
      </c>
      <c r="C14" s="201">
        <v>1377751.6329999999</v>
      </c>
      <c r="D14" s="203">
        <v>-85361.835000000006</v>
      </c>
      <c r="E14" s="203">
        <v>0</v>
      </c>
      <c r="F14" s="203">
        <v>14745.312</v>
      </c>
      <c r="G14" s="203">
        <v>1307135.1099999999</v>
      </c>
      <c r="H14" s="203">
        <v>878591.554</v>
      </c>
      <c r="I14" s="211">
        <v>0.2</v>
      </c>
      <c r="J14" s="206">
        <v>1022747.0109999999</v>
      </c>
      <c r="K14" s="206">
        <f t="shared" si="0"/>
        <v>284388.09899999993</v>
      </c>
      <c r="L14" s="207"/>
      <c r="M14" s="208"/>
      <c r="N14" s="209"/>
      <c r="O14" s="210"/>
      <c r="P14" s="8"/>
      <c r="Q14" s="8"/>
      <c r="R14" s="8"/>
    </row>
    <row r="15" spans="1:18" s="20" customFormat="1" ht="12.75">
      <c r="A15" s="19"/>
      <c r="B15" s="200" t="s">
        <v>138</v>
      </c>
      <c r="C15" s="201">
        <v>1070504.085</v>
      </c>
      <c r="D15" s="203">
        <v>34760.872000000003</v>
      </c>
      <c r="E15" s="203">
        <v>0</v>
      </c>
      <c r="F15" s="203">
        <v>12335.084999999999</v>
      </c>
      <c r="G15" s="203">
        <v>1117600.0419999999</v>
      </c>
      <c r="H15" s="203">
        <v>602972.62699999998</v>
      </c>
      <c r="I15" s="211">
        <v>0.2</v>
      </c>
      <c r="J15" s="206">
        <v>662133.77599999995</v>
      </c>
      <c r="K15" s="206">
        <f t="shared" si="0"/>
        <v>455466.26599999995</v>
      </c>
      <c r="L15" s="207"/>
      <c r="M15" s="208"/>
      <c r="N15" s="209"/>
      <c r="O15" s="212"/>
      <c r="P15" s="8"/>
      <c r="Q15" s="8"/>
      <c r="R15" s="8"/>
    </row>
    <row r="16" spans="1:18" s="19" customFormat="1" ht="12.75">
      <c r="B16" s="200" t="s">
        <v>139</v>
      </c>
      <c r="C16" s="201">
        <v>348414.625</v>
      </c>
      <c r="D16" s="203">
        <v>6198.6360000000004</v>
      </c>
      <c r="E16" s="203">
        <v>0</v>
      </c>
      <c r="F16" s="203">
        <v>6271.0290000000005</v>
      </c>
      <c r="G16" s="203">
        <v>360884.29</v>
      </c>
      <c r="H16" s="203">
        <v>108941.26700000001</v>
      </c>
      <c r="I16" s="211">
        <v>0.2</v>
      </c>
      <c r="J16" s="206">
        <v>134477.99300000002</v>
      </c>
      <c r="K16" s="206">
        <f t="shared" si="0"/>
        <v>226406.29699999996</v>
      </c>
      <c r="L16" s="58"/>
      <c r="M16" s="213"/>
      <c r="N16" s="213"/>
      <c r="O16" s="198"/>
      <c r="P16" s="199"/>
      <c r="Q16" s="32"/>
      <c r="R16" s="32"/>
    </row>
    <row r="17" spans="1:18" s="20" customFormat="1" ht="12.75">
      <c r="A17" s="19"/>
      <c r="B17" s="200" t="s">
        <v>140</v>
      </c>
      <c r="C17" s="201">
        <v>83110.930999999997</v>
      </c>
      <c r="D17" s="203">
        <v>2636.364</v>
      </c>
      <c r="E17" s="203">
        <v>0</v>
      </c>
      <c r="F17" s="203">
        <v>1876.527</v>
      </c>
      <c r="G17" s="203">
        <v>87623.822</v>
      </c>
      <c r="H17" s="203">
        <v>10739.128000000001</v>
      </c>
      <c r="I17" s="211">
        <v>0.2</v>
      </c>
      <c r="J17" s="205">
        <v>17697.514000000003</v>
      </c>
      <c r="K17" s="206">
        <f t="shared" si="0"/>
        <v>69926.30799999999</v>
      </c>
      <c r="L17" s="207"/>
      <c r="M17" s="208"/>
      <c r="N17" s="209"/>
      <c r="O17" s="210"/>
      <c r="P17" s="8"/>
      <c r="Q17" s="8"/>
      <c r="R17" s="8"/>
    </row>
    <row r="18" spans="1:18" s="20" customFormat="1" ht="12.75">
      <c r="A18" s="19"/>
      <c r="B18" s="200" t="s">
        <v>141</v>
      </c>
      <c r="C18" s="201">
        <v>509054.08399999997</v>
      </c>
      <c r="D18" s="203">
        <v>10909.091</v>
      </c>
      <c r="E18" s="203">
        <v>0</v>
      </c>
      <c r="F18" s="203">
        <v>2623.4459999999999</v>
      </c>
      <c r="G18" s="203">
        <v>522586.62099999998</v>
      </c>
      <c r="H18" s="203">
        <v>427777.19400000002</v>
      </c>
      <c r="I18" s="204">
        <v>2.5000000000000001E-2</v>
      </c>
      <c r="J18" s="206">
        <v>461100.61200000002</v>
      </c>
      <c r="K18" s="206">
        <f t="shared" si="0"/>
        <v>61486.008999999962</v>
      </c>
      <c r="L18" s="207"/>
      <c r="M18" s="208"/>
      <c r="N18" s="209"/>
      <c r="O18" s="210"/>
      <c r="P18" s="8"/>
      <c r="Q18" s="8"/>
      <c r="R18" s="8"/>
    </row>
    <row r="19" spans="1:18" s="20" customFormat="1" ht="12.75">
      <c r="A19" s="19"/>
      <c r="B19" s="200" t="s">
        <v>142</v>
      </c>
      <c r="C19" s="201">
        <v>626971.79299999995</v>
      </c>
      <c r="D19" s="203">
        <v>105373.496</v>
      </c>
      <c r="E19" s="203">
        <v>0</v>
      </c>
      <c r="F19" s="203">
        <v>11052.27</v>
      </c>
      <c r="G19" s="203">
        <v>743397.55900000001</v>
      </c>
      <c r="H19" s="203">
        <v>236561.52299999999</v>
      </c>
      <c r="I19" s="211">
        <v>0.1</v>
      </c>
      <c r="J19" s="206">
        <v>337563.52799999999</v>
      </c>
      <c r="K19" s="206">
        <f t="shared" si="0"/>
        <v>405834.03100000002</v>
      </c>
      <c r="L19" s="207"/>
      <c r="M19" s="208"/>
      <c r="N19" s="209"/>
      <c r="O19" s="212"/>
      <c r="P19" s="8"/>
      <c r="Q19" s="8"/>
      <c r="R19" s="8"/>
    </row>
    <row r="20" spans="1:18" s="20" customFormat="1" ht="12.75">
      <c r="A20" s="19"/>
      <c r="B20" s="200" t="s">
        <v>143</v>
      </c>
      <c r="C20" s="201">
        <v>255804.33199999999</v>
      </c>
      <c r="D20" s="203">
        <v>43073.466999999997</v>
      </c>
      <c r="E20" s="203">
        <v>0</v>
      </c>
      <c r="F20" s="203">
        <v>3029.4180000000001</v>
      </c>
      <c r="G20" s="203">
        <v>301907.217</v>
      </c>
      <c r="H20" s="203">
        <v>149213.85200000001</v>
      </c>
      <c r="I20" s="204">
        <v>2.5000000000000001E-2</v>
      </c>
      <c r="J20" s="206">
        <v>187625.114</v>
      </c>
      <c r="K20" s="206">
        <f t="shared" si="0"/>
        <v>114282.103</v>
      </c>
      <c r="L20" s="207"/>
      <c r="M20" s="208"/>
      <c r="N20" s="209"/>
      <c r="O20" s="210"/>
      <c r="P20" s="8"/>
      <c r="Q20" s="8"/>
      <c r="R20" s="8"/>
    </row>
    <row r="21" spans="1:18" s="19" customFormat="1" ht="12.75">
      <c r="B21" s="214" t="s">
        <v>144</v>
      </c>
      <c r="C21" s="215">
        <f>SUM(C12:C20)</f>
        <v>32684986.658000004</v>
      </c>
      <c r="D21" s="215">
        <f>SUM(D12:D20)</f>
        <v>199767.81699999998</v>
      </c>
      <c r="E21" s="216">
        <f>SUM(E12:E20)</f>
        <v>0</v>
      </c>
      <c r="F21" s="215">
        <f>SUM(F12:F20)</f>
        <v>418750.56</v>
      </c>
      <c r="G21" s="215">
        <f>SUM(G12:G20)</f>
        <v>33303505.034999996</v>
      </c>
      <c r="H21" s="217">
        <f>+J22</f>
        <v>3104921.7949999999</v>
      </c>
      <c r="I21" s="205">
        <v>0</v>
      </c>
      <c r="J21" s="215">
        <f>SUM(J12:J20)</f>
        <v>3683081.4620000003</v>
      </c>
      <c r="K21" s="215">
        <f>SUM(K12:K20)</f>
        <v>29620423.572999991</v>
      </c>
      <c r="L21" s="207"/>
      <c r="M21" s="218"/>
      <c r="N21" s="209"/>
      <c r="O21" s="212"/>
      <c r="P21" s="219"/>
      <c r="Q21" s="32"/>
      <c r="R21" s="32"/>
    </row>
    <row r="22" spans="1:18" s="220" customFormat="1" ht="12.75">
      <c r="B22" s="214" t="s">
        <v>145</v>
      </c>
      <c r="C22" s="215">
        <v>31711175.577</v>
      </c>
      <c r="D22" s="221">
        <v>361191.772</v>
      </c>
      <c r="E22" s="216">
        <v>69541.813999999998</v>
      </c>
      <c r="F22" s="221">
        <v>543077.48900000018</v>
      </c>
      <c r="G22" s="221">
        <v>32684986.652000003</v>
      </c>
      <c r="H22" s="215">
        <v>2524516.702</v>
      </c>
      <c r="I22" s="221">
        <v>0</v>
      </c>
      <c r="J22" s="221">
        <v>3104921.7949999999</v>
      </c>
      <c r="K22" s="215">
        <v>29580064.857000001</v>
      </c>
      <c r="L22" s="222"/>
      <c r="M22" s="88"/>
      <c r="N22" s="223"/>
      <c r="O22" s="224"/>
      <c r="P22" s="225"/>
      <c r="Q22" s="226"/>
      <c r="R22" s="226"/>
    </row>
    <row r="23" spans="1:18" s="19" customFormat="1" ht="12.75">
      <c r="J23" s="20"/>
      <c r="K23" s="20"/>
      <c r="L23" s="207"/>
      <c r="M23" s="213"/>
      <c r="N23" s="209"/>
      <c r="O23" s="212"/>
      <c r="P23" s="49"/>
      <c r="Q23" s="32"/>
      <c r="R23" s="32"/>
    </row>
    <row r="24" spans="1:18" s="19" customFormat="1" ht="12.75">
      <c r="B24" s="194" t="s">
        <v>146</v>
      </c>
      <c r="J24" s="207"/>
      <c r="K24" s="20"/>
      <c r="L24" s="58"/>
      <c r="M24" s="213"/>
      <c r="N24" s="209"/>
      <c r="O24" s="212"/>
      <c r="P24" s="49"/>
      <c r="Q24" s="32"/>
      <c r="R24" s="32"/>
    </row>
    <row r="25" spans="1:18" s="19" customFormat="1" ht="12.75">
      <c r="B25" s="227" t="s">
        <v>147</v>
      </c>
      <c r="J25" s="207"/>
      <c r="K25" s="20"/>
      <c r="L25" s="58"/>
      <c r="M25" s="213"/>
      <c r="N25" s="209"/>
      <c r="O25" s="212"/>
      <c r="P25" s="49"/>
      <c r="Q25" s="32"/>
      <c r="R25" s="32"/>
    </row>
    <row r="26" spans="1:18" s="19" customFormat="1" ht="12.75">
      <c r="B26" s="227"/>
      <c r="J26" s="207"/>
      <c r="K26" s="20"/>
      <c r="L26" s="58"/>
      <c r="M26" s="213"/>
      <c r="N26" s="209"/>
      <c r="O26" s="212"/>
      <c r="P26" s="49"/>
      <c r="Q26" s="32"/>
      <c r="R26" s="32"/>
    </row>
    <row r="27" spans="1:18" s="19" customFormat="1" ht="12.75">
      <c r="B27" s="228" t="s">
        <v>148</v>
      </c>
      <c r="J27" s="207"/>
      <c r="K27" s="20"/>
      <c r="L27" s="58"/>
      <c r="M27" s="213"/>
      <c r="N27" s="209"/>
      <c r="O27" s="212"/>
      <c r="P27" s="49"/>
      <c r="Q27" s="32"/>
      <c r="R27" s="32"/>
    </row>
    <row r="28" spans="1:18" s="19" customFormat="1" ht="12.75">
      <c r="B28" s="228" t="s">
        <v>149</v>
      </c>
      <c r="J28" s="207"/>
      <c r="K28" s="20"/>
      <c r="L28" s="58"/>
      <c r="M28" s="213"/>
      <c r="N28" s="209"/>
      <c r="O28" s="212"/>
      <c r="P28" s="49"/>
      <c r="Q28" s="32"/>
      <c r="R28" s="32"/>
    </row>
    <row r="29" spans="1:18" s="19" customFormat="1" ht="12.75">
      <c r="B29" s="228" t="s">
        <v>150</v>
      </c>
      <c r="J29" s="207"/>
      <c r="K29" s="20"/>
      <c r="L29" s="58"/>
      <c r="M29" s="213"/>
      <c r="N29" s="209"/>
      <c r="O29" s="212"/>
      <c r="P29" s="49"/>
      <c r="Q29" s="32"/>
      <c r="R29" s="32"/>
    </row>
    <row r="30" spans="1:18" s="19" customFormat="1" ht="12.75">
      <c r="B30" s="228" t="s">
        <v>151</v>
      </c>
      <c r="J30" s="207"/>
      <c r="K30" s="20"/>
      <c r="L30" s="58"/>
      <c r="M30" s="213"/>
      <c r="N30" s="209"/>
      <c r="O30" s="212"/>
      <c r="P30" s="49"/>
      <c r="Q30" s="32"/>
      <c r="R30" s="32"/>
    </row>
    <row r="31" spans="1:18" s="19" customFormat="1" ht="12.75">
      <c r="B31" s="228" t="s">
        <v>152</v>
      </c>
      <c r="J31" s="207"/>
      <c r="K31" s="20"/>
      <c r="L31" s="58"/>
      <c r="M31" s="213"/>
      <c r="N31" s="209"/>
      <c r="O31" s="212"/>
      <c r="P31" s="49"/>
      <c r="Q31" s="32"/>
      <c r="R31" s="32"/>
    </row>
    <row r="32" spans="1:18" s="19" customFormat="1" ht="12.75">
      <c r="B32" s="228" t="s">
        <v>153</v>
      </c>
      <c r="J32" s="207"/>
      <c r="K32" s="20"/>
      <c r="L32" s="58"/>
      <c r="M32" s="213"/>
      <c r="N32" s="209"/>
      <c r="O32" s="212"/>
      <c r="P32" s="49"/>
      <c r="Q32" s="32"/>
      <c r="R32" s="32"/>
    </row>
    <row r="33" spans="2:18" s="19" customFormat="1" ht="12.75">
      <c r="B33" s="19" t="s">
        <v>154</v>
      </c>
      <c r="J33" s="207"/>
      <c r="K33" s="20"/>
      <c r="L33" s="58"/>
      <c r="M33" s="213"/>
      <c r="N33" s="209"/>
      <c r="O33" s="212"/>
      <c r="P33" s="49"/>
      <c r="Q33" s="32"/>
      <c r="R33" s="32"/>
    </row>
    <row r="34" spans="2:18" s="19" customFormat="1" ht="12.75">
      <c r="B34" s="194"/>
      <c r="J34" s="207"/>
      <c r="K34" s="20"/>
      <c r="L34" s="58"/>
      <c r="M34" s="213"/>
      <c r="N34" s="209"/>
      <c r="O34" s="212"/>
      <c r="P34" s="49"/>
      <c r="Q34" s="32"/>
      <c r="R34" s="32"/>
    </row>
  </sheetData>
  <mergeCells count="8">
    <mergeCell ref="B2:K2"/>
    <mergeCell ref="B4:K4"/>
    <mergeCell ref="B6:K6"/>
    <mergeCell ref="B8:K8"/>
    <mergeCell ref="B10:B11"/>
    <mergeCell ref="C10:G10"/>
    <mergeCell ref="H10:J10"/>
    <mergeCell ref="K10:K11"/>
  </mergeCells>
  <pageMargins left="0.7" right="0.7" top="0.75" bottom="0.75" header="0.3" footer="0.3"/>
  <pageSetup paperSize="9" scale="61"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18"/>
  <sheetViews>
    <sheetView view="pageBreakPreview" zoomScale="115" zoomScaleNormal="100" zoomScaleSheetLayoutView="115" workbookViewId="0">
      <selection activeCell="E13" sqref="E13"/>
    </sheetView>
  </sheetViews>
  <sheetFormatPr baseColWidth="10" defaultRowHeight="15"/>
  <cols>
    <col min="1" max="1" width="6.140625" customWidth="1"/>
    <col min="2" max="2" width="20.7109375" customWidth="1"/>
    <col min="6" max="6" width="12.85546875" bestFit="1" customWidth="1"/>
    <col min="10" max="10" width="7" customWidth="1"/>
  </cols>
  <sheetData>
    <row r="1" spans="2:11" s="19" customFormat="1" ht="12.75"/>
    <row r="2" spans="2:11" s="19" customFormat="1" ht="12.75">
      <c r="B2" s="412" t="s">
        <v>0</v>
      </c>
      <c r="C2" s="412"/>
      <c r="D2" s="412"/>
      <c r="E2" s="412"/>
      <c r="F2" s="412"/>
      <c r="G2" s="412"/>
      <c r="H2" s="412"/>
      <c r="I2" s="412"/>
    </row>
    <row r="3" spans="2:11" s="19" customFormat="1" ht="12.75">
      <c r="H3" s="195" t="s">
        <v>155</v>
      </c>
    </row>
    <row r="4" spans="2:11" s="19" customFormat="1" ht="16.5" customHeight="1">
      <c r="B4" s="412" t="s">
        <v>120</v>
      </c>
      <c r="C4" s="412"/>
      <c r="D4" s="412"/>
      <c r="E4" s="412"/>
      <c r="F4" s="412"/>
      <c r="G4" s="412"/>
      <c r="H4" s="412"/>
      <c r="I4" s="412"/>
    </row>
    <row r="5" spans="2:11" s="19" customFormat="1" ht="12.75">
      <c r="H5" s="195"/>
    </row>
    <row r="6" spans="2:11" s="19" customFormat="1" ht="12.75">
      <c r="B6" s="412" t="s">
        <v>3</v>
      </c>
      <c r="C6" s="412"/>
      <c r="D6" s="412"/>
      <c r="E6" s="412"/>
      <c r="F6" s="412"/>
      <c r="G6" s="412"/>
      <c r="H6" s="412"/>
      <c r="I6" s="412"/>
    </row>
    <row r="7" spans="2:11" s="19" customFormat="1" ht="12.75">
      <c r="H7" s="195"/>
    </row>
    <row r="8" spans="2:11" s="19" customFormat="1" ht="12.75">
      <c r="B8" s="412" t="s">
        <v>156</v>
      </c>
      <c r="C8" s="412"/>
      <c r="D8" s="412"/>
      <c r="E8" s="412"/>
      <c r="F8" s="412"/>
      <c r="G8" s="412"/>
      <c r="H8" s="412"/>
      <c r="I8" s="412"/>
      <c r="K8" s="58"/>
    </row>
    <row r="9" spans="2:11" s="19" customFormat="1" ht="12.75"/>
    <row r="10" spans="2:11" s="19" customFormat="1" ht="12.75">
      <c r="B10" s="439" t="s">
        <v>123</v>
      </c>
      <c r="C10" s="439" t="s">
        <v>124</v>
      </c>
      <c r="D10" s="439"/>
      <c r="E10" s="439"/>
      <c r="F10" s="439" t="s">
        <v>157</v>
      </c>
      <c r="G10" s="439"/>
      <c r="H10" s="439"/>
      <c r="I10" s="439" t="s">
        <v>126</v>
      </c>
    </row>
    <row r="11" spans="2:11" s="19" customFormat="1" ht="38.25">
      <c r="B11" s="439"/>
      <c r="C11" s="197" t="s">
        <v>127</v>
      </c>
      <c r="D11" s="197" t="s">
        <v>158</v>
      </c>
      <c r="E11" s="197" t="s">
        <v>131</v>
      </c>
      <c r="F11" s="197" t="s">
        <v>132</v>
      </c>
      <c r="G11" s="197" t="s">
        <v>159</v>
      </c>
      <c r="H11" s="197" t="s">
        <v>134</v>
      </c>
      <c r="I11" s="439"/>
    </row>
    <row r="12" spans="2:11" s="19" customFormat="1" ht="12.75">
      <c r="B12" s="229" t="s">
        <v>160</v>
      </c>
      <c r="C12" s="201">
        <v>325160.413</v>
      </c>
      <c r="D12" s="206">
        <v>11497.117</v>
      </c>
      <c r="E12" s="206">
        <v>336657.53</v>
      </c>
      <c r="F12" s="230">
        <v>217621</v>
      </c>
      <c r="G12" s="230">
        <v>27376</v>
      </c>
      <c r="H12" s="230">
        <f>+F12+G12</f>
        <v>244997</v>
      </c>
      <c r="I12" s="206">
        <f>+E12-H12</f>
        <v>91660.530000000028</v>
      </c>
      <c r="K12" s="231"/>
    </row>
    <row r="13" spans="2:11" s="19" customFormat="1" ht="12.75">
      <c r="B13" s="229" t="s">
        <v>161</v>
      </c>
      <c r="C13" s="201">
        <v>7091</v>
      </c>
      <c r="D13" s="232">
        <v>0</v>
      </c>
      <c r="E13" s="206">
        <v>7091</v>
      </c>
      <c r="F13" s="232">
        <v>0</v>
      </c>
      <c r="G13" s="232">
        <v>0</v>
      </c>
      <c r="H13" s="230">
        <f>+F13+G13</f>
        <v>0</v>
      </c>
      <c r="I13" s="206">
        <f>+E13-H13</f>
        <v>7091</v>
      </c>
      <c r="K13" s="58"/>
    </row>
    <row r="14" spans="2:11" s="19" customFormat="1" ht="12.75">
      <c r="B14" s="214" t="s">
        <v>162</v>
      </c>
      <c r="C14" s="215">
        <f t="shared" ref="C14:I14" si="0">+C12+C13</f>
        <v>332251.413</v>
      </c>
      <c r="D14" s="215">
        <f t="shared" si="0"/>
        <v>11497.117</v>
      </c>
      <c r="E14" s="215">
        <f t="shared" si="0"/>
        <v>343748.53</v>
      </c>
      <c r="F14" s="215">
        <f t="shared" si="0"/>
        <v>217621</v>
      </c>
      <c r="G14" s="215">
        <f t="shared" si="0"/>
        <v>27376</v>
      </c>
      <c r="H14" s="215">
        <f t="shared" si="0"/>
        <v>244997</v>
      </c>
      <c r="I14" s="215">
        <f t="shared" si="0"/>
        <v>98751.530000000028</v>
      </c>
      <c r="K14" s="207"/>
    </row>
    <row r="15" spans="2:11" s="19" customFormat="1" ht="12.75">
      <c r="B15" s="214" t="s">
        <v>163</v>
      </c>
      <c r="C15" s="215">
        <v>293840.15100000001</v>
      </c>
      <c r="D15" s="233">
        <v>38411.171000000002</v>
      </c>
      <c r="E15" s="215">
        <v>332251.32199999999</v>
      </c>
      <c r="F15" s="216">
        <v>190143.52600000001</v>
      </c>
      <c r="G15" s="233">
        <v>27477.455999999998</v>
      </c>
      <c r="H15" s="234">
        <v>217620.98200000002</v>
      </c>
      <c r="I15" s="215">
        <v>114630.33999999998</v>
      </c>
      <c r="K15" s="207"/>
    </row>
    <row r="16" spans="2:11" s="19" customFormat="1" ht="26.25" customHeight="1">
      <c r="I16" s="207"/>
      <c r="J16" s="235"/>
    </row>
    <row r="17" s="92" customFormat="1"/>
    <row r="18" s="92" customFormat="1"/>
  </sheetData>
  <mergeCells count="8">
    <mergeCell ref="B2:I2"/>
    <mergeCell ref="B4:I4"/>
    <mergeCell ref="B6:I6"/>
    <mergeCell ref="B8:I8"/>
    <mergeCell ref="B10:B11"/>
    <mergeCell ref="C10:E10"/>
    <mergeCell ref="F10:H10"/>
    <mergeCell ref="I10:I11"/>
  </mergeCells>
  <pageMargins left="0.7" right="0.7" top="0.75" bottom="0.75" header="0.3" footer="0.3"/>
  <pageSetup paperSize="9" scale="75"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22"/>
  <sheetViews>
    <sheetView view="pageBreakPreview" zoomScaleNormal="100" zoomScaleSheetLayoutView="100" workbookViewId="0">
      <selection activeCell="G20" sqref="G20"/>
    </sheetView>
  </sheetViews>
  <sheetFormatPr baseColWidth="10" defaultRowHeight="15"/>
  <cols>
    <col min="15" max="15" width="7.85546875" customWidth="1"/>
  </cols>
  <sheetData>
    <row r="1" spans="2:14" s="19" customFormat="1" ht="12.75"/>
    <row r="2" spans="2:14" s="19" customFormat="1" ht="16.5">
      <c r="B2" s="441" t="s">
        <v>0</v>
      </c>
      <c r="C2" s="441"/>
      <c r="D2" s="441"/>
      <c r="E2" s="441"/>
      <c r="F2" s="441"/>
      <c r="G2" s="441"/>
      <c r="H2" s="441"/>
      <c r="I2" s="441"/>
      <c r="J2" s="441"/>
      <c r="K2" s="441"/>
      <c r="L2" s="441"/>
      <c r="M2" s="441"/>
      <c r="N2" s="441"/>
    </row>
    <row r="3" spans="2:14" s="19" customFormat="1" ht="12.75">
      <c r="M3" s="195" t="s">
        <v>164</v>
      </c>
    </row>
    <row r="4" spans="2:14" s="19" customFormat="1" ht="12.75">
      <c r="B4" s="412" t="s">
        <v>165</v>
      </c>
      <c r="C4" s="412"/>
      <c r="D4" s="412"/>
      <c r="E4" s="412"/>
      <c r="F4" s="412"/>
      <c r="G4" s="412"/>
      <c r="H4" s="412"/>
      <c r="I4" s="412"/>
      <c r="J4" s="412"/>
      <c r="K4" s="412"/>
      <c r="L4" s="412"/>
      <c r="M4" s="412"/>
      <c r="N4" s="412"/>
    </row>
    <row r="5" spans="2:14" s="19" customFormat="1" ht="12.75">
      <c r="B5" s="412" t="s">
        <v>166</v>
      </c>
      <c r="C5" s="412"/>
      <c r="D5" s="412"/>
      <c r="E5" s="412"/>
      <c r="F5" s="412"/>
      <c r="G5" s="412"/>
      <c r="H5" s="412"/>
      <c r="I5" s="412"/>
      <c r="J5" s="412"/>
      <c r="K5" s="412"/>
      <c r="L5" s="412"/>
      <c r="M5" s="412"/>
      <c r="N5" s="412"/>
    </row>
    <row r="6" spans="2:14" s="19" customFormat="1" ht="12.75">
      <c r="B6" s="412" t="s">
        <v>167</v>
      </c>
      <c r="C6" s="412"/>
      <c r="D6" s="412"/>
      <c r="E6" s="412"/>
      <c r="F6" s="412"/>
      <c r="G6" s="412"/>
      <c r="H6" s="412"/>
      <c r="I6" s="412"/>
      <c r="J6" s="412"/>
      <c r="K6" s="412"/>
      <c r="L6" s="412"/>
      <c r="M6" s="412"/>
      <c r="N6" s="412"/>
    </row>
    <row r="7" spans="2:14" s="19" customFormat="1" ht="12.75">
      <c r="C7" s="236"/>
      <c r="D7" s="236"/>
      <c r="E7" s="236"/>
      <c r="F7" s="236"/>
      <c r="G7" s="236"/>
      <c r="H7" s="236"/>
      <c r="I7" s="236"/>
      <c r="J7" s="236"/>
      <c r="K7" s="236"/>
      <c r="L7" s="236"/>
      <c r="M7" s="236"/>
    </row>
    <row r="8" spans="2:14" s="19" customFormat="1" ht="12.75"/>
    <row r="9" spans="2:14" s="19" customFormat="1" ht="12.75">
      <c r="B9" s="439" t="s">
        <v>168</v>
      </c>
      <c r="C9" s="439" t="s">
        <v>169</v>
      </c>
      <c r="D9" s="440" t="s">
        <v>170</v>
      </c>
      <c r="E9" s="440" t="s">
        <v>171</v>
      </c>
      <c r="F9" s="440" t="s">
        <v>172</v>
      </c>
      <c r="G9" s="440" t="s">
        <v>173</v>
      </c>
      <c r="H9" s="440" t="s">
        <v>174</v>
      </c>
      <c r="I9" s="440" t="s">
        <v>175</v>
      </c>
      <c r="J9" s="440" t="s">
        <v>176</v>
      </c>
      <c r="K9" s="440"/>
      <c r="L9" s="440"/>
      <c r="M9" s="440"/>
      <c r="N9" s="440"/>
    </row>
    <row r="10" spans="2:14" s="19" customFormat="1" ht="12.75" customHeight="1">
      <c r="B10" s="439"/>
      <c r="C10" s="439"/>
      <c r="D10" s="440"/>
      <c r="E10" s="440"/>
      <c r="F10" s="440"/>
      <c r="G10" s="440"/>
      <c r="H10" s="440"/>
      <c r="I10" s="440"/>
      <c r="J10" s="440" t="s">
        <v>177</v>
      </c>
      <c r="K10" s="440" t="s">
        <v>178</v>
      </c>
      <c r="L10" s="440" t="s">
        <v>179</v>
      </c>
      <c r="M10" s="440" t="s">
        <v>180</v>
      </c>
      <c r="N10" s="440"/>
    </row>
    <row r="11" spans="2:14" s="19" customFormat="1" ht="12.75">
      <c r="B11" s="439"/>
      <c r="C11" s="439"/>
      <c r="D11" s="440"/>
      <c r="E11" s="440"/>
      <c r="F11" s="440"/>
      <c r="G11" s="440"/>
      <c r="H11" s="440"/>
      <c r="I11" s="440"/>
      <c r="J11" s="440"/>
      <c r="K11" s="440"/>
      <c r="L11" s="440"/>
      <c r="M11" s="237" t="s">
        <v>181</v>
      </c>
      <c r="N11" s="237" t="s">
        <v>182</v>
      </c>
    </row>
    <row r="12" spans="2:14" s="19" customFormat="1" ht="32.25" customHeight="1">
      <c r="B12" s="238" t="s">
        <v>183</v>
      </c>
      <c r="C12" s="229"/>
      <c r="D12" s="229"/>
      <c r="E12" s="229"/>
      <c r="F12" s="229"/>
      <c r="G12" s="229"/>
      <c r="H12" s="229"/>
      <c r="I12" s="229"/>
      <c r="J12" s="229"/>
      <c r="K12" s="229"/>
      <c r="L12" s="229"/>
      <c r="M12" s="229"/>
      <c r="N12" s="229"/>
    </row>
    <row r="13" spans="2:14" s="19" customFormat="1" ht="12.75">
      <c r="B13" s="229" t="s">
        <v>184</v>
      </c>
      <c r="C13" s="229"/>
      <c r="D13" s="229"/>
      <c r="E13" s="229"/>
      <c r="F13" s="229"/>
      <c r="G13" s="229"/>
      <c r="H13" s="229"/>
      <c r="I13" s="229"/>
      <c r="J13" s="229"/>
      <c r="K13" s="229"/>
      <c r="L13" s="229"/>
      <c r="M13" s="229"/>
      <c r="N13" s="229"/>
    </row>
    <row r="14" spans="2:14" s="19" customFormat="1" ht="12.75">
      <c r="B14" s="229" t="s">
        <v>185</v>
      </c>
      <c r="C14" s="229"/>
      <c r="D14" s="229"/>
      <c r="E14" s="229"/>
      <c r="F14" s="229"/>
      <c r="G14" s="229"/>
      <c r="H14" s="229"/>
      <c r="I14" s="229"/>
      <c r="J14" s="229"/>
      <c r="K14" s="229"/>
      <c r="L14" s="229"/>
      <c r="M14" s="229"/>
      <c r="N14" s="229"/>
    </row>
    <row r="15" spans="2:14" s="19" customFormat="1" ht="12.75"/>
    <row r="16" spans="2:14" s="19" customFormat="1" ht="12.75"/>
    <row r="17" spans="2:14" s="19" customFormat="1" ht="38.25">
      <c r="B17" s="238" t="s">
        <v>186</v>
      </c>
      <c r="C17" s="229"/>
      <c r="D17" s="229"/>
      <c r="E17" s="229"/>
      <c r="F17" s="229"/>
      <c r="G17" s="229"/>
      <c r="H17" s="229"/>
      <c r="I17" s="229"/>
      <c r="J17" s="229"/>
      <c r="K17" s="229"/>
      <c r="L17" s="229"/>
      <c r="M17" s="229"/>
      <c r="N17" s="229"/>
    </row>
    <row r="18" spans="2:14" s="19" customFormat="1" ht="12.75">
      <c r="B18" s="229" t="s">
        <v>184</v>
      </c>
      <c r="C18" s="229"/>
      <c r="D18" s="229"/>
      <c r="E18" s="229"/>
      <c r="F18" s="229"/>
      <c r="G18" s="229"/>
      <c r="H18" s="229"/>
      <c r="I18" s="229"/>
      <c r="J18" s="229"/>
      <c r="K18" s="229"/>
      <c r="L18" s="229"/>
      <c r="M18" s="229"/>
      <c r="N18" s="229"/>
    </row>
    <row r="19" spans="2:14" s="19" customFormat="1" ht="12.75">
      <c r="B19" s="229" t="s">
        <v>185</v>
      </c>
      <c r="C19" s="229"/>
      <c r="D19" s="229"/>
      <c r="E19" s="229"/>
      <c r="F19" s="229"/>
      <c r="G19" s="229"/>
      <c r="H19" s="229"/>
      <c r="I19" s="229"/>
      <c r="J19" s="229"/>
      <c r="K19" s="229"/>
      <c r="L19" s="229"/>
      <c r="M19" s="229"/>
      <c r="N19" s="229"/>
    </row>
    <row r="20" spans="2:14" s="19" customFormat="1" ht="12.75"/>
    <row r="21" spans="2:14" s="19" customFormat="1" ht="12.75"/>
    <row r="22" spans="2:14" s="19" customFormat="1" ht="20.25" customHeight="1"/>
  </sheetData>
  <mergeCells count="17">
    <mergeCell ref="B2:N2"/>
    <mergeCell ref="B4:N4"/>
    <mergeCell ref="B5:N5"/>
    <mergeCell ref="B6:N6"/>
    <mergeCell ref="B9:B11"/>
    <mergeCell ref="C9:C11"/>
    <mergeCell ref="D9:D11"/>
    <mergeCell ref="E9:E11"/>
    <mergeCell ref="F9:F11"/>
    <mergeCell ref="G9:G11"/>
    <mergeCell ref="H9:H11"/>
    <mergeCell ref="I9:I11"/>
    <mergeCell ref="J9:N9"/>
    <mergeCell ref="J10:J11"/>
    <mergeCell ref="K10:K11"/>
    <mergeCell ref="L10:L11"/>
    <mergeCell ref="M10:N10"/>
  </mergeCells>
  <pageMargins left="0.7" right="0.7" top="0.75" bottom="0.75" header="0.3" footer="0.3"/>
  <pageSetup paperSize="9" scale="51"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4"/>
  <sheetViews>
    <sheetView view="pageBreakPreview" zoomScaleNormal="100" zoomScaleSheetLayoutView="100" workbookViewId="0">
      <selection activeCell="E11" sqref="E11"/>
    </sheetView>
  </sheetViews>
  <sheetFormatPr baseColWidth="10" defaultRowHeight="15"/>
  <cols>
    <col min="1" max="1" width="8.42578125" customWidth="1"/>
    <col min="2" max="2" width="22.85546875" customWidth="1"/>
    <col min="4" max="4" width="15" customWidth="1"/>
    <col min="6" max="6" width="18" customWidth="1"/>
    <col min="8" max="8" width="10.140625" customWidth="1"/>
  </cols>
  <sheetData>
    <row r="1" spans="1:14" s="19" customFormat="1" ht="12.75"/>
    <row r="2" spans="1:14" s="19" customFormat="1" ht="12.75">
      <c r="A2" s="412" t="s">
        <v>0</v>
      </c>
      <c r="B2" s="412"/>
      <c r="C2" s="412"/>
      <c r="D2" s="412"/>
      <c r="E2" s="412"/>
      <c r="F2" s="412"/>
      <c r="G2" s="412"/>
      <c r="H2" s="412"/>
      <c r="I2" s="236"/>
      <c r="J2" s="236"/>
      <c r="K2" s="236"/>
      <c r="L2" s="236"/>
      <c r="M2" s="236"/>
      <c r="N2" s="236"/>
    </row>
    <row r="3" spans="1:14" s="19" customFormat="1" ht="12.75">
      <c r="A3" s="241"/>
      <c r="B3" s="241"/>
      <c r="C3" s="241"/>
      <c r="D3" s="241"/>
      <c r="E3" s="241"/>
      <c r="F3" s="241"/>
      <c r="G3" s="195" t="s">
        <v>187</v>
      </c>
      <c r="H3" s="241"/>
      <c r="I3" s="236"/>
      <c r="J3" s="236"/>
      <c r="K3" s="236"/>
      <c r="L3" s="236"/>
      <c r="M3" s="236"/>
      <c r="N3" s="236"/>
    </row>
    <row r="4" spans="1:14" s="19" customFormat="1" ht="12.75">
      <c r="A4" s="412" t="s">
        <v>188</v>
      </c>
      <c r="B4" s="412"/>
      <c r="C4" s="412"/>
      <c r="D4" s="412"/>
      <c r="E4" s="412"/>
      <c r="F4" s="412"/>
      <c r="G4" s="412"/>
      <c r="H4" s="412"/>
    </row>
    <row r="5" spans="1:14" s="19" customFormat="1" ht="12.75">
      <c r="C5" s="220"/>
      <c r="G5" s="195"/>
    </row>
    <row r="6" spans="1:14" s="19" customFormat="1" ht="12.75">
      <c r="C6" s="220"/>
      <c r="G6" s="195"/>
    </row>
    <row r="7" spans="1:14" s="19" customFormat="1" ht="12.75">
      <c r="A7" s="412" t="s">
        <v>189</v>
      </c>
      <c r="B7" s="412"/>
      <c r="C7" s="412"/>
      <c r="D7" s="412"/>
      <c r="E7" s="412"/>
      <c r="F7" s="412"/>
      <c r="G7" s="412"/>
      <c r="H7" s="412"/>
      <c r="I7" s="236"/>
      <c r="J7" s="236"/>
      <c r="K7" s="236"/>
      <c r="L7" s="236"/>
      <c r="M7" s="236"/>
      <c r="N7" s="236"/>
    </row>
    <row r="8" spans="1:14" s="19" customFormat="1" ht="12.75">
      <c r="C8" s="236"/>
      <c r="D8" s="236"/>
      <c r="E8" s="236"/>
      <c r="F8" s="236"/>
      <c r="G8" s="236"/>
      <c r="H8" s="236"/>
      <c r="I8" s="236"/>
      <c r="J8" s="236"/>
      <c r="K8" s="236"/>
      <c r="L8" s="236"/>
      <c r="M8" s="236"/>
      <c r="N8" s="236"/>
    </row>
    <row r="9" spans="1:14" s="19" customFormat="1" ht="12.75"/>
    <row r="10" spans="1:14" s="19" customFormat="1" ht="38.25">
      <c r="B10" s="197" t="s">
        <v>190</v>
      </c>
      <c r="C10" s="197" t="s">
        <v>191</v>
      </c>
      <c r="D10" s="197" t="s">
        <v>192</v>
      </c>
      <c r="E10" s="197" t="s">
        <v>193</v>
      </c>
      <c r="F10" s="197" t="s">
        <v>194</v>
      </c>
      <c r="G10" s="197" t="s">
        <v>195</v>
      </c>
      <c r="I10" s="58"/>
    </row>
    <row r="11" spans="1:14" s="19" customFormat="1" ht="25.5">
      <c r="B11" s="242" t="s">
        <v>196</v>
      </c>
      <c r="C11" s="243"/>
      <c r="D11" s="232"/>
      <c r="E11" s="232"/>
      <c r="F11" s="243"/>
      <c r="G11" s="243"/>
    </row>
    <row r="12" spans="1:14" s="19" customFormat="1" ht="12.75">
      <c r="B12" s="229" t="s">
        <v>198</v>
      </c>
      <c r="C12" s="243">
        <v>4053860</v>
      </c>
      <c r="D12" s="243">
        <v>0</v>
      </c>
      <c r="E12" s="243">
        <v>0</v>
      </c>
      <c r="F12" s="243">
        <f>+C12</f>
        <v>4053860</v>
      </c>
      <c r="G12" s="243">
        <v>10158445</v>
      </c>
      <c r="I12" s="207"/>
      <c r="J12" s="207"/>
    </row>
    <row r="13" spans="1:14" s="19" customFormat="1" ht="25.5">
      <c r="B13" s="242" t="s">
        <v>199</v>
      </c>
      <c r="C13" s="243"/>
      <c r="D13" s="232"/>
      <c r="E13" s="232"/>
      <c r="F13" s="243"/>
      <c r="G13" s="243"/>
    </row>
    <row r="14" spans="1:14" s="19" customFormat="1" ht="12.75">
      <c r="B14" s="229" t="s">
        <v>198</v>
      </c>
      <c r="C14" s="243">
        <v>10158445</v>
      </c>
      <c r="D14" s="243">
        <v>0</v>
      </c>
      <c r="E14" s="243">
        <v>0</v>
      </c>
      <c r="F14" s="243">
        <f>+C14</f>
        <v>10158445</v>
      </c>
      <c r="G14" s="243">
        <v>0</v>
      </c>
      <c r="I14" s="207"/>
      <c r="J14" s="58"/>
    </row>
    <row r="15" spans="1:14" s="19" customFormat="1" ht="12.75">
      <c r="B15" s="229"/>
      <c r="C15" s="243"/>
      <c r="D15" s="243"/>
      <c r="E15" s="243"/>
      <c r="F15" s="243"/>
      <c r="G15" s="243"/>
    </row>
    <row r="16" spans="1:14" s="19" customFormat="1" ht="12.75">
      <c r="B16" s="214" t="s">
        <v>200</v>
      </c>
      <c r="C16" s="244">
        <f>SUM(C12:C14)</f>
        <v>14212305</v>
      </c>
      <c r="D16" s="244">
        <f>SUM(D12:D14)</f>
        <v>0</v>
      </c>
      <c r="E16" s="244">
        <f>SUM(E12:E14)</f>
        <v>0</v>
      </c>
      <c r="F16" s="244">
        <f>SUM(F12:F14)</f>
        <v>14212305</v>
      </c>
      <c r="G16" s="244">
        <f>SUM(G12:G14)</f>
        <v>10158445</v>
      </c>
      <c r="I16" s="207"/>
      <c r="J16" s="207"/>
    </row>
    <row r="17" spans="2:10" s="19" customFormat="1" ht="12.75">
      <c r="B17" s="74"/>
      <c r="C17" s="32"/>
      <c r="D17" s="32"/>
      <c r="E17" s="32"/>
      <c r="F17" s="32"/>
      <c r="G17" s="245"/>
    </row>
    <row r="18" spans="2:10" s="19" customFormat="1" ht="25.5">
      <c r="B18" s="242" t="s">
        <v>201</v>
      </c>
      <c r="C18" s="243"/>
      <c r="D18" s="232"/>
      <c r="E18" s="232"/>
      <c r="F18" s="246"/>
      <c r="G18" s="243"/>
    </row>
    <row r="19" spans="2:10" s="19" customFormat="1" ht="12.75">
      <c r="B19" s="229" t="s">
        <v>202</v>
      </c>
      <c r="C19" s="243">
        <v>17838304</v>
      </c>
      <c r="D19" s="246">
        <v>0</v>
      </c>
      <c r="E19" s="246">
        <v>0</v>
      </c>
      <c r="F19" s="246">
        <f>+C19</f>
        <v>17838304</v>
      </c>
      <c r="G19" s="243">
        <v>17838304</v>
      </c>
      <c r="I19" s="207"/>
      <c r="J19" s="207"/>
    </row>
    <row r="20" spans="2:10" s="19" customFormat="1" ht="12.75">
      <c r="B20" s="74"/>
      <c r="C20" s="32"/>
      <c r="D20" s="32"/>
      <c r="E20" s="32"/>
      <c r="F20" s="32"/>
      <c r="G20" s="245"/>
    </row>
    <row r="21" spans="2:10" s="19" customFormat="1" ht="12.75">
      <c r="B21" s="214" t="s">
        <v>200</v>
      </c>
      <c r="C21" s="244">
        <f>+C19</f>
        <v>17838304</v>
      </c>
      <c r="D21" s="244">
        <f>+D19</f>
        <v>0</v>
      </c>
      <c r="E21" s="244">
        <f>+E19</f>
        <v>0</v>
      </c>
      <c r="F21" s="244">
        <f>+F19</f>
        <v>17838304</v>
      </c>
      <c r="G21" s="244">
        <f>+G19</f>
        <v>17838304</v>
      </c>
    </row>
    <row r="22" spans="2:10" s="19" customFormat="1" ht="12.75">
      <c r="B22" s="74"/>
      <c r="C22" s="32"/>
      <c r="D22" s="32"/>
      <c r="E22" s="32"/>
      <c r="F22" s="32"/>
      <c r="G22" s="245"/>
    </row>
    <row r="23" spans="2:10" s="19" customFormat="1" ht="12.75">
      <c r="B23" s="214" t="s">
        <v>203</v>
      </c>
      <c r="C23" s="244">
        <f>+C16+C21</f>
        <v>32050609</v>
      </c>
      <c r="D23" s="244">
        <f>+D16+D21</f>
        <v>0</v>
      </c>
      <c r="E23" s="244">
        <f>+E16+E21</f>
        <v>0</v>
      </c>
      <c r="F23" s="244">
        <f>+F16+F21</f>
        <v>32050609</v>
      </c>
      <c r="G23" s="244">
        <f>+G16+G21</f>
        <v>27996749</v>
      </c>
    </row>
    <row r="24" spans="2:10" s="19" customFormat="1" ht="12.75"/>
    <row r="25" spans="2:10" s="19" customFormat="1">
      <c r="B25" s="247" t="s">
        <v>204</v>
      </c>
    </row>
    <row r="26" spans="2:10" s="19" customFormat="1">
      <c r="B26" s="239" t="s">
        <v>205</v>
      </c>
    </row>
    <row r="27" spans="2:10" s="19" customFormat="1">
      <c r="B27" s="240" t="s">
        <v>206</v>
      </c>
    </row>
    <row r="28" spans="2:10" s="19" customFormat="1">
      <c r="B28" s="240" t="s">
        <v>207</v>
      </c>
    </row>
    <row r="29" spans="2:10" s="19" customFormat="1">
      <c r="B29" s="240" t="s">
        <v>208</v>
      </c>
    </row>
    <row r="30" spans="2:10" s="19" customFormat="1" ht="12.75"/>
    <row r="31" spans="2:10" s="19" customFormat="1">
      <c r="B31" s="247" t="s">
        <v>209</v>
      </c>
    </row>
    <row r="32" spans="2:10" s="19" customFormat="1">
      <c r="B32" s="248" t="s">
        <v>210</v>
      </c>
    </row>
    <row r="33" spans="2:6" s="19" customFormat="1">
      <c r="B33" s="248" t="s">
        <v>211</v>
      </c>
    </row>
    <row r="34" spans="2:6" s="19" customFormat="1">
      <c r="B34" s="248" t="s">
        <v>212</v>
      </c>
    </row>
    <row r="35" spans="2:6" s="19" customFormat="1">
      <c r="B35" s="248" t="s">
        <v>213</v>
      </c>
    </row>
    <row r="36" spans="2:6" s="19" customFormat="1">
      <c r="B36" s="248" t="s">
        <v>214</v>
      </c>
    </row>
    <row r="37" spans="2:6" s="19" customFormat="1" ht="12.75"/>
    <row r="38" spans="2:6" s="19" customFormat="1" ht="18" customHeight="1">
      <c r="B38" s="249"/>
      <c r="D38" s="250" t="s">
        <v>215</v>
      </c>
      <c r="E38" s="251"/>
      <c r="F38" s="250" t="s">
        <v>216</v>
      </c>
    </row>
    <row r="39" spans="2:6" s="19" customFormat="1">
      <c r="B39" s="32" t="s">
        <v>217</v>
      </c>
      <c r="D39" s="252">
        <f>(783750000+4769296645)/1000</f>
        <v>5553046.6449999996</v>
      </c>
      <c r="E39" s="252"/>
      <c r="F39" s="252">
        <f>(783750000+4769296645)/1000</f>
        <v>5553046.6449999996</v>
      </c>
    </row>
    <row r="40" spans="2:6" s="19" customFormat="1">
      <c r="B40" s="32" t="s">
        <v>218</v>
      </c>
      <c r="D40" s="252">
        <f>3303801173/1000</f>
        <v>3303801.173</v>
      </c>
      <c r="E40" s="252"/>
      <c r="F40" s="252">
        <f>3303801173/1000</f>
        <v>3303801.173</v>
      </c>
    </row>
    <row r="41" spans="2:6" s="19" customFormat="1">
      <c r="B41" s="32" t="s">
        <v>219</v>
      </c>
      <c r="D41" s="252">
        <f>7802254166/1000</f>
        <v>7802254.1660000002</v>
      </c>
      <c r="E41" s="252"/>
      <c r="F41" s="252">
        <f>7802254166/1000</f>
        <v>7802254.1660000002</v>
      </c>
    </row>
    <row r="42" spans="2:6" s="19" customFormat="1">
      <c r="B42" s="32" t="s">
        <v>220</v>
      </c>
      <c r="D42" s="252">
        <f>(4375200166-3195997944)/1000</f>
        <v>1179202.2220000001</v>
      </c>
      <c r="E42" s="252"/>
      <c r="F42" s="252">
        <f>(4375200166-3195997944)/1000</f>
        <v>1179202.2220000001</v>
      </c>
    </row>
    <row r="43" spans="2:6" s="19" customFormat="1" ht="15.75" thickBot="1">
      <c r="B43" s="253"/>
      <c r="D43" s="254">
        <f>SUM(D39:D42)</f>
        <v>17838304.206</v>
      </c>
      <c r="E43" s="255"/>
      <c r="F43" s="254">
        <f>SUM(F39:F42)</f>
        <v>17838304.206</v>
      </c>
    </row>
    <row r="44" spans="2:6" s="19" customFormat="1" ht="13.5" thickTop="1"/>
  </sheetData>
  <mergeCells count="3">
    <mergeCell ref="A2:H2"/>
    <mergeCell ref="A4:H4"/>
    <mergeCell ref="A7:H7"/>
  </mergeCells>
  <pageMargins left="0.7" right="0.7" top="0.75" bottom="0.75" header="0.3" footer="0.3"/>
  <pageSetup paperSize="9" scale="80" orientation="portrait" r:id="rId1"/>
  <colBreaks count="1" manualBreakCount="1">
    <brk id="8"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13"/>
  <sheetViews>
    <sheetView view="pageBreakPreview" zoomScale="115" zoomScaleNormal="100" zoomScaleSheetLayoutView="115" workbookViewId="0">
      <selection activeCell="E10" sqref="E10"/>
    </sheetView>
  </sheetViews>
  <sheetFormatPr baseColWidth="10" defaultRowHeight="15"/>
  <cols>
    <col min="1" max="1" width="7.28515625" customWidth="1"/>
    <col min="2" max="2" width="14.7109375" customWidth="1"/>
    <col min="4" max="4" width="15.42578125" customWidth="1"/>
    <col min="8" max="8" width="7.42578125" customWidth="1"/>
  </cols>
  <sheetData>
    <row r="1" spans="2:10" s="256" customFormat="1" ht="12.75"/>
    <row r="2" spans="2:10" s="256" customFormat="1" ht="12.75">
      <c r="B2" s="442" t="s">
        <v>0</v>
      </c>
      <c r="C2" s="442"/>
      <c r="D2" s="442"/>
      <c r="E2" s="442"/>
      <c r="F2" s="442"/>
      <c r="G2" s="442"/>
    </row>
    <row r="3" spans="2:10" s="256" customFormat="1" ht="12.75">
      <c r="G3" s="257" t="s">
        <v>221</v>
      </c>
    </row>
    <row r="4" spans="2:10" s="256" customFormat="1" ht="12.75">
      <c r="B4" s="442" t="s">
        <v>222</v>
      </c>
      <c r="C4" s="442"/>
      <c r="D4" s="442"/>
      <c r="E4" s="442"/>
      <c r="F4" s="442"/>
      <c r="G4" s="442"/>
      <c r="H4" s="257"/>
    </row>
    <row r="5" spans="2:10" s="256" customFormat="1" ht="12.75">
      <c r="H5" s="257"/>
    </row>
    <row r="6" spans="2:10" s="256" customFormat="1" ht="12.75">
      <c r="B6" s="443" t="s">
        <v>3</v>
      </c>
      <c r="C6" s="443"/>
      <c r="D6" s="443"/>
      <c r="E6" s="443"/>
      <c r="F6" s="443"/>
      <c r="G6" s="443"/>
      <c r="H6" s="257"/>
    </row>
    <row r="7" spans="2:10" s="256" customFormat="1" ht="12.75">
      <c r="B7" s="442"/>
      <c r="C7" s="442"/>
      <c r="D7" s="442"/>
      <c r="E7" s="442"/>
      <c r="F7" s="442"/>
      <c r="G7" s="442"/>
    </row>
    <row r="8" spans="2:10" s="256" customFormat="1" ht="12.75">
      <c r="B8" s="442" t="s">
        <v>223</v>
      </c>
      <c r="C8" s="442"/>
      <c r="D8" s="442"/>
      <c r="E8" s="442"/>
      <c r="F8" s="442"/>
      <c r="G8" s="442"/>
    </row>
    <row r="9" spans="2:10" s="256" customFormat="1" ht="13.5" thickBot="1"/>
    <row r="10" spans="2:10" s="256" customFormat="1" ht="51">
      <c r="B10" s="258" t="s">
        <v>70</v>
      </c>
      <c r="C10" s="259" t="s">
        <v>224</v>
      </c>
      <c r="D10" s="259" t="s">
        <v>225</v>
      </c>
      <c r="E10" s="259" t="s">
        <v>226</v>
      </c>
      <c r="F10" s="259" t="s">
        <v>227</v>
      </c>
      <c r="G10" s="260" t="s">
        <v>228</v>
      </c>
      <c r="I10" s="261"/>
    </row>
    <row r="11" spans="2:10" s="256" customFormat="1" ht="25.5">
      <c r="B11" s="262" t="s">
        <v>229</v>
      </c>
      <c r="C11" s="263">
        <v>1232674</v>
      </c>
      <c r="D11" s="264">
        <v>0</v>
      </c>
      <c r="E11" s="264">
        <v>0</v>
      </c>
      <c r="F11" s="263">
        <v>1232674</v>
      </c>
      <c r="G11" s="265">
        <f>C11</f>
        <v>1232674</v>
      </c>
      <c r="I11" s="266"/>
      <c r="J11" s="266"/>
    </row>
    <row r="12" spans="2:10" s="256" customFormat="1" ht="24" customHeight="1" thickBot="1">
      <c r="B12" s="267" t="s">
        <v>74</v>
      </c>
      <c r="C12" s="268">
        <f>+C11</f>
        <v>1232674</v>
      </c>
      <c r="D12" s="269">
        <f>+D11</f>
        <v>0</v>
      </c>
      <c r="E12" s="269">
        <f>+E11</f>
        <v>0</v>
      </c>
      <c r="F12" s="268">
        <f>+F11</f>
        <v>1232674</v>
      </c>
      <c r="G12" s="270">
        <f>+G11</f>
        <v>1232674</v>
      </c>
    </row>
    <row r="13" spans="2:10" s="92" customFormat="1"/>
  </sheetData>
  <mergeCells count="5">
    <mergeCell ref="B2:G2"/>
    <mergeCell ref="B4:G4"/>
    <mergeCell ref="B6:G6"/>
    <mergeCell ref="B7:G7"/>
    <mergeCell ref="B8:G8"/>
  </mergeCells>
  <pageMargins left="0.7" right="0.7" top="0.75" bottom="0.75" header="0.3" footer="0.3"/>
  <pageSetup paperSize="9" scale="96" orientation="portrait" r:id="rId1"/>
  <colBreaks count="1" manualBreakCount="1">
    <brk id="8" max="1048575" man="1"/>
  </colBreaks>
</worksheet>
</file>

<file path=_xmlsignatures/_rels/origin.sigs.rels><?xml version="1.0" encoding="UTF-8" standalone="yes"?>
<Relationships xmlns="http://schemas.openxmlformats.org/package/2006/relationships"><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URI="#idPackageObject" Type="http://www.w3.org/2000/09/xmldsig#Object">
      <DigestMethod Algorithm="http://www.w3.org/2000/09/xmldsig#sha1"/>
      <DigestValue>omk59rtQXpEFVnTx+a2RJ0nasF4=</DigestValue>
    </Reference>
    <Reference URI="#idOfficeObject" Type="http://www.w3.org/2000/09/xmldsig#Object">
      <DigestMethod Algorithm="http://www.w3.org/2000/09/xmldsig#sha1"/>
      <DigestValue>/6epD3/D7HbHgDHZZgf/16mv0K4=</DigestValue>
    </Reference>
    <Reference URI="#idSignedProperties" Type="http://uri.etsi.org/01903#SignedProperties">
      <Transforms>
        <Transform Algorithm="http://www.w3.org/TR/2001/REC-xml-c14n-20010315"/>
      </Transforms>
      <DigestMethod Algorithm="http://www.w3.org/2000/09/xmldsig#sha1"/>
      <DigestValue>vBPmrTJ7/uZ9HfmBuGMSoarHjvM=</DigestValue>
    </Reference>
  </SignedInfo>
  <SignatureValue>XDe+wSy+6vDajfSNTB9vwbX4QsRr81TXhTYcjpzDn1UwYkPBcUu9nfRkHdBLlLDHRBQ3lm/8oMXJ
cAzYEZA15VqeCgsndihAFsW2SKcS9mb3eiZlPoTpsLWkw6yOz3uTRYH1xA0zwbP9+ub8lJX9OZaO
PHH1W8yr/yUFY1Cz5u3iyQn/oDkLQuQ5jim/mJCfDI5I2jVg2McgpxcruFDknJL0KjvT2JvsuQyP
PgE8sgh8ZwCVzKZu6wWxKueFHimfvwuY7iMqCQ5+xFfPOlLE9UuV1MHhNYDNCKIeZ5OW1m1fB3fH
RjQh4rtz9Xl3WEW9lin0DqqSpx+wrXKr1BiBtQ==</SignatureValue>
  <KeyInfo>
    <X509Data>
      <X509Certificate>MIIHwDCCBaigAwIBAgIQSyHTgg8ZY1ZcsMFG9A1BYDANBgkqhkiG9w0BAQsFADBPMRcwFQYDVQQF
Ew5SVUMgODAwODAwOTktMDELMAkGA1UEBhMCUFkxETAPBgNVBAoMCFZJVCBTLkEuMRQwEgYDVQQD
EwtDQS1WSVQgUy5BLjAeFw0xOTA0MTIxNjQ4MDZaFw0yMTA0MTIxNjQ4MDZaMIGaMRAwDgYDVQQq
DAdPUkxBTkRPMRgwFgYDVQQEDA9QRU5ORVIgRMOcUktTRU4xETAPBgNVBAUTCENJODAyNzE4MSAw
HgYDVQQDDBdPUkxBTkRPIFBFTk5FUiBEw5xSS1NFTjERMA8GA1UECwwIRklSTUEgRjIxFzAVBgNV
BAoMDlBFUlNPTkEgRklTSUNBMQswCQYDVQQGEwJQWTCCASIwDQYJKoZIhvcNAQEBBQADggEPADCC
AQoCggEBAOqjqiYHQHd9PUQTqHxXlUXsnfZ0wrl8bQYeElY/PsaZz8tcGtITNVZh5lQVx3QFkOO5
I0H6F5A+Y+RXhzYWfA9axuzxawUbDIpg2+Zqbf0XoZ9yKTSj2/7YtpyAZUUBrOOV/thFbtV7WmWk
szz5Yq0ypHsb/x7Ai6OhZi0ZTJ23eUwV27ycPZm2wGWlb0eRY5rLFS3YQ9jkSGy7c55mVYGmbBRw
Uxlj7vLO0AQokrS/Mf0zEp4aJ/JhLcSOdTC4aCGhtqutsj8frFuksQVgobZC2EV1vOd3yXdO2Y1B
jyvwyxgxk2ABJCTIQF0NcB1IqvGAstCEc31DaGiz/4r5H3ECAwEAAaOCA0owggNGMAwGA1UdEwEB
/wQCMAAwDgYDVR0PAQH/BAQDAgXgMCwGA1UdJQEB/wQiMCAGCCsGAQUFBwMEBggrBgEFBQcDAgYK
KwYBBAGCNxQCAjAdBgNVHQ4EFgQUSBapxCMYMqS12GkC/5Y/ESnCcs0wHwYDVR0jBBgwFoAUA2N8
n21acqVTkbTb7JH7A198fJ0wggHYBgNVHSAEggHPMIIByzCCAccGDCsGAQQBgtlKAQEBBzCCAbUw
MQYIKwYBBQUHAgEWJWh0dHBzOi8vd3d3LmVmaXJtYS5jb20ucHkvcmVwb3NpdG9yaW8wgcYGCCsG
AQUFBwICMIG5GoG2RXN0ZSBlcyB1biBjZXJ0aWZpY2FkbyBUaXBvIEYyIGRlIHBlcnNvbmEgZu1z
aWNhIGN1eWEgY2xhdmUgcHJpdmFkYSBlc3ThIGFsbWFjZW5hZGEgZW4gdW4gbfNkdWxvIGRlIGhh
cmR3YXJlIHkgc29uIHV0aWxpemFkYXMgcGFyYSBhdXRlbnRpY2FyIGEgc3UgdGl0dWxhciB5IGdl
bmVyYXIgZmlybWFzIGRpZ2l0YWxlcy4wgbYGCCsGAQUFBwICMIGpGoGmVGhpcyBpcyBhIFR5cGUg
RjIgY2VydGlmaWNhdGUgb2YgcGh5c2ljYWwgcGVyc29uIHdob3NlIHByaXZhdGUga2V5IGlzIHN0
b3JlZCBpbiBhIGhhcmR3YXJlIG1vZHVsZSBhbmQgdXNlZCB0byBhdXRoZW50aWNhdGUgdGhlIGhv
bGRlciBhbmQgZ2VuZXJhdGUgZGlnaXRhbCBzaWduYXR1cmVzLjAgBgNVHREEGTAXgRVPUEVOTkVS
QFBFTk5FUi5DT00uUFkwdgYIKwYBBQUHAQEEajBoMCgGCCsGAQUFBzABhhxodHRwczovL3d3dy5l
ZmlybWEuY29tLnB5L3ZhMDwGCCsGAQUFBzAChjBodHRwczovL3d3dy5lZmlybWEuY29tLnB5L3Jl
cG9zaXRvcmlvL2VmaXJtYS5jcnQwQgYDVR0fBDswOTA3oDWgM4YxaHR0cHM6Ly93d3cuZWZpcm1h
LmNvbS5weS9yZXBvc2l0b3Jpby9lZmlybWExLmNybDANBgkqhkiG9w0BAQsFAAOCAgEANJAM4SDB
hwKRB3IgkJuQWBiCI4JsbcDU1SmC1iE9HCSKXdpUQLUM0d9sPOxMjfnCmumcVWVSakwgWaEHKHYZ
TybvHiKq1KfcGmXXY7jjzXTnG3Zwf9V21vow5a5/LPMONYXoJb27zCt9n8zFqpCdH8oBF4tuh9YQ
pab4m7mAJQHBHOdIeWR64HSCQuQh9TXmqFOe7f9HNQE3YUCWofeCU5RwZOwaGZVWstwa+VRjgPvp
o6VPuoTJ3HfHjmu4dDM62PTB+vRRrxqSRNBoWw3WMXcxfMA6QqE8TsC0VEhS3S8WTr7TMnvQqx92
90+CRkreVshH8nEgsq3xoJf3gu0yGPvYqeSYs1z5LnsxgAwqK2r1anaF3jSbyFt8Uqiy2oP2//YV
U88KtQq3YT6sKQI/7z6ll7+phOT4dMJq9X0jZQXO/c5bcEkMq263qkgL5nppS12qdLFmaNddo9Hu
nH3qj4VB4WDmyphG722H6pfLRzUGEjB3Y4kQVuzA18wYKjqgwkS2rvnLfUoqvsqW55hSo3CTFz6P
m4e6ks8ozu7722upurBmcfzkix7VtKyNYnQHDr2BbOkEwSzLwEvL7papuMnuo0sxom8p5Mmb2Fvt
j3TL5EkBKypqWCC2Mzv7K5OaytE4PItgfd9aewxsL1x4hdhaGimaAUVjGtKq+qxe8Ic=</X509Certificate>
    </X509Data>
  </KeyInfo>
  <Object xmlns:mdssi="http://schemas.openxmlformats.org/package/2006/digital-signature" Id="idPackageObject">
    <Manifest>
      <Reference URI="/xl/externalLinks/externalLink2.xml?ContentType=application/vnd.openxmlformats-officedocument.spreadsheetml.externalLink+xml">
        <DigestMethod Algorithm="http://www.w3.org/2000/09/xmldsig#sha1"/>
        <DigestValue>WAplj62OjMlHcxWiCbhw4HB6ZkI=</DigestValue>
      </Reference>
      <Reference URI="/xl/worksheets/sheet15.xml?ContentType=application/vnd.openxmlformats-officedocument.spreadsheetml.worksheet+xml">
        <DigestMethod Algorithm="http://www.w3.org/2000/09/xmldsig#sha1"/>
        <DigestValue>ahe7sWTA7+wB1ZYj/WlQspYuGXU=</DigestValue>
      </Reference>
      <Reference URI="/xl/printerSettings/printerSettings12.bin?ContentType=application/vnd.openxmlformats-officedocument.spreadsheetml.printerSettings">
        <DigestMethod Algorithm="http://www.w3.org/2000/09/xmldsig#sha1"/>
        <DigestValue>KtivetFeC7RXE7WdKwflIVt7koM=</DigestValue>
      </Reference>
      <Reference URI="/xl/worksheets/sheet16.xml?ContentType=application/vnd.openxmlformats-officedocument.spreadsheetml.worksheet+xml">
        <DigestMethod Algorithm="http://www.w3.org/2000/09/xmldsig#sha1"/>
        <DigestValue>6buy1DUETjoqI2zn/+vdqPFMVFY=</DigestValue>
      </Reference>
      <Reference URI="/xl/printerSettings/printerSettings11.bin?ContentType=application/vnd.openxmlformats-officedocument.spreadsheetml.printerSettings">
        <DigestMethod Algorithm="http://www.w3.org/2000/09/xmldsig#sha1"/>
        <DigestValue>KtivetFeC7RXE7WdKwflIVt7koM=</DigestValue>
      </Reference>
      <Reference URI="/xl/sharedStrings.xml?ContentType=application/vnd.openxmlformats-officedocument.spreadsheetml.sharedStrings+xml">
        <DigestMethod Algorithm="http://www.w3.org/2000/09/xmldsig#sha1"/>
        <DigestValue>N6NUZ0RTI8JrG1HGy3yrV3Gbd9s=</DigestValue>
      </Reference>
      <Reference URI="/xl/printerSettings/printerSettings16.bin?ContentType=application/vnd.openxmlformats-officedocument.spreadsheetml.printerSettings">
        <DigestMethod Algorithm="http://www.w3.org/2000/09/xmldsig#sha1"/>
        <DigestValue>KtivetFeC7RXE7WdKwflIVt7koM=</DigestValue>
      </Reference>
      <Reference URI="/xl/worksheets/sheet14.xml?ContentType=application/vnd.openxmlformats-officedocument.spreadsheetml.worksheet+xml">
        <DigestMethod Algorithm="http://www.w3.org/2000/09/xmldsig#sha1"/>
        <DigestValue>mAqQipu8nwgg6gnsy2YXqSHKGJ0=</DigestValue>
      </Reference>
      <Reference URI="/xl/printerSettings/printerSettings13.bin?ContentType=application/vnd.openxmlformats-officedocument.spreadsheetml.printerSettings">
        <DigestMethod Algorithm="http://www.w3.org/2000/09/xmldsig#sha1"/>
        <DigestValue>KtivetFeC7RXE7WdKwflIVt7koM=</DigestValue>
      </Reference>
      <Reference URI="/xl/printerSettings/printerSettings6.bin?ContentType=application/vnd.openxmlformats-officedocument.spreadsheetml.printerSettings">
        <DigestMethod Algorithm="http://www.w3.org/2000/09/xmldsig#sha1"/>
        <DigestValue>KtivetFeC7RXE7WdKwflIVt7koM=</DigestValue>
      </Reference>
      <Reference URI="/xl/worksheets/sheet12.xml?ContentType=application/vnd.openxmlformats-officedocument.spreadsheetml.worksheet+xml">
        <DigestMethod Algorithm="http://www.w3.org/2000/09/xmldsig#sha1"/>
        <DigestValue>uty0fYjsdQPW9YHeMdApnFnVVw8=</DigestValue>
      </Reference>
      <Reference URI="/xl/printerSettings/printerSettings7.bin?ContentType=application/vnd.openxmlformats-officedocument.spreadsheetml.printerSettings">
        <DigestMethod Algorithm="http://www.w3.org/2000/09/xmldsig#sha1"/>
        <DigestValue>KtivetFeC7RXE7WdKwflIVt7koM=</DigestValue>
      </Reference>
      <Reference URI="/xl/worksheets/sheet13.xml?ContentType=application/vnd.openxmlformats-officedocument.spreadsheetml.worksheet+xml">
        <DigestMethod Algorithm="http://www.w3.org/2000/09/xmldsig#sha1"/>
        <DigestValue>q5h5y6QCfy1SlM8xAZuAS4GNz2k=</DigestValue>
      </Reference>
      <Reference URI="/xl/worksheets/sheet9.xml?ContentType=application/vnd.openxmlformats-officedocument.spreadsheetml.worksheet+xml">
        <DigestMethod Algorithm="http://www.w3.org/2000/09/xmldsig#sha1"/>
        <DigestValue>lqWSazWun0iR10jSckVorLnUHHc=</DigestValue>
      </Reference>
      <Reference URI="/xl/printerSettings/printerSettings10.bin?ContentType=application/vnd.openxmlformats-officedocument.spreadsheetml.printerSettings">
        <DigestMethod Algorithm="http://www.w3.org/2000/09/xmldsig#sha1"/>
        <DigestValue>KtivetFeC7RXE7WdKwflIVt7koM=</DigestValue>
      </Reference>
      <Reference URI="/xl/worksheets/sheet10.xml?ContentType=application/vnd.openxmlformats-officedocument.spreadsheetml.worksheet+xml">
        <DigestMethod Algorithm="http://www.w3.org/2000/09/xmldsig#sha1"/>
        <DigestValue>Vdb0wlaJzar7c8+1RUYBgHHQ1VY=</DigestValue>
      </Reference>
      <Reference URI="/xl/worksheets/sheet6.xml?ContentType=application/vnd.openxmlformats-officedocument.spreadsheetml.worksheet+xml">
        <DigestMethod Algorithm="http://www.w3.org/2000/09/xmldsig#sha1"/>
        <DigestValue>jeIOn9QOjmGT+hk0gKlHPxxXMgk=</DigestValue>
      </Reference>
      <Reference URI="/xl/printerSettings/printerSettings14.bin?ContentType=application/vnd.openxmlformats-officedocument.spreadsheetml.printerSettings">
        <DigestMethod Algorithm="http://www.w3.org/2000/09/xmldsig#sha1"/>
        <DigestValue>KtivetFeC7RXE7WdKwflIVt7koM=</DigestValue>
      </Reference>
      <Reference URI="/xl/worksheets/sheet7.xml?ContentType=application/vnd.openxmlformats-officedocument.spreadsheetml.worksheet+xml">
        <DigestMethod Algorithm="http://www.w3.org/2000/09/xmldsig#sha1"/>
        <DigestValue>VkBj5nLdCJSSuqTpeOgBGX6PBYk=</DigestValue>
      </Reference>
      <Reference URI="/xl/printerSettings/printerSettings15.bin?ContentType=application/vnd.openxmlformats-officedocument.spreadsheetml.printerSettings">
        <DigestMethod Algorithm="http://www.w3.org/2000/09/xmldsig#sha1"/>
        <DigestValue>KtivetFeC7RXE7WdKwflIVt7koM=</DigestValue>
      </Reference>
      <Reference URI="/xl/drawings/drawing1.xml?ContentType=application/vnd.openxmlformats-officedocument.drawing+xml">
        <DigestMethod Algorithm="http://www.w3.org/2000/09/xmldsig#sha1"/>
        <DigestValue>fWG5RaCzMPDFiSgeFFQo4mal9z4=</DigestValue>
      </Reference>
      <Reference URI="/xl/drawings/drawing2.xml?ContentType=application/vnd.openxmlformats-officedocument.drawing+xml">
        <DigestMethod Algorithm="http://www.w3.org/2000/09/xmldsig#sha1"/>
        <DigestValue>ce5q3k4T/P8hEPaUl1V3/FggNeg=</DigestValue>
      </Reference>
      <Reference URI="/xl/printerSettings/printerSettings1.bin?ContentType=application/vnd.openxmlformats-officedocument.spreadsheetml.printerSettings">
        <DigestMethod Algorithm="http://www.w3.org/2000/09/xmldsig#sha1"/>
        <DigestValue>KtivetFeC7RXE7WdKwflIVt7koM=</DigestValue>
      </Reference>
      <Reference URI="/xl/printerSettings/printerSettings9.bin?ContentType=application/vnd.openxmlformats-officedocument.spreadsheetml.printerSettings">
        <DigestMethod Algorithm="http://www.w3.org/2000/09/xmldsig#sha1"/>
        <DigestValue>KtivetFeC7RXE7WdKwflIVt7koM=</DigestValue>
      </Reference>
      <Reference URI="/xl/worksheets/sheet8.xml?ContentType=application/vnd.openxmlformats-officedocument.spreadsheetml.worksheet+xml">
        <DigestMethod Algorithm="http://www.w3.org/2000/09/xmldsig#sha1"/>
        <DigestValue>mnknlTtkTyQ66acreMJexOkEStI=</DigestValue>
      </Reference>
      <Reference URI="/xl/printerSettings/printerSettings8.bin?ContentType=application/vnd.openxmlformats-officedocument.spreadsheetml.printerSettings">
        <DigestMethod Algorithm="http://www.w3.org/2000/09/xmldsig#sha1"/>
        <DigestValue>KtivetFeC7RXE7WdKwflIVt7koM=</DigestValue>
      </Reference>
      <Reference URI="/xl/worksheets/sheet5.xml?ContentType=application/vnd.openxmlformats-officedocument.spreadsheetml.worksheet+xml">
        <DigestMethod Algorithm="http://www.w3.org/2000/09/xmldsig#sha1"/>
        <DigestValue>TkyJcsBx4aw0ZHAnr7eVgj0F+Tk=</DigestValue>
      </Reference>
      <Reference URI="/xl/externalLinks/externalLink1.xml?ContentType=application/vnd.openxmlformats-officedocument.spreadsheetml.externalLink+xml">
        <DigestMethod Algorithm="http://www.w3.org/2000/09/xmldsig#sha1"/>
        <DigestValue>k10ua5mMZy9KHOnBEXW+pV/v8mk=</DigestValue>
      </Reference>
      <Reference URI="/xl/worksheets/sheet11.xml?ContentType=application/vnd.openxmlformats-officedocument.spreadsheetml.worksheet+xml">
        <DigestMethod Algorithm="http://www.w3.org/2000/09/xmldsig#sha1"/>
        <DigestValue>dR2fkpECeX4sUhPAuCBMSTX7afE=</DigestValue>
      </Reference>
      <Reference URI="/xl/styles.xml?ContentType=application/vnd.openxmlformats-officedocument.spreadsheetml.styles+xml">
        <DigestMethod Algorithm="http://www.w3.org/2000/09/xmldsig#sha1"/>
        <DigestValue>jzke2Vzu77LKUqGJP4YddFDS6bw=</DigestValue>
      </Reference>
      <Reference URI="/xl/media/image12.png?ContentType=image/png">
        <DigestMethod Algorithm="http://www.w3.org/2000/09/xmldsig#sha1"/>
        <DigestValue>AYhTkm1HZRgFKv2EaqrdAydeg4U=</DigestValue>
      </Reference>
      <Reference URI="/xl/worksheets/sheet3.xml?ContentType=application/vnd.openxmlformats-officedocument.spreadsheetml.worksheet+xml">
        <DigestMethod Algorithm="http://www.w3.org/2000/09/xmldsig#sha1"/>
        <DigestValue>GC/JFJ9ppO2905B6EeuBB9dLeSQ=</DigestValue>
      </Reference>
      <Reference URI="/xl/printerSettings/printerSettings3.bin?ContentType=application/vnd.openxmlformats-officedocument.spreadsheetml.printerSettings">
        <DigestMethod Algorithm="http://www.w3.org/2000/09/xmldsig#sha1"/>
        <DigestValue>KtivetFeC7RXE7WdKwflIVt7koM=</DigestValue>
      </Reference>
      <Reference URI="/xl/worksheets/sheet2.xml?ContentType=application/vnd.openxmlformats-officedocument.spreadsheetml.worksheet+xml">
        <DigestMethod Algorithm="http://www.w3.org/2000/09/xmldsig#sha1"/>
        <DigestValue>xqhCYbUnmBYlGA29oIstPni3oXA=</DigestValue>
      </Reference>
      <Reference URI="/xl/media/image11.png?ContentType=image/png">
        <DigestMethod Algorithm="http://www.w3.org/2000/09/xmldsig#sha1"/>
        <DigestValue>71c+MgQ8HbNyEV5bfksnnqQ++G8=</DigestValue>
      </Reference>
      <Reference URI="/xl/media/image10.png?ContentType=image/png">
        <DigestMethod Algorithm="http://www.w3.org/2000/09/xmldsig#sha1"/>
        <DigestValue>BSvNMo2gzakzPoBS8VTxQI/wbrs=</DigestValue>
      </Reference>
      <Reference URI="/xl/media/image9.png?ContentType=image/png">
        <DigestMethod Algorithm="http://www.w3.org/2000/09/xmldsig#sha1"/>
        <DigestValue>HvjlQN/a9x4WQpmYprbRa5eNW0o=</DigestValue>
      </Reference>
      <Reference URI="/xl/workbook.xml?ContentType=application/vnd.openxmlformats-officedocument.spreadsheetml.sheet.main+xml">
        <DigestMethod Algorithm="http://www.w3.org/2000/09/xmldsig#sha1"/>
        <DigestValue>aSsatIgwqDFpCkQNP31K3m69j5w=</DigestValue>
      </Reference>
      <Reference URI="/xl/externalLinks/externalLink3.xml?ContentType=application/vnd.openxmlformats-officedocument.spreadsheetml.externalLink+xml">
        <DigestMethod Algorithm="http://www.w3.org/2000/09/xmldsig#sha1"/>
        <DigestValue>K8xznXl0vIGNcpnQB7nhJjR2T4w=</DigestValue>
      </Reference>
      <Reference URI="/xl/worksheets/sheet4.xml?ContentType=application/vnd.openxmlformats-officedocument.spreadsheetml.worksheet+xml">
        <DigestMethod Algorithm="http://www.w3.org/2000/09/xmldsig#sha1"/>
        <DigestValue>sOSdR9TO6b4OGlb8EP4IGsUgl9o=</DigestValue>
      </Reference>
      <Reference URI="/xl/printerSettings/printerSettings4.bin?ContentType=application/vnd.openxmlformats-officedocument.spreadsheetml.printerSettings">
        <DigestMethod Algorithm="http://www.w3.org/2000/09/xmldsig#sha1"/>
        <DigestValue>KtivetFeC7RXE7WdKwflIVt7koM=</DigestValue>
      </Reference>
      <Reference URI="/xl/theme/theme1.xml?ContentType=application/vnd.openxmlformats-officedocument.theme+xml">
        <DigestMethod Algorithm="http://www.w3.org/2000/09/xmldsig#sha1"/>
        <DigestValue>0aEwUu0ofn2gYTMmi82LfXFcD68=</DigestValue>
      </Reference>
      <Reference URI="/xl/printerSettings/printerSettings2.bin?ContentType=application/vnd.openxmlformats-officedocument.spreadsheetml.printerSettings">
        <DigestMethod Algorithm="http://www.w3.org/2000/09/xmldsig#sha1"/>
        <DigestValue>KtivetFeC7RXE7WdKwflIVt7koM=</DigestValue>
      </Reference>
      <Reference URI="/xl/media/image7.png?ContentType=image/png">
        <DigestMethod Algorithm="http://www.w3.org/2000/09/xmldsig#sha1"/>
        <DigestValue>1D6bLnEs6J4p+fWB46rf4XaUa0s=</DigestValue>
      </Reference>
      <Reference URI="/xl/media/image5.png?ContentType=image/png">
        <DigestMethod Algorithm="http://www.w3.org/2000/09/xmldsig#sha1"/>
        <DigestValue>+jlTqNGHK+s2JBeavqWQO4x9Kng=</DigestValue>
      </Reference>
      <Reference URI="/xl/drawings/drawing3.xml?ContentType=application/vnd.openxmlformats-officedocument.drawing+xml">
        <DigestMethod Algorithm="http://www.w3.org/2000/09/xmldsig#sha1"/>
        <DigestValue>BD4SNDJUi9y0WtBPAGwoxDUr0D4=</DigestValue>
      </Reference>
      <Reference URI="/xl/drawings/drawing4.xml?ContentType=application/vnd.openxmlformats-officedocument.drawing+xml">
        <DigestMethod Algorithm="http://www.w3.org/2000/09/xmldsig#sha1"/>
        <DigestValue>gyyoz6UCvee1e8Tc0iVyBq9KzN0=</DigestValue>
      </Reference>
      <Reference URI="/xl/printerSettings/printerSettings5.bin?ContentType=application/vnd.openxmlformats-officedocument.spreadsheetml.printerSettings">
        <DigestMethod Algorithm="http://www.w3.org/2000/09/xmldsig#sha1"/>
        <DigestValue>KtivetFeC7RXE7WdKwflIVt7koM=</DigestValue>
      </Reference>
      <Reference URI="/xl/media/image8.png?ContentType=image/png">
        <DigestMethod Algorithm="http://www.w3.org/2000/09/xmldsig#sha1"/>
        <DigestValue>2WPs9p3A9te64baT/81VOM8V71E=</DigestValue>
      </Reference>
      <Reference URI="/xl/media/image4.png?ContentType=image/png">
        <DigestMethod Algorithm="http://www.w3.org/2000/09/xmldsig#sha1"/>
        <DigestValue>kEgKEhQBzSybJK/m1FEXBRpbEaM=</DigestValue>
      </Reference>
      <Reference URI="/xl/media/image2.png?ContentType=image/png">
        <DigestMethod Algorithm="http://www.w3.org/2000/09/xmldsig#sha1"/>
        <DigestValue>e6UZvBedm7r2/WCcaEW6MXML+Gw=</DigestValue>
      </Reference>
      <Reference URI="/xl/media/image6.png?ContentType=image/png">
        <DigestMethod Algorithm="http://www.w3.org/2000/09/xmldsig#sha1"/>
        <DigestValue>L4Z9bmqgfaP5PZ1VbQ4ZhoVVotE=</DigestValue>
      </Reference>
      <Reference URI="/xl/media/image3.png?ContentType=image/png">
        <DigestMethod Algorithm="http://www.w3.org/2000/09/xmldsig#sha1"/>
        <DigestValue>iJCgxnXipKPRGsZnLtQEkagB0Jg=</DigestValue>
      </Reference>
      <Reference URI="/xl/worksheets/sheet1.xml?ContentType=application/vnd.openxmlformats-officedocument.spreadsheetml.worksheet+xml">
        <DigestMethod Algorithm="http://www.w3.org/2000/09/xmldsig#sha1"/>
        <DigestValue>rGgrgm93J4nnn1l0TE90omIiwpw=</DigestValue>
      </Reference>
      <Reference URI="/xl/media/image1.png?ContentType=image/png">
        <DigestMethod Algorithm="http://www.w3.org/2000/09/xmldsig#sha1"/>
        <DigestValue>uiyUMTgC3vOIaPS+a+9KF2asX/c=</DigestValue>
      </Reference>
      <Reference URI="/xl/calcChain.xml?ContentType=application/vnd.openxmlformats-officedocument.spreadsheetml.calcChain+xml">
        <DigestMethod Algorithm="http://www.w3.org/2000/09/xmldsig#sha1"/>
        <DigestValue>pN6FmWRIpESHKrgigXCcpz5RQ2w=</DigestValue>
      </Reference>
      <Reference URI="/xl/externalLinks/_rels/externalLink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VYcE4dbBEM98UwGRfUSOH4tzfgU=</DigestValue>
      </Reference>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externalLinks/_rels/externalLink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plQNRjV5CgjIUxfQEKAw6OKQfE4=</DigestValue>
      </Reference>
      <Reference URI="/xl/worksheets/_rels/sheet4.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p3Vo1ELbv4NvleayWI6std39/r8=</DigestValue>
      </Reference>
      <Reference URI="/xl/externalLinks/_rels/externalLink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pXBp4voR5k4Ej/RZRiCn9v4a2sA=</DigestValue>
      </Reference>
      <Reference URI="/xl/worksheets/_rels/sheet1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Vclzwqg39PLFkJdzcx3F8AQsaJo=</DigestValue>
      </Reference>
      <Reference URI="/xl/worksheets/_rels/sheet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x3OS0O1Zv90RqYPQ04JCQKrQR8U=</DigestValue>
      </Reference>
      <Reference URI="/xl/worksheets/_rels/sheet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DPl54m8ZkWDWmPPYreVK672bwio=</DigestValue>
      </Reference>
      <Reference URI="/xl/worksheets/_rels/sheet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ew+sNkCbSxwNPstBsGRjC+14Sxg=</DigestValue>
      </Reference>
      <Reference URI="/xl/worksheets/_rels/sheet14.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n+0vGARnVcePbMd38IPwNKCZjEA=</DigestValue>
      </Reference>
      <Reference URI="/xl/worksheets/_rels/sheet1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U7CUEIIjus89uV8hommNXczPLCs=</DigestValue>
      </Reference>
      <Reference URI="/xl/worksheets/_rels/sheet6.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pRTIgt3ZCwCHdZOTjQ1jGIvjSb8=</DigestValue>
      </Reference>
      <Reference URI="/xl/worksheets/_rels/sheet5.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gLMRZB7s88mg+sKljXP+o9GVNVU=</DigestValue>
      </Reference>
      <Reference URI="/xl/worksheets/_rels/sheet10.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LPejZ6yBAfuuMiUZm6rOO7mcndA=</DigestValue>
      </Reference>
      <Reference URI="/xl/worksheets/_rels/sheet9.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N/uDggg8AIygyJh+dIPdIaS6kno=</DigestValue>
      </Reference>
      <Reference URI="/xl/worksheets/_rels/sheet8.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evqmqFUdbvaL3aMipGrmdpdWthI=</DigestValue>
      </Reference>
      <Reference URI="/xl/worksheets/_rels/sheet16.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0/09/xmldsig#sha1"/>
        <DigestValue>ZPWKyNiQB71s/Z4eysGi5Op5Pk8=</DigestValue>
      </Reference>
      <Reference URI="/xl/worksheets/_rels/sheet7.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0/09/xmldsig#sha1"/>
        <DigestValue>BsiWD0kcTbIQ31U+tQfbKZvb8BE=</DigestValue>
      </Reference>
      <Reference URI="/xl/worksheets/_rels/sheet15.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0/09/xmldsig#sha1"/>
        <DigestValue>ajRZiGvV+CTSqfOBdNj1oO1RKQM=</DigestValue>
      </Reference>
      <Reference URI="/xl/worksheets/_rels/sheet11.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0/09/xmldsig#sha1"/>
        <DigestValue>1nMe3MmShd9nlkiW9zFpA3y0/oI=</DigestValue>
      </Reference>
      <Reference URI="/xl/_rels/workbook.xml.rels?ContentType=application/vnd.openxmlformats-package.relationships+xml">
        <Transforms>
          <Transform Algorithm="http://schemas.openxmlformats.org/package/2006/RelationshipTransform">
            <mdssi:RelationshipReference SourceId="rId8"/>
            <mdssi:RelationshipReference SourceId="rId13"/>
            <mdssi:RelationshipReference SourceId="rId18"/>
            <mdssi:RelationshipReference SourceId="rId3"/>
            <mdssi:RelationshipReference SourceId="rId21"/>
            <mdssi:RelationshipReference SourceId="rId7"/>
            <mdssi:RelationshipReference SourceId="rId12"/>
            <mdssi:RelationshipReference SourceId="rId17"/>
            <mdssi:RelationshipReference SourceId="rId2"/>
            <mdssi:RelationshipReference SourceId="rId16"/>
            <mdssi:RelationshipReference SourceId="rId20"/>
            <mdssi:RelationshipReference SourceId="rId1"/>
            <mdssi:RelationshipReference SourceId="rId6"/>
            <mdssi:RelationshipReference SourceId="rId11"/>
            <mdssi:RelationshipReference SourceId="rId5"/>
            <mdssi:RelationshipReference SourceId="rId15"/>
            <mdssi:RelationshipReference SourceId="rId23"/>
            <mdssi:RelationshipReference SourceId="rId10"/>
            <mdssi:RelationshipReference SourceId="rId19"/>
            <mdssi:RelationshipReference SourceId="rId4"/>
            <mdssi:RelationshipReference SourceId="rId9"/>
            <mdssi:RelationshipReference SourceId="rId14"/>
            <mdssi:RelationshipReference SourceId="rId22"/>
          </Transform>
          <Transform Algorithm="http://www.w3.org/TR/2001/REC-xml-c14n-20010315"/>
        </Transforms>
        <DigestMethod Algorithm="http://www.w3.org/2000/09/xmldsig#sha1"/>
        <DigestValue>WaZ9nRTpWVqkmSM0IlpJ+sTT+KQ=</DigestValue>
      </Reference>
      <Reference URI="/xl/drawings/_rels/drawing4.xml.rels?ContentType=application/vnd.openxmlformats-package.relationships+xml">
        <Transforms>
          <Transform Algorithm="http://schemas.openxmlformats.org/package/2006/RelationshipTransform">
            <mdssi:RelationshipReference SourceId="rId8"/>
            <mdssi:RelationshipReference SourceId="rId3"/>
            <mdssi:RelationshipReference SourceId="rId7"/>
            <mdssi:RelationshipReference SourceId="rId12"/>
            <mdssi:RelationshipReference SourceId="rId2"/>
            <mdssi:RelationshipReference SourceId="rId1"/>
            <mdssi:RelationshipReference SourceId="rId6"/>
            <mdssi:RelationshipReference SourceId="rId11"/>
            <mdssi:RelationshipReference SourceId="rId5"/>
            <mdssi:RelationshipReference SourceId="rId10"/>
            <mdssi:RelationshipReference SourceId="rId4"/>
            <mdssi:RelationshipReference SourceId="rId9"/>
          </Transform>
          <Transform Algorithm="http://www.w3.org/TR/2001/REC-xml-c14n-20010315"/>
        </Transforms>
        <DigestMethod Algorithm="http://www.w3.org/2000/09/xmldsig#sha1"/>
        <DigestValue>3h8QjGNBQuxHCZKKQ8QY4vSMOtQ=</DigestValue>
      </Reference>
    </Manifest>
    <SignatureProperties>
      <SignatureProperty Id="idSignatureTime" Target="#idPackageSignature">
        <mdssi:SignatureTime>
          <mdssi:Format>YYYY-MM-DDThh:mm:ssTZD</mdssi:Format>
          <mdssi:Value>2019-11-12T18:17:07Z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6.1</WindowsVersion>
          <OfficeVersion>14.0</OfficeVersion>
          <ApplicationVersion>14.0</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ManifestHashAlgorithm>http://www.w3.org/2000/09/xmldsig#sha1</ManifestHashAlgorithm>
          <SignatureType>1</SignatureType>
        </SignatureInfoV1>
      </SignatureProperty>
    </SignatureProperties>
  </Object>
  <Object>
    <xd:QualifyingProperties xmlns:xd="http://uri.etsi.org/01903/v1.3.2#" Target="#idPackageSignature">
      <xd:SignedProperties Id="idSignedProperties">
        <xd:SignedSignatureProperties>
          <xd:SigningTime>2019-11-12T18:17:07Z</xd:SigningTime>
          <xd:SigningCertificate>
            <xd:Cert>
              <xd:CertDigest>
                <DigestMethod Algorithm="http://www.w3.org/2000/09/xmldsig#sha1"/>
                <DigestValue>eMtcyUwE/lgTOaErQ5he+VDfVyo=</DigestValue>
              </xd:CertDigest>
              <xd:IssuerSerial>
                <X509IssuerName>CN=CA-VIT S.A., O=VIT S.A., C=PY, SERIALNUMBER=RUC 80080099-0</X509IssuerName>
                <X509SerialNumber>99867735372960804536541762882638791008</X509SerialNumber>
              </xd:IssuerSerial>
            </xd:Cert>
          </xd:SigningCertificate>
          <xd:SignaturePolicyIdentifier>
            <xd:SignaturePolicyImplied/>
          </xd:SignaturePolicyIdentifier>
        </xd:SignedSignatureProperties>
      </xd:Signed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15</vt:i4>
      </vt:variant>
    </vt:vector>
  </HeadingPairs>
  <TitlesOfParts>
    <vt:vector size="31" baseType="lpstr">
      <vt:lpstr>BG</vt:lpstr>
      <vt:lpstr>ER</vt:lpstr>
      <vt:lpstr>EPN</vt:lpstr>
      <vt:lpstr>EFE</vt:lpstr>
      <vt:lpstr>AnexoA</vt:lpstr>
      <vt:lpstr>AnexoB</vt:lpstr>
      <vt:lpstr>AnexoC</vt:lpstr>
      <vt:lpstr>AnexoD</vt:lpstr>
      <vt:lpstr>AnexoE</vt:lpstr>
      <vt:lpstr>AnexoF</vt:lpstr>
      <vt:lpstr>AnexoG</vt:lpstr>
      <vt:lpstr>AnexoH</vt:lpstr>
      <vt:lpstr>AnexoI</vt:lpstr>
      <vt:lpstr>AnexoJ</vt:lpstr>
      <vt:lpstr>AnexoK</vt:lpstr>
      <vt:lpstr>Nota EEFF</vt:lpstr>
      <vt:lpstr>AnexoA!Área_de_impresión</vt:lpstr>
      <vt:lpstr>AnexoB!Área_de_impresión</vt:lpstr>
      <vt:lpstr>AnexoC!Área_de_impresión</vt:lpstr>
      <vt:lpstr>AnexoD!Área_de_impresión</vt:lpstr>
      <vt:lpstr>AnexoE!Área_de_impresión</vt:lpstr>
      <vt:lpstr>AnexoF!Área_de_impresión</vt:lpstr>
      <vt:lpstr>AnexoG!Área_de_impresión</vt:lpstr>
      <vt:lpstr>AnexoH!Área_de_impresión</vt:lpstr>
      <vt:lpstr>AnexoI!Área_de_impresión</vt:lpstr>
      <vt:lpstr>AnexoJ!Área_de_impresión</vt:lpstr>
      <vt:lpstr>AnexoK!Área_de_impresión</vt:lpstr>
      <vt:lpstr>BG!Área_de_impresión</vt:lpstr>
      <vt:lpstr>EFE!Área_de_impresión</vt:lpstr>
      <vt:lpstr>EPN!Área_de_impresión</vt:lpstr>
      <vt:lpstr>ER!Área_de_impresión</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2019-11-12T18:17:07Z</dcterms:modified>
</cp:coreProperties>
</file>