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CONTABILIDAD\archivos de contabilidad\CONTABLES\Cierres\2020\JUNIO 2020\"/>
    </mc:Choice>
  </mc:AlternateContent>
  <xr:revisionPtr revIDLastSave="0" documentId="13_ncr:1_{84321C6F-48E6-4D1E-A460-C3DE456C1CB3}" xr6:coauthVersionLast="45" xr6:coauthVersionMax="45" xr10:uidLastSave="{00000000-0000-0000-0000-000000000000}"/>
  <bookViews>
    <workbookView xWindow="270" yWindow="315" windowWidth="20175" windowHeight="10755" activeTab="14" xr2:uid="{00000000-000D-0000-FFFF-FFFF00000000}"/>
  </bookViews>
  <sheets>
    <sheet name="BG" sheetId="1" r:id="rId1"/>
    <sheet name="ER" sheetId="2" r:id="rId2"/>
    <sheet name="EPN" sheetId="3" r:id="rId3"/>
    <sheet name="EFE" sheetId="4" r:id="rId4"/>
    <sheet name="A" sheetId="5" r:id="rId5"/>
    <sheet name="B" sheetId="6" r:id="rId6"/>
    <sheet name="C" sheetId="7" r:id="rId7"/>
    <sheet name="D" sheetId="8" r:id="rId8"/>
    <sheet name="E" sheetId="9" r:id="rId9"/>
    <sheet name="F" sheetId="10" r:id="rId10"/>
    <sheet name="G" sheetId="11" r:id="rId11"/>
    <sheet name="H" sheetId="12" r:id="rId12"/>
    <sheet name="I" sheetId="13" r:id="rId13"/>
    <sheet name="J" sheetId="14" r:id="rId14"/>
    <sheet name="K" sheetId="15" r:id="rId15"/>
    <sheet name="NEC" sheetId="16" r:id="rId16"/>
  </sheets>
  <externalReferences>
    <externalReference r:id="rId17"/>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15" l="1"/>
  <c r="C59" i="15"/>
  <c r="D58" i="15"/>
  <c r="D60" i="15" s="1"/>
  <c r="C58" i="15"/>
  <c r="C60" i="15" s="1"/>
  <c r="D54" i="15"/>
  <c r="D55" i="15" s="1"/>
  <c r="C54" i="15"/>
  <c r="C55" i="15" s="1"/>
  <c r="C47" i="15"/>
  <c r="D39" i="15"/>
  <c r="C39" i="15"/>
  <c r="D33" i="15"/>
  <c r="C33" i="15"/>
  <c r="B19" i="15"/>
  <c r="B26" i="12"/>
  <c r="G26" i="12"/>
  <c r="D26" i="12"/>
  <c r="F32" i="11"/>
  <c r="E32" i="11"/>
  <c r="C32" i="11"/>
  <c r="C33" i="11" s="1"/>
  <c r="C35" i="11" s="1"/>
  <c r="F28" i="11"/>
  <c r="F21" i="11"/>
  <c r="C21" i="11"/>
  <c r="E20" i="11"/>
  <c r="E19" i="11"/>
  <c r="F17" i="11"/>
  <c r="E17" i="11"/>
  <c r="C17" i="11"/>
  <c r="D23" i="10"/>
  <c r="C23" i="10"/>
  <c r="F11" i="9"/>
  <c r="E11" i="9"/>
  <c r="G11" i="9"/>
  <c r="D11" i="9"/>
  <c r="C11" i="9"/>
  <c r="F38" i="8"/>
  <c r="D38" i="8"/>
  <c r="F37" i="8"/>
  <c r="D37" i="8"/>
  <c r="F36" i="8"/>
  <c r="D36" i="8"/>
  <c r="F35" i="8"/>
  <c r="F39" i="8" s="1"/>
  <c r="D35" i="8"/>
  <c r="D39" i="8" s="1"/>
  <c r="E17" i="8"/>
  <c r="D17" i="8"/>
  <c r="G17" i="8"/>
  <c r="C17" i="8"/>
  <c r="E12" i="8"/>
  <c r="E19" i="8" s="1"/>
  <c r="D12" i="8"/>
  <c r="D19" i="8" s="1"/>
  <c r="G12" i="8"/>
  <c r="G19" i="8" s="1"/>
  <c r="C12" i="8"/>
  <c r="H13" i="6"/>
  <c r="D13" i="6"/>
  <c r="F13" i="6"/>
  <c r="G13" i="6"/>
  <c r="C13" i="6"/>
  <c r="B13" i="6"/>
  <c r="I20" i="5"/>
  <c r="K20" i="5"/>
  <c r="G20" i="5"/>
  <c r="E20" i="5"/>
  <c r="D20" i="5"/>
  <c r="B45" i="4"/>
  <c r="B42" i="4"/>
  <c r="B39" i="4"/>
  <c r="C47" i="4"/>
  <c r="D47" i="15" l="1"/>
  <c r="C26" i="12"/>
  <c r="E26" i="12"/>
  <c r="F33" i="11"/>
  <c r="F22" i="11"/>
  <c r="E21" i="11"/>
  <c r="E22" i="11" s="1"/>
  <c r="C28" i="11"/>
  <c r="C22" i="11"/>
  <c r="F35" i="11"/>
  <c r="E28" i="11"/>
  <c r="C19" i="8"/>
  <c r="F12" i="8"/>
  <c r="F17" i="8"/>
  <c r="I13" i="6"/>
  <c r="L20" i="5"/>
  <c r="F20" i="5"/>
  <c r="H20" i="5"/>
  <c r="C20" i="5"/>
  <c r="D47" i="4"/>
  <c r="F26" i="12" l="1"/>
  <c r="E33" i="11"/>
  <c r="E35" i="11" s="1"/>
  <c r="F19" i="8"/>
  <c r="E13" i="6"/>
  <c r="J13" i="6"/>
  <c r="D19" i="3" l="1"/>
  <c r="E19" i="3"/>
  <c r="F19" i="3"/>
  <c r="G19" i="3"/>
  <c r="H19" i="3"/>
  <c r="I19" i="3"/>
  <c r="J19" i="3"/>
  <c r="K19" i="3"/>
  <c r="L19" i="3"/>
  <c r="M19" i="3"/>
  <c r="N19" i="3"/>
  <c r="C19" i="3"/>
  <c r="D27" i="2"/>
  <c r="D35" i="2" s="1"/>
  <c r="C27" i="2"/>
  <c r="C35" i="2" s="1"/>
  <c r="J33" i="1" l="1"/>
  <c r="F25" i="1"/>
  <c r="J25" i="1"/>
  <c r="D25" i="1"/>
  <c r="J16" i="1"/>
  <c r="F16" i="1"/>
  <c r="F38" i="1" s="1"/>
  <c r="D16" i="1"/>
  <c r="D38" i="1" l="1"/>
  <c r="L16" i="1"/>
  <c r="L25" i="1"/>
  <c r="L33" i="1"/>
  <c r="J38" i="1"/>
  <c r="L38" i="1" l="1"/>
</calcChain>
</file>

<file path=xl/sharedStrings.xml><?xml version="1.0" encoding="utf-8"?>
<sst xmlns="http://schemas.openxmlformats.org/spreadsheetml/2006/main" count="545" uniqueCount="434">
  <si>
    <t>PENNER AUTOMOTORES S.R.L.</t>
  </si>
  <si>
    <t xml:space="preserve"> </t>
  </si>
  <si>
    <t>BALANCE O ESTADO DE SITUACION PATRIMONIAL AL 30/06/ 2020 COMPARATIVO CON EL PERIODO ANTERIOR</t>
  </si>
  <si>
    <t>(En miles de guaraníes)</t>
  </si>
  <si>
    <t>ACTIVOS</t>
  </si>
  <si>
    <t>PASIVOS</t>
  </si>
  <si>
    <t>ACTIVO CORRIENTE</t>
  </si>
  <si>
    <t>Nota</t>
  </si>
  <si>
    <t>PASIVO CORRIENTE</t>
  </si>
  <si>
    <t xml:space="preserve">       Efectivo y equivalentes de efectivo</t>
  </si>
  <si>
    <t xml:space="preserve">    Deudas comerciales</t>
  </si>
  <si>
    <t xml:space="preserve">       Créditos por ventas</t>
  </si>
  <si>
    <t xml:space="preserve">    Deudas financieras</t>
  </si>
  <si>
    <t xml:space="preserve">       Otros créditos</t>
  </si>
  <si>
    <t xml:space="preserve">    Deudas financieras por fideicomiso</t>
  </si>
  <si>
    <t xml:space="preserve">       Inventarios</t>
  </si>
  <si>
    <t xml:space="preserve">    Deudas financieras por bonos</t>
  </si>
  <si>
    <t xml:space="preserve">       Prestamos a personas vinculadas</t>
  </si>
  <si>
    <t>Anexo D</t>
  </si>
  <si>
    <t xml:space="preserve">    Deudas diversas</t>
  </si>
  <si>
    <t xml:space="preserve">       Total del Activo Corriente</t>
  </si>
  <si>
    <t xml:space="preserve">    Total del Pasivo Corriente</t>
  </si>
  <si>
    <t>ACTIVO NO CORRIENTE</t>
  </si>
  <si>
    <t>PASIVO NO CORRIENTE</t>
  </si>
  <si>
    <r>
      <t xml:space="preserve">       Créditos por ventas</t>
    </r>
    <r>
      <rPr>
        <sz val="10"/>
        <color indexed="9"/>
        <rFont val="Times New Roman"/>
        <family val="1"/>
      </rPr>
      <t>.</t>
    </r>
  </si>
  <si>
    <r>
      <t xml:space="preserve">    Deudas comerciales</t>
    </r>
    <r>
      <rPr>
        <sz val="10"/>
        <color indexed="9"/>
        <rFont val="Times New Roman"/>
        <family val="1"/>
      </rPr>
      <t>.</t>
    </r>
  </si>
  <si>
    <r>
      <t xml:space="preserve">       Otros créditos</t>
    </r>
    <r>
      <rPr>
        <sz val="10"/>
        <color indexed="9"/>
        <rFont val="Times New Roman"/>
        <family val="1"/>
      </rPr>
      <t>.</t>
    </r>
  </si>
  <si>
    <r>
      <t xml:space="preserve">    Deudas financieras</t>
    </r>
    <r>
      <rPr>
        <sz val="10"/>
        <color indexed="9"/>
        <rFont val="Times New Roman"/>
        <family val="1"/>
      </rPr>
      <t>.</t>
    </r>
  </si>
  <si>
    <t xml:space="preserve">       Inversiones en bienes inmuebles</t>
  </si>
  <si>
    <r>
      <t xml:space="preserve">    Deudas financieras por fideicomiso</t>
    </r>
    <r>
      <rPr>
        <sz val="10"/>
        <color indexed="9"/>
        <rFont val="Times New Roman"/>
        <family val="1"/>
      </rPr>
      <t>.</t>
    </r>
  </si>
  <si>
    <t xml:space="preserve">       Propiedades, planta y equipo</t>
  </si>
  <si>
    <t>Anexo A</t>
  </si>
  <si>
    <r>
      <t xml:space="preserve">    Deudas financieras por bonos</t>
    </r>
    <r>
      <rPr>
        <sz val="10"/>
        <color indexed="9"/>
        <rFont val="Times New Roman"/>
        <family val="1"/>
      </rPr>
      <t>.</t>
    </r>
  </si>
  <si>
    <t xml:space="preserve">       Bienes en fideicomiso</t>
  </si>
  <si>
    <t xml:space="preserve">       Activos intangibles</t>
  </si>
  <si>
    <t>Anexo B</t>
  </si>
  <si>
    <t xml:space="preserve">       Total del Activo no Corriente</t>
  </si>
  <si>
    <t xml:space="preserve">    Total del Pasivo no Corriente</t>
  </si>
  <si>
    <t>PATRIMONIO NETO</t>
  </si>
  <si>
    <t xml:space="preserve">    Capital </t>
  </si>
  <si>
    <t>15.1</t>
  </si>
  <si>
    <t xml:space="preserve">    Reservas   </t>
  </si>
  <si>
    <t>15.2</t>
  </si>
  <si>
    <t xml:space="preserve">    Revalúo técnico</t>
  </si>
  <si>
    <t>15.4</t>
  </si>
  <si>
    <t xml:space="preserve">    Resultados acumulados </t>
  </si>
  <si>
    <t xml:space="preserve">    Resultado del año</t>
  </si>
  <si>
    <t xml:space="preserve">    TOTAL PATRIMONIO NETO</t>
  </si>
  <si>
    <t xml:space="preserve">    Total del Activo</t>
  </si>
  <si>
    <t xml:space="preserve">    Total del Pasivo y Patrimonio Neto</t>
  </si>
  <si>
    <t>Los anexos y las notas 1 al 15 que se acompañan forman parte integral de los estados financieros.</t>
  </si>
  <si>
    <t xml:space="preserve">ESTADO DE RESULTADOS </t>
  </si>
  <si>
    <t>Por el año finalizado el 30/06/2020 comparativo con el periodo anterior</t>
  </si>
  <si>
    <t xml:space="preserve">       Ventas netas</t>
  </si>
  <si>
    <t xml:space="preserve">       Ingresos Varios</t>
  </si>
  <si>
    <t xml:space="preserve">       Costo de mercaderías vendidas (Anexo F)</t>
  </si>
  <si>
    <t xml:space="preserve">       Gastos de comercialización (Anexo H)</t>
  </si>
  <si>
    <t xml:space="preserve">       Gastos de administración (Anexo H)</t>
  </si>
  <si>
    <t xml:space="preserve">       Resultado de Inversiones Permanentes</t>
  </si>
  <si>
    <t xml:space="preserve">       Resultado financiero y por tenencia (Anexo H)</t>
  </si>
  <si>
    <t xml:space="preserve">       Ganancia (Pérdida) ordinaria</t>
  </si>
  <si>
    <t xml:space="preserve">       Resultados extraordinarios </t>
  </si>
  <si>
    <t xml:space="preserve">       Ingresos extraordinarios e intereses</t>
  </si>
  <si>
    <t xml:space="preserve">       Impuesto a la Renta (Nota 13)</t>
  </si>
  <si>
    <t xml:space="preserve">       Ganancia o Pérdida del año</t>
  </si>
  <si>
    <t xml:space="preserve">ESTADO DE EVOLUCION DEL PATRIMONIO NETO </t>
  </si>
  <si>
    <t>Por el año finalizado el 30/06/2020 comparativo con el ejercicio anterior</t>
  </si>
  <si>
    <t>RUBROS</t>
  </si>
  <si>
    <t xml:space="preserve">Ejercicio finalizado el </t>
  </si>
  <si>
    <t>Capital Social</t>
  </si>
  <si>
    <t>Revalúos</t>
  </si>
  <si>
    <t>Total</t>
  </si>
  <si>
    <t>Ganancias Reservadas</t>
  </si>
  <si>
    <t>Resultados No Asignados</t>
  </si>
  <si>
    <t xml:space="preserve">Total Patrimonio Neto </t>
  </si>
  <si>
    <t>Primas de Emisión</t>
  </si>
  <si>
    <t>Aportes No Capitaliz.</t>
  </si>
  <si>
    <t>Reserva Legal</t>
  </si>
  <si>
    <t>Revalúo Técnico</t>
  </si>
  <si>
    <t>Otras Reservas</t>
  </si>
  <si>
    <t>Saldo al inicio del año</t>
  </si>
  <si>
    <t>Capitalización de Revalúo(*)</t>
  </si>
  <si>
    <t>Rescate de Capital(**)</t>
  </si>
  <si>
    <t xml:space="preserve">Resultados Acumulados </t>
  </si>
  <si>
    <t>Revalúo (Nota 15.3)</t>
  </si>
  <si>
    <t>Ganancia (Pérdida) del año según el Estado de Resultados</t>
  </si>
  <si>
    <t>Saldo al Cierre del año</t>
  </si>
  <si>
    <t>(*) Corresponde al aumento de valor de inmuebles y edificios según tasaciones realizadas de abril y noviembre 2017 por los Ing. Rafael Sapienza Avila y Eduardo Francisco Pangrazio.</t>
  </si>
  <si>
    <t>(**) Según escritura de modificación de estatutos de fecha 6/6/2018 se resuelve disminuir el capital para reducir los saldos con las vinculadas Nordland y Orlando Penner.</t>
  </si>
  <si>
    <t>ESTADO DE ORIGEN Y APLICACIÓN DE FONDOS</t>
  </si>
  <si>
    <t>Por el ejercicio finalizado el 30/06/2020 comparativo con el ejerccio anterior</t>
  </si>
  <si>
    <t>Periodo al</t>
  </si>
  <si>
    <t>30.06.20</t>
  </si>
  <si>
    <t>30.06.19</t>
  </si>
  <si>
    <t>VARIACION DE FONDOS</t>
  </si>
  <si>
    <t>Fondos al inicio del ejercicio</t>
  </si>
  <si>
    <t>Fondos ajustados al inicio del ejercicio</t>
  </si>
  <si>
    <t>Aumento (Disminución) de fondos</t>
  </si>
  <si>
    <t>Fondos al cierre del ejercicio</t>
  </si>
  <si>
    <t>CAUSAS DE VARIACION DE LOS FONDOS</t>
  </si>
  <si>
    <t>Ventas Cobradas</t>
  </si>
  <si>
    <t>Cobro neto de las ventas</t>
  </si>
  <si>
    <t>Menos: Egresos ordinarios pagados</t>
  </si>
  <si>
    <t>Más: Otros ingresos ordinarios cobrados</t>
  </si>
  <si>
    <t>Fondos originados (aplicados) en operaciones ordinarias</t>
  </si>
  <si>
    <t>Integración acciones</t>
  </si>
  <si>
    <t>Nuevas deudas largo plazo</t>
  </si>
  <si>
    <t>Nuevas deudas a corto plazo</t>
  </si>
  <si>
    <t>Otras causas de orígenes de fondos</t>
  </si>
  <si>
    <t>Total de orígenes de fondos</t>
  </si>
  <si>
    <t>Pago de deudas a corto plazo</t>
  </si>
  <si>
    <t>Pagos por adquisiciones e inversiones</t>
  </si>
  <si>
    <t>Otras causas de aplicaciones de fondos</t>
  </si>
  <si>
    <t>Aumento(disminución) de fondos</t>
  </si>
  <si>
    <r>
      <t>(En miles de guaraníes</t>
    </r>
    <r>
      <rPr>
        <b/>
        <sz val="10"/>
        <rFont val="Times New Roman"/>
        <family val="1"/>
      </rPr>
      <t>)</t>
    </r>
  </si>
  <si>
    <t>ANEXO A</t>
  </si>
  <si>
    <t>BALANCE GENERAL AL 30/06/2020</t>
  </si>
  <si>
    <t>PROPIEDADES, PLANTA Y EQUIPO</t>
  </si>
  <si>
    <t>Cuentas</t>
  </si>
  <si>
    <t>VALORES DE ORIGEN</t>
  </si>
  <si>
    <t>DEPRECIACIONES</t>
  </si>
  <si>
    <t>Neto Resultante</t>
  </si>
  <si>
    <t>Al Inicio del Periodo</t>
  </si>
  <si>
    <t>Altas y Trasf. Del Periodo</t>
  </si>
  <si>
    <t>Reclas./Bajas del Periodo</t>
  </si>
  <si>
    <t>Revalúo del Periodo</t>
  </si>
  <si>
    <t>Al Cierre del Periodo</t>
  </si>
  <si>
    <t>Acumuladas al inicio del Periodo</t>
  </si>
  <si>
    <t>%</t>
  </si>
  <si>
    <t>Acumuladas al cierre del periodo</t>
  </si>
  <si>
    <t>Bienes en Fideicomiso (*)</t>
  </si>
  <si>
    <t>Edificaciones</t>
  </si>
  <si>
    <t>Rodados</t>
  </si>
  <si>
    <t>Muebles y Equipos de Oficina</t>
  </si>
  <si>
    <t>Instalaciones</t>
  </si>
  <si>
    <t>Maquinarias</t>
  </si>
  <si>
    <t>Edificaciones en Predio Ajeno</t>
  </si>
  <si>
    <t>Herramientas y Enseres</t>
  </si>
  <si>
    <t>Equipos de Informatica</t>
  </si>
  <si>
    <t>Total ejercicio actual</t>
  </si>
  <si>
    <t>Total ejercicio anterior</t>
  </si>
  <si>
    <t>(*) Posee bienes en Fideicomiso con Banco Rio como Fiduciaria y Banco Continental como Beneficiario a 20 años.</t>
  </si>
  <si>
    <t>Los inmuebles en fideicomiso son las siguientes las cuales están ubicadas en el Distrito de Santísima Trinidad:</t>
  </si>
  <si>
    <t xml:space="preserve">Primer inmueble: Finca N° 83, Cta. Ctral. 15-0211-14 </t>
  </si>
  <si>
    <t xml:space="preserve">Segundo inmueble: Finca N° 13287, Cta. Ctral. 15-1221-06 </t>
  </si>
  <si>
    <t xml:space="preserve">Tercer inmueble: Finca N° 13288, Cta. Ctral. 15-1221-04 </t>
  </si>
  <si>
    <t>Cuarto inmueble: Finca N° 13288, Cta. Ctral. 15-1221-03 E31</t>
  </si>
  <si>
    <t xml:space="preserve">Quinto inmueble: Finca N° 13288, Cta. Ctral. 15-1221-05. </t>
  </si>
  <si>
    <t xml:space="preserve">Sexto inmueble: Finca N° 13978, Cta. Ctral. 15-1221-02. </t>
  </si>
  <si>
    <t>Séptimo inmueble: Finca N° 15689, Cta. Ctral. 15-1222-04.</t>
  </si>
  <si>
    <t>ANEXO B</t>
  </si>
  <si>
    <t>ACTIVOS INTANGIBLES</t>
  </si>
  <si>
    <t>AMORTIZACIONES</t>
  </si>
  <si>
    <t>Aumentos</t>
  </si>
  <si>
    <t>Disminución</t>
  </si>
  <si>
    <t>Del Período</t>
  </si>
  <si>
    <t>Bajas</t>
  </si>
  <si>
    <t>Software Informàtico</t>
  </si>
  <si>
    <t>Registro de Marcas</t>
  </si>
  <si>
    <t>Totales ejercicio actual</t>
  </si>
  <si>
    <t>Totales ejercicio anterior</t>
  </si>
  <si>
    <t>ANEXO C</t>
  </si>
  <si>
    <t xml:space="preserve">INVERSIONES, ACCIONES, DEBENTURES Y OTROS TITULOS EMITIDOS EN SERIE </t>
  </si>
  <si>
    <t>PARTICIPACION EN OTRAS SOCIEDADES</t>
  </si>
  <si>
    <t>AL 30 DE JUNIO DE 2020</t>
  </si>
  <si>
    <t>Denominación y Características de los Valores Emisor</t>
  </si>
  <si>
    <t>Clase</t>
  </si>
  <si>
    <t>Valor Nominal Unitario</t>
  </si>
  <si>
    <t>Cantidad</t>
  </si>
  <si>
    <t>Valor Nominal Total</t>
  </si>
  <si>
    <t>Valor Patrim. Proporc.</t>
  </si>
  <si>
    <t>Valor de Libros</t>
  </si>
  <si>
    <t>Valor de Cotización</t>
  </si>
  <si>
    <t>Información sobre el Emisor</t>
  </si>
  <si>
    <t>% de Cotización</t>
  </si>
  <si>
    <t>Actividad Principal</t>
  </si>
  <si>
    <t>Capital</t>
  </si>
  <si>
    <t>Según Ultimo Balance</t>
  </si>
  <si>
    <t>Resultado</t>
  </si>
  <si>
    <t>Patr. Neto</t>
  </si>
  <si>
    <t xml:space="preserve">Inversiones Temporarias </t>
  </si>
  <si>
    <t>Totales Ejercicio Actual</t>
  </si>
  <si>
    <t>Totales Ejercicio Anterior</t>
  </si>
  <si>
    <t>Inversiones Permanentes (Detallar)</t>
  </si>
  <si>
    <t>ANEXO D</t>
  </si>
  <si>
    <t>BALANCE AL  30 DE JUNIO DE 2020</t>
  </si>
  <si>
    <t>OTRAS INVERSIONES</t>
  </si>
  <si>
    <t>CUENTAS</t>
  </si>
  <si>
    <t>Valor de Costo</t>
  </si>
  <si>
    <t>Amortizac.</t>
  </si>
  <si>
    <t>Valor de Cotizac.</t>
  </si>
  <si>
    <t>Valor Registrado Periodo Actual</t>
  </si>
  <si>
    <t>Valor Registrado Periodo Ant.</t>
  </si>
  <si>
    <t>Prestamos a personas vinculadas - Corriente</t>
  </si>
  <si>
    <t>Orlando Penner</t>
  </si>
  <si>
    <t>Nordland S.A.</t>
  </si>
  <si>
    <t>Sub Total</t>
  </si>
  <si>
    <t>Inversiones en bienes inmuebles</t>
  </si>
  <si>
    <t>Inmuebles en Usufructo</t>
  </si>
  <si>
    <t>Totales Ejercicio</t>
  </si>
  <si>
    <t>Prestamos a personas vinculadas Corriente</t>
  </si>
  <si>
    <t xml:space="preserve">Son inversiones financieras en otra entidad del grupo, que constan de préstamos financieros a una tasa </t>
  </si>
  <si>
    <t>determinada sobre saldo devengadas mensualmente. Estas inversiones van variando en capital</t>
  </si>
  <si>
    <t>según se cumplen los plazos y según la necesidad de capital de la empresa vinculada.</t>
  </si>
  <si>
    <t>Los saldos reflejados corresponden al corte de cada periodo. Al 30 de junio el saldo ha sido amortizado en su totalidad.</t>
  </si>
  <si>
    <t>Inversiones no corrientes</t>
  </si>
  <si>
    <t>Al 30 de junio de 2020 la entidad posee derechos de usufructos vitalicio de un inmueble</t>
  </si>
  <si>
    <t>ubicado en la Ciudad de Filadelfia y uno en la ciudad de Loma Plata, (la cual fue revaluada según</t>
  </si>
  <si>
    <t xml:space="preserve">tasación y en la cual se encuentra el showroom). Tambien posee derechos sobre dos grupos de lotes en el Complejo Boreal, de la empresa </t>
  </si>
  <si>
    <t>vinculada Nordland S.A.</t>
  </si>
  <si>
    <t>Estos inmuebles son:</t>
  </si>
  <si>
    <t>Junio 2020</t>
  </si>
  <si>
    <t>Diciembre 2019</t>
  </si>
  <si>
    <t>INMUEBLE LOMA PLATA</t>
  </si>
  <si>
    <t>INMUEBLE EN FILADELFIA 1</t>
  </si>
  <si>
    <t>INMUEBLE EN COMPLEJO BOREAL mz1</t>
  </si>
  <si>
    <t>INMUEBLE EN COMPLEJO BOREAL sec B C</t>
  </si>
  <si>
    <t>ANEXO E</t>
  </si>
  <si>
    <t>BALANCE GENERAL AL 30/06/20</t>
  </si>
  <si>
    <t>PREVISIONES</t>
  </si>
  <si>
    <t>Saldos al Inicio del Ejercicio</t>
  </si>
  <si>
    <t>Aumentos     (*)</t>
  </si>
  <si>
    <t>Disminución (*)</t>
  </si>
  <si>
    <t>Saldos al Cierre del Ejercicio</t>
  </si>
  <si>
    <t>Saldos al Cierre del Ejercicio Anterior</t>
  </si>
  <si>
    <t>Deducidas del Activo</t>
  </si>
  <si>
    <t>COSTO DE MERCADERIAS O PRODUCTOS VENDIDOS O SERVICIOS PRESTADOS</t>
  </si>
  <si>
    <t>DETALLE</t>
  </si>
  <si>
    <t>Junio</t>
  </si>
  <si>
    <t>junio junio</t>
  </si>
  <si>
    <t>I. COSTO DE MERCADERIAS O PRODUCTOS VENDIDOS</t>
  </si>
  <si>
    <t xml:space="preserve">Existencias al Comienzo del Período </t>
  </si>
  <si>
    <t>Mercaderías de reventa</t>
  </si>
  <si>
    <t>Compras y Costos de Producción del Ejercicio</t>
  </si>
  <si>
    <t>a) Compras</t>
  </si>
  <si>
    <t>b) Costos de producción según (Anexo H)</t>
  </si>
  <si>
    <t>Existencia al cierre del Ejercicio</t>
  </si>
  <si>
    <t>COSTO DE MERCADERIAS O PRODUCTOS VENDIDOS Y SERVICIOS PRESTADOS</t>
  </si>
  <si>
    <t xml:space="preserve">         PENNER AUTOMOTORES S.R.L.</t>
  </si>
  <si>
    <t xml:space="preserve"> ANEXO G</t>
  </si>
  <si>
    <t xml:space="preserve">                             BALANCE GENERAL  AL 30 DE JUNIO 2020         </t>
  </si>
  <si>
    <t>( En miles de guaraníes)</t>
  </si>
  <si>
    <t>ACTIVOS Y PASIVOS EN MONEDA EXTRANJERA</t>
  </si>
  <si>
    <t>marzo diciembre</t>
  </si>
  <si>
    <t>Moneda Extranjera</t>
  </si>
  <si>
    <t>Cambio Vigente</t>
  </si>
  <si>
    <t>Moneda Local</t>
  </si>
  <si>
    <t>Monto</t>
  </si>
  <si>
    <t>Monto Ejerc. Act.</t>
  </si>
  <si>
    <t>Monto Ejerc. Ant.</t>
  </si>
  <si>
    <t>ACTIVOS CORRIENTES</t>
  </si>
  <si>
    <t>Cajas</t>
  </si>
  <si>
    <t>Dólar</t>
  </si>
  <si>
    <t>Bancos</t>
  </si>
  <si>
    <t>Deudores por Venta</t>
  </si>
  <si>
    <t>Adelanto a Proveedores</t>
  </si>
  <si>
    <t>SUBTOTALES</t>
  </si>
  <si>
    <t>ACTIVOS NO CORRIENTES</t>
  </si>
  <si>
    <t>Creditos en Gestion de Cobro</t>
  </si>
  <si>
    <t>TOTALES</t>
  </si>
  <si>
    <t>PASIVOS CORRIENTES</t>
  </si>
  <si>
    <t>Proveedores</t>
  </si>
  <si>
    <t>Deudas Financieras</t>
  </si>
  <si>
    <t>Intereses a Pagar</t>
  </si>
  <si>
    <t>Prestamos de terceros</t>
  </si>
  <si>
    <t>PASIVOS NO CORRIENTES</t>
  </si>
  <si>
    <t>POSICION NETA</t>
  </si>
  <si>
    <t>ANEXO H</t>
  </si>
  <si>
    <t>INFORMACION REQUERIDA SOBRE COSTOS Y GASTOS</t>
  </si>
  <si>
    <t>Costo de Mercaderias Vendidas</t>
  </si>
  <si>
    <t>Gastos de Comercializacion</t>
  </si>
  <si>
    <t>Gastos de Administracion</t>
  </si>
  <si>
    <t>Resultado Financiero y por Tenencia</t>
  </si>
  <si>
    <t>TOTAL</t>
  </si>
  <si>
    <t>A junio 2020</t>
  </si>
  <si>
    <t>A junio 2019</t>
  </si>
  <si>
    <t>Remuneraciones de Adiministradores, directores, síndicos y consejo de vigilancia</t>
  </si>
  <si>
    <t>Honorarios y Remuneraciones por Servicios</t>
  </si>
  <si>
    <t>Sueldos y Jornales</t>
  </si>
  <si>
    <t>Contribuciones Sociales</t>
  </si>
  <si>
    <t>Gastos de Publicidad y Propaganda</t>
  </si>
  <si>
    <t>Impuestos, Tasas y Contribuciones</t>
  </si>
  <si>
    <t>Intereses a bancos e instituciones financieras</t>
  </si>
  <si>
    <t>Amortización de Bienes de Uso</t>
  </si>
  <si>
    <t>Amortización de Activos Intangibles</t>
  </si>
  <si>
    <t>Otros Gastos de Comercializacion</t>
  </si>
  <si>
    <t>Costo por venta de activo fijo</t>
  </si>
  <si>
    <t>Otros Gastos de Administracion</t>
  </si>
  <si>
    <t>ANEXO   I</t>
  </si>
  <si>
    <t>DATOS ESTADÍSTICOS EN MILES</t>
  </si>
  <si>
    <t>INDICADORES OPERATIVOS</t>
  </si>
  <si>
    <t>Acumulado al Fin del Período</t>
  </si>
  <si>
    <t>Junio de 2020</t>
  </si>
  <si>
    <t>Junio de 2019</t>
  </si>
  <si>
    <t>Volumen de ventas (miles de Gs.)</t>
  </si>
  <si>
    <t>Cantidad de Empleados</t>
  </si>
  <si>
    <t>Consumo de Energía (miles de Gs.)</t>
  </si>
  <si>
    <t>Cantidad Sucursales</t>
  </si>
  <si>
    <t>Creditos por ventas (miles de Gs.)</t>
  </si>
  <si>
    <t>Clientes activos  (unid.)</t>
  </si>
  <si>
    <t>Operaciones realizadas (Unid.)</t>
  </si>
  <si>
    <t>Inventarios</t>
  </si>
  <si>
    <t>ANEXO   J</t>
  </si>
  <si>
    <t>INDICES ECONÓMICO - FINANCIEROS</t>
  </si>
  <si>
    <t>INDICES</t>
  </si>
  <si>
    <t>Diciembre de 2019</t>
  </si>
  <si>
    <t>Liquidez</t>
  </si>
  <si>
    <t>Endeudamiento</t>
  </si>
  <si>
    <t>Rentabilidad</t>
  </si>
  <si>
    <t xml:space="preserve">                             BALANCE GENERAL  AL 30 DE JUNIO 2020                 ANEXO K</t>
  </si>
  <si>
    <t>INFORME SOBRE PERSONAS VINCULADAS O RELACIONADAS</t>
  </si>
  <si>
    <r>
      <t>A)</t>
    </r>
    <r>
      <rPr>
        <b/>
        <sz val="7"/>
        <rFont val="Times New Roman"/>
        <family val="1"/>
      </rPr>
      <t xml:space="preserve">      </t>
    </r>
    <r>
      <rPr>
        <b/>
        <sz val="9"/>
        <rFont val="Times New Roman"/>
        <family val="1"/>
      </rPr>
      <t>PARTES VINCULADAS O RELACIONADAS</t>
    </r>
  </si>
  <si>
    <r>
      <t>I.</t>
    </r>
    <r>
      <rPr>
        <b/>
        <sz val="7"/>
        <rFont val="Times New Roman"/>
        <family val="1"/>
      </rPr>
      <t xml:space="preserve">                    </t>
    </r>
    <r>
      <rPr>
        <b/>
        <sz val="9"/>
        <rFont val="Times New Roman"/>
        <family val="1"/>
      </rPr>
      <t>Principales Accionistas.</t>
    </r>
  </si>
  <si>
    <t>a) Orlando Penner Durksen</t>
  </si>
  <si>
    <r>
      <t>II.</t>
    </r>
    <r>
      <rPr>
        <b/>
        <sz val="7"/>
        <rFont val="Times New Roman"/>
        <family val="1"/>
      </rPr>
      <t xml:space="preserve">                  </t>
    </r>
    <r>
      <rPr>
        <b/>
        <sz val="9"/>
        <rFont val="Times New Roman"/>
        <family val="1"/>
      </rPr>
      <t>Otras partes vinculadas.</t>
    </r>
  </si>
  <si>
    <t>Inversiones de la sociedad en valores de otras empresas que representen más del 10% del activo de la sociedad</t>
  </si>
  <si>
    <t>Nombre de la Empresa</t>
  </si>
  <si>
    <t>Monto de la Inversión</t>
  </si>
  <si>
    <t>Tipo de valor</t>
  </si>
  <si>
    <t>Indicar el porcentaje de participación en el capital integrado de la sociedad emisora (solo en el caso de inversión en acciones)</t>
  </si>
  <si>
    <t>Miles de Guaranies</t>
  </si>
  <si>
    <t>Activos de la sociedad comprometidos en más del 20% en garantía de obligaciones de otra u otras empresas</t>
  </si>
  <si>
    <t>Valor de los bienes gravados</t>
  </si>
  <si>
    <t>Tipo de bien o valor</t>
  </si>
  <si>
    <t>Monto de la deuda garantizada</t>
  </si>
  <si>
    <t>La entidad no posee bienes otorgados en garantías en más del 20% en garantía de obligaciones de otras empresas en el ejercicio informado.</t>
  </si>
  <si>
    <r>
      <t xml:space="preserve">B) </t>
    </r>
    <r>
      <rPr>
        <b/>
        <sz val="9"/>
        <color indexed="8"/>
        <rFont val="Times New Roman"/>
        <family val="1"/>
      </rPr>
      <t xml:space="preserve">SALDOS CON PARTES RELACIONADAS </t>
    </r>
  </si>
  <si>
    <t>Los Saldos con partes vinculadas fueron los siguientes:</t>
  </si>
  <si>
    <t xml:space="preserve">Activo </t>
  </si>
  <si>
    <t>Corriente</t>
  </si>
  <si>
    <t>Persona Vinculada</t>
  </si>
  <si>
    <t>Cuenta</t>
  </si>
  <si>
    <t>Saldo a Junio-2020</t>
  </si>
  <si>
    <t>Saldo a Diciembre-2019</t>
  </si>
  <si>
    <t>Prestamos a personas vinculadas</t>
  </si>
  <si>
    <t>Otros Creditos</t>
  </si>
  <si>
    <t>No Corriente</t>
  </si>
  <si>
    <t>Inversiones en Inmuebles</t>
  </si>
  <si>
    <t>Pasivo</t>
  </si>
  <si>
    <t>Las transacciones con partes vinculadas fueron las siguientes:</t>
  </si>
  <si>
    <t>Saldo a Junio-2019</t>
  </si>
  <si>
    <t>Ingresos</t>
  </si>
  <si>
    <t>Intereses Cobrados</t>
  </si>
  <si>
    <r>
      <t>Egresos</t>
    </r>
    <r>
      <rPr>
        <u/>
        <sz val="9"/>
        <color indexed="8"/>
        <rFont val="Times New Roman"/>
        <family val="1"/>
      </rPr>
      <t/>
    </r>
  </si>
  <si>
    <t>Rem. Personal Superior</t>
  </si>
  <si>
    <t>Ronald Duerksen</t>
  </si>
  <si>
    <t>Notas a los Estados Financieros al 30 de junio de 2020</t>
  </si>
  <si>
    <t xml:space="preserve">Nota 1 - Información básica sobre la Sociedad </t>
  </si>
  <si>
    <t xml:space="preserve">La Sociedad fue constituida originalmente bajo la denominación de Pro – Chaco S.R.L., según consta en la Escritura Pública número 32, de Fecha 7 de agosto de 2001, de cuyo testimonio se tomó razón en la Dirección General de los Registros Públicos. Registro de Personas Jurídicas y Asociaciones, el 30 de agosto de 2001 y en el Registro Público de Comercio, también el 30 de agosto de 2001. </t>
  </si>
  <si>
    <t xml:space="preserve">Por Escritura Pública número 81, del 18 de setiembre de 2006, fue modificada la primera cláusula del contrato constitutivo, cambiándose la denominación de la firma a la de Penner Automotores Sociedad de Responsabilidad Limitada, de todo lo cual se tomó razón en la Dirección General de los Registros Públicos, en el Registro de Personas Jurídicas y Asociaciones, el 13 de noviembre de 2006. </t>
  </si>
  <si>
    <t xml:space="preserve">Según escritura pública Nº 103 de fecha 3 de marzo de 2016 de aumento de capital en Gs.13.131.000.000. (Reserva de revalúo 1.359.000.000, resultados acumulados 4.152.000.000, fondo de reserva 1.600.000.000 y resultados del ejercicio 6.018.000.000) y capital actual Gs. 25.369.000.000 quedando el mismo en Gs. 38.500.000.000 dividido en 38.500 cuotas por valor de Gs. 1.000.000. </t>
  </si>
  <si>
    <t xml:space="preserve">En fecha 3/4/2017 según escritura pública Nº174 se resolvió el ingreso de la firma al Mercado de Valores y su inscripción como emisora de obligaciones ante las autoridades de dicho mercado. </t>
  </si>
  <si>
    <t xml:space="preserve">Según escritura pública Nº 293 de fecha 18/5/2018 de aumento de capital en Gs.15.310.000.000 correspondiente al Revalúo Técnico y el capital actual Gs. 38.500.000.000. Quedando el mismo en Gs. 53.810.000.000 dividido en 53.810 cuotas por valor de Gs. 1.000.000. </t>
  </si>
  <si>
    <t xml:space="preserve">La última modificación fue en fecha 6/6/2018 según escritura pública N° 340 se resuelve realizar en parte proporcional a sus respectivas participaciones, un rescate de cuotas sociales equivalente a 15.310 cuotas sociales, cuyo valor nominal es de Gs.15.310.000.000, dicho monto será compensado con la deuda que la empresa Nordland S.A. tiene con la empresa Penner Automotores S.R.L. El nuevo capital de la sociedad será de Gs. 38.500.000.000 dividido en 38.500 cuotas por valor de Gs. 1.000.000. </t>
  </si>
  <si>
    <t xml:space="preserve">En fecha 20/11/2018 según escritura pública N° 464 se resuelve que el señor Orlando Penner y Ronald Durksen ceden, venden y transfieren parte de sus cuotas sociales a favor de la firma MF Inversiones S.A. 5.775 cuotas sociales de Gs. 1.000.000 cada un equivalente a Gs. 5.775.000.000 que constituye el 15% de las cuotas sociales de la Sociedad. </t>
  </si>
  <si>
    <t xml:space="preserve">Nota 2 - Principales políticas y prácticas contables aplicadas </t>
  </si>
  <si>
    <t xml:space="preserve">2.1 Bases de preparación </t>
  </si>
  <si>
    <t xml:space="preserve">Normas contables </t>
  </si>
  <si>
    <t>Los presentes estados financieros han sido formulados de acuerdo con los lineamientos generales de las normas contables emitidas por la Comisión Nacional de Valores y Normas de Información Financiera emitidas por el Consejo de Contadores Públicos del Paraguay, en cuanto a las prácticas contables usuales y el plan de cuentas establecido acorde con el funcionamiento de la Entidad.</t>
  </si>
  <si>
    <t xml:space="preserve">Algunas cifras correspondientes al año terminado el 31 de diciembre de 2019 fueron reclasificadas en los presentes estados financieros con el fin de hacerlas comparables con las del año actual y facilitar su comparación. </t>
  </si>
  <si>
    <t xml:space="preserve">Moneda funcional y de presentación </t>
  </si>
  <si>
    <t xml:space="preserve">La moneda funcional y de presentación de los estados financieros de la Sociedad es el guaraní, la moneda local de Paraguay. </t>
  </si>
  <si>
    <r>
      <t xml:space="preserve"> </t>
    </r>
    <r>
      <rPr>
        <b/>
        <i/>
        <sz val="11.5"/>
        <color theme="1"/>
        <rFont val="Times New Roman"/>
        <family val="1"/>
      </rPr>
      <t xml:space="preserve">Bases de valuación y efectos de la inflación </t>
    </r>
  </si>
  <si>
    <t xml:space="preserve">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re expresados en moneda homogénea de poder adquisitivo constante. </t>
  </si>
  <si>
    <t xml:space="preserve">Los estados financieros fueron preparados utilizando como principal criterio de valuación el costo histórico, con las excepciones que se mencionan en los siguientes numerales de esta nota. </t>
  </si>
  <si>
    <t xml:space="preserve">2.2 Moneda extranjera </t>
  </si>
  <si>
    <t>Las transacciones en moneda extranjera son convertidas al Guaraní a la cotización vigente en la fecha de la transacción. Los activos y pasivos monetarios denominados en moneda extranjera son convertidos al Guaraní a la cotización vigente a la fecha de cierre de los estados financieros. Las diferencias de cambio resultantes figuran presentadas en el Estado de Resultados.</t>
  </si>
  <si>
    <t xml:space="preserve">2.3 Deterioro </t>
  </si>
  <si>
    <t xml:space="preserve">Los valores contables de los activos de la Sociedad diferentes de los bienes de cambio, activos financieros, e impuestos diferidos son revisados a la fecha de cada estado financiero para determinar si existe un indicativo de deterioro. Si algún indicativo de deterioro existiera, el monto recuperable del activo es estimado como el mayor del precio neto de venta o el valor de uso, reconociéndose una pérdida por deterioro en el Estado de Resultados cuando el valor contable del activo o su unidad generadora de efectivo exceden su monto recuperable. </t>
  </si>
  <si>
    <t xml:space="preserve">Una pérdida por deterioro es revertida, hasta el monto que no exceda el valor contable que hubiera correspondido si no se hubiera reconocido el deterioro, cuando posteriormente se produce un aumento en la estimación del monto recuperable. </t>
  </si>
  <si>
    <t>2.4 Efectivo y equivalentes de efectivo</t>
  </si>
  <si>
    <t xml:space="preserve">Para la preparación del estado de flujo de efectivo se consideraron dentro del concepto de efectivo los saldos en efectivo, disponibilidades en cuentas bancarias y en caso de existir, las inversiones temporales asimilables a efectivo (de alta liquidez y con vencimiento originalmente pactado por un plazo menor a tres meses). </t>
  </si>
  <si>
    <t xml:space="preserve">2.5 Créditos por ventas y otros créditos </t>
  </si>
  <si>
    <t xml:space="preserve">Los créditos por ventas y otros créditos se presentan por su costo menos cualquier pérdida por deterioro (Nota 2.3). La previsión para deudores incobrables se constituye en función de los análisis de riesgo individualizado de los deudores. </t>
  </si>
  <si>
    <t xml:space="preserve">2.6 Bienes de cambio </t>
  </si>
  <si>
    <t>Los bienes de cambio se valúan a su costo de adquisición más otros gastos aplicables, o al valor neto de realización el que fuera menor. Los ajustes a valores netos de realización se incluyen en el costo de los bienes vendidos.</t>
  </si>
  <si>
    <t xml:space="preserve">2.7 Inversiones </t>
  </si>
  <si>
    <t xml:space="preserve">Las inversiones están valuadas a su costo menos cualquier pérdida por deterioro (Nota 2.3) y a valor tasación según informe realizado en el mes de noviembre del 2017 por el Ing. Rafael Sapienza Ávila. </t>
  </si>
  <si>
    <t xml:space="preserve">2.8 Propiedades, planta, equipo e intangibles </t>
  </si>
  <si>
    <t xml:space="preserve">Valor Bruto </t>
  </si>
  <si>
    <t xml:space="preserve">Las propiedades, planta y equipo figuran presentados a sus valores de adquisición, netos de depreciaciones y pérdidas por deterioro cuando corresponde (Nota 2.3), reexpresados en moneda de cierre de acuerdo a la variación en el índice general de precios al consumo publicado por Banco Central del Paraguay. </t>
  </si>
  <si>
    <t xml:space="preserve">Gastos Posteriores </t>
  </si>
  <si>
    <t xml:space="preserve">Los gastos posteriores incurridos para reemplazar un componente de una propiedad, planta y equipo únicamente activados cuando estos incrementan los beneficios futuros del mismo. Los demás gastos son reconocidos en el Estado de Resultados en el momento en que se incurren. </t>
  </si>
  <si>
    <t>Depreciaciones</t>
  </si>
  <si>
    <t xml:space="preserve">Las depreciaciones son cargadas al Estado de Resultado utilizando porcentajes fijos sobre los valores antes referidos, estimado según la vida útil estimada para cada categoría, a partir del año siguiente al de su incorporación. </t>
  </si>
  <si>
    <t xml:space="preserve">2.9 Deudas comerciales y deudas diversas </t>
  </si>
  <si>
    <t xml:space="preserve">Las deudas comerciales y diversas están presentadas a su costo amortizado. </t>
  </si>
  <si>
    <t xml:space="preserve">2.10 Deudas Financieras </t>
  </si>
  <si>
    <t>Las deudas financieras están presentadas a su costo amortizado, con cualquier diferencia entre el costo y su valor de cancelación, reconocida en el Estado de Resultados durante el periodo de financiamiento, utilizando tasas de interés efectivas.</t>
  </si>
  <si>
    <t xml:space="preserve">2.11 Patrimonio </t>
  </si>
  <si>
    <t xml:space="preserve">Los dividendos son reconocidos como pasivo en la fecha que son aprobados. </t>
  </si>
  <si>
    <t xml:space="preserve">2.12 Impuesto a la Renta </t>
  </si>
  <si>
    <t xml:space="preserve">El impuesto a la renta sobre el resultado del año comprende el impuesto corriente y el impuesto diferido. El impuesto a la renta es reconocido en el Estado de Resultados, excepto que esté </t>
  </si>
  <si>
    <t xml:space="preserve">relacionado con partidas reconocidas en el patrimonio en cuyo caso se reconoce dentro del patrimonio. </t>
  </si>
  <si>
    <t xml:space="preserve">El impuesto corriente es el impuesto a pagar calculado sobre el monto imponible de ganancia del año, utilizando la tasa del impuesto a la renta vigente a la fecha de los estados financieros del 10%. </t>
  </si>
  <si>
    <t>El impuesto diferido es calculado utilizando el método del estado de situación basado en el balance general, determinado a partir de las diferencias temporarias entre los importes contables de activos y pasivos y los importes utilizados para fines fiscales. El importe de impuesto diferido calculado está basado en la forma esperada de realización o liquidación de los importes contables de activos y pasivos, utilizando la tasa de impuesto aprobada a la fecha de los estados financieros</t>
  </si>
  <si>
    <t xml:space="preserve">Un activo por impuesto diferido es reconocido solamente hasta el importe que es probable que futuras ganancias imponibles estarán disponibles, contra las cuales el activo pueda ser utilizado. </t>
  </si>
  <si>
    <t xml:space="preserve">2.13 Determinación del Resultado </t>
  </si>
  <si>
    <t xml:space="preserve">La Sociedad aplicó el principio de lo devengado para el reconocimiento de los ingresos y la imputación de costos y gastos. </t>
  </si>
  <si>
    <t xml:space="preserve">Los ingresos operativos representan el importe de los bienes y servicios vendidos a terceros y son reconocidos en el Estado de Resultados cuando los riesgos y beneficios significativos asociados a la propiedad de los mismos han sido transferidos al comprador. </t>
  </si>
  <si>
    <t xml:space="preserve">La depreciación de las propiedades, planta y equipo es calculada según los criterios indicados en la Nota 2.8. </t>
  </si>
  <si>
    <t xml:space="preserve">Los resultados financieros incluyen intereses ganados y perdidos, diferencias de cambio y gastos bancarios, según se indica en la Nota 2.2. y 2.10. </t>
  </si>
  <si>
    <t xml:space="preserve">El resultado por impuesto a la renta es calculado, según se indica en la Nota 2.12. </t>
  </si>
  <si>
    <t xml:space="preserve">2.14 Uso de estimaciones contables </t>
  </si>
  <si>
    <t xml:space="preserve">La preparación de los estados financieros requiere por parte de la Dirección de la Sociedad la aplicación de estimaciones contables relevantes y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 </t>
  </si>
  <si>
    <t xml:space="preserve">A pesar de que las estimaciones realizadas por la Dirección de la Sociedad se han calculado en función de la mejor información disponible al 30 de junio de 2020, es posible que acontecimientos que puedan tener lugar en el futuro obliguen a su modificación en los próximos años. El efecto en los estados financieros de las modificaciones que, en su caso, se derivasen de los ajustes a efectuar durante los próximos años, es reconocido en el año en que la estimación es modificada y en los períodos futuros afectados, o sea, se registra en forma prospectiva. </t>
  </si>
  <si>
    <t>Las áreas más significativas en las que la Dirección de la Sociedad ha realizado estimaciones de incertidumbre y juicios críticos en la aplicación de políticas contables y que tienen un mayor efecto sobre el importe reconocido en los estados financieros conciernen las previsiones para deudores incobrables, las amortizaciones y el cargo por impuesto a la renta. Los resultados reales futuros pueden diferir de las estimaciones y evaluaciones realizadas a la fecha de preparación de los presentes estados financieros.</t>
  </si>
  <si>
    <t xml:space="preserve">Nota 14 - Instrumentos financieros </t>
  </si>
  <si>
    <t xml:space="preserve">Las empresas están expuestas a los siguientes riesgos relacionados con el uso de instrumentos financieros: </t>
  </si>
  <si>
    <r>
      <t>·</t>
    </r>
    <r>
      <rPr>
        <sz val="7"/>
        <color rgb="FF000000"/>
        <rFont val="Times New Roman"/>
        <family val="1"/>
      </rPr>
      <t xml:space="preserve">         </t>
    </r>
    <r>
      <rPr>
        <sz val="11"/>
        <color rgb="FF000000"/>
        <rFont val="Times New Roman"/>
        <family val="1"/>
      </rPr>
      <t xml:space="preserve">Riesgo de crédito </t>
    </r>
  </si>
  <si>
    <r>
      <t>·</t>
    </r>
    <r>
      <rPr>
        <sz val="7"/>
        <color rgb="FF000000"/>
        <rFont val="Times New Roman"/>
        <family val="1"/>
      </rPr>
      <t xml:space="preserve">         </t>
    </r>
    <r>
      <rPr>
        <sz val="11"/>
        <color rgb="FF000000"/>
        <rFont val="Times New Roman"/>
        <family val="1"/>
      </rPr>
      <t xml:space="preserve">Riesgo de liquidez </t>
    </r>
  </si>
  <si>
    <r>
      <t>·</t>
    </r>
    <r>
      <rPr>
        <sz val="7"/>
        <color rgb="FF000000"/>
        <rFont val="Times New Roman"/>
        <family val="1"/>
      </rPr>
      <t xml:space="preserve">         </t>
    </r>
    <r>
      <rPr>
        <sz val="11"/>
        <color rgb="FF000000"/>
        <rFont val="Times New Roman"/>
        <family val="1"/>
      </rPr>
      <t xml:space="preserve">Riesgo de mercado </t>
    </r>
  </si>
  <si>
    <t xml:space="preserve">En esta nota se presenta información respecto de la exposición de las empresas a cada uno de los riesgos mencionados, los objetivos, las políticas y los procedimientos de las empresas para medir y administrar el riesgo. </t>
  </si>
  <si>
    <t xml:space="preserve">La Dirección es responsable por establecer y supervisar la estructura de administración de riesgo de las empresas. La Gerencia es responsable por el desarrollo y el monitoreo de la administración del riesgo de las empresas, e informa regularmente a la Dirección acerca de sus actividades. </t>
  </si>
  <si>
    <t xml:space="preserve">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y en las actividades. Las empresas, a través de sus normas y procedimientos de administración, pretenden desarrollar un ambiente de control disciplinado y constructivo en lo que todos los empleados entiendan sus roles y obligaciones. </t>
  </si>
  <si>
    <t xml:space="preserve">14.1 Riesgo de crédito </t>
  </si>
  <si>
    <t>El riesgo de crédito es el riesgo de pérdida financiera que enfrentan las empresas si un cliente o contraparte en un instrumento financiero no cumple con sus obligaciones contractuales, y se origina principalmente de las cuentas por cobrar a clientes.</t>
  </si>
  <si>
    <t xml:space="preserve">La Dirección tiene políticas de crédito que permiten monitorear este riesgo de forma continua, y espera un correcto comportamiento crediticio y los eventuales incumplimientos están cubiertos razonablemente por las previsiones existentes. </t>
  </si>
  <si>
    <t xml:space="preserve">14.2 Riesgo de liquidez </t>
  </si>
  <si>
    <t xml:space="preserve">El riesgo de liquidez es el riesgo de que las empresas no puedan cumplir con sus obligaciones financieras a medida que vencen. El enfoque de las empresas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las empresas. </t>
  </si>
  <si>
    <t xml:space="preserve">14.3 Riesgo de mercado </t>
  </si>
  <si>
    <t xml:space="preserve">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 </t>
  </si>
  <si>
    <t>Riesgo de moneda</t>
  </si>
  <si>
    <r>
      <t xml:space="preserve">La Sociedad incurre en riesgos de otra moneda en ventas y compras denominadas en monedas diferentes al Guaraní. La moneda que origina principalmente este riesgo es el Dólar Estadounidense. Este riesgo es monitoreado de forma de mantener la exposición al mismo en niveles aceptables. </t>
    </r>
    <r>
      <rPr>
        <sz val="11"/>
        <color theme="1"/>
        <rFont val="Times New Roman"/>
        <family val="1"/>
      </rPr>
      <t>El detalle de la exposición al riesgo de moneda se visualiza en el Anexo G.</t>
    </r>
  </si>
  <si>
    <t xml:space="preserve">Nota 15 – Patrimonio </t>
  </si>
  <si>
    <t xml:space="preserve">15.1 Capital </t>
  </si>
  <si>
    <t xml:space="preserve">Al 30 de junio de 2020 y al 31 de diciembre de 2019 el capital social es de Gs. 38.500.000.000 representado por 38.500 cuotas con un valor nominal de Gs. 1.000.000 cada una, el cual se halla totalmente integrado a dichas fechas. </t>
  </si>
  <si>
    <t xml:space="preserve">15.2 Reserva legal </t>
  </si>
  <si>
    <t xml:space="preserve">De acuerdo con lo establecido en el artículo 91 de la Ley Nº 1034/1.983 del Comerciante, la sociedad debe afectar el 5% de la utilidad del año como reserva legal hasta que el saldo de dicha reserva represente el 20% del capital integrado. </t>
  </si>
  <si>
    <t xml:space="preserve">15.3 Reserva de revalúo </t>
  </si>
  <si>
    <r>
      <t xml:space="preserve">El saldo de este rubro corresponde a la revaluación de las propiedades, planta y equipo. La reexpresión de las propiedades, planta y equipo durante el año 2020 hasta junio ascendió a Gs. </t>
    </r>
    <r>
      <rPr>
        <sz val="10"/>
        <color theme="1"/>
        <rFont val="Arial"/>
        <family val="2"/>
      </rPr>
      <t xml:space="preserve">          265.056.038 </t>
    </r>
    <r>
      <rPr>
        <sz val="11"/>
        <color rgb="FF000000"/>
        <rFont val="Times New Roman"/>
        <family val="1"/>
      </rPr>
      <t xml:space="preserve">y durante el 2019 a Gs. 479.439.104 el incremento patrimonial producido por el revalúo de las propiedades, planta y equipo podrá ser capitalizado no pudiendo ser distribuido como dividendo, utilidad o beneficio. </t>
    </r>
  </si>
  <si>
    <t xml:space="preserve">15.4 Revalúo técnico </t>
  </si>
  <si>
    <t>El saldo de este rubro corresponde a la revaluación de las propiedades, planta y equipo según las tasaciones realizadas en abril y noviembre 2017 por los Ing. Rafael Sapienza Ávila y Eduardo Francisco Pangrazio que ascendía a Gs. 15.311.014.632 al cierre de diciembre 2017 del cual fuera capitalizado y rescatado durante el 2018 en Gs. 15.310.000.000 quedando el saldo actual de Gs. 1.014.632.</t>
  </si>
  <si>
    <t>ANEXO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</si>
</sst>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_(* #,##0_);_(* \(#,##0\);_(* &quot;-&quot;_);_(@_)"/>
    <numFmt numFmtId="165" formatCode="_-* #,##0.00\ _€_-;\-* #,##0.00\ _€_-;_-* &quot;-&quot;??\ _€_-;_-@_-"/>
    <numFmt numFmtId="166" formatCode="_-* #,##0\ _€_-;\-* #,##0\ _€_-;_-* &quot;-&quot;??\ _€_-;_-@_-"/>
  </numFmts>
  <fonts count="33" x14ac:knownFonts="1">
    <font>
      <sz val="11"/>
      <color theme="1"/>
      <name val="Calibri"/>
      <family val="2"/>
      <scheme val="minor"/>
    </font>
    <font>
      <sz val="11"/>
      <color theme="1"/>
      <name val="Calibri"/>
      <family val="2"/>
      <scheme val="minor"/>
    </font>
    <font>
      <sz val="10"/>
      <name val="Times New Roman"/>
      <family val="1"/>
    </font>
    <font>
      <b/>
      <sz val="14"/>
      <name val="Times New Roman"/>
      <family val="1"/>
    </font>
    <font>
      <b/>
      <sz val="12"/>
      <name val="Times New Roman"/>
      <family val="1"/>
    </font>
    <font>
      <b/>
      <sz val="10"/>
      <name val="Times New Roman"/>
      <family val="1"/>
    </font>
    <font>
      <sz val="10"/>
      <color indexed="9"/>
      <name val="Times New Roman"/>
      <family val="1"/>
    </font>
    <font>
      <b/>
      <sz val="11"/>
      <name val="Times New Roman"/>
      <family val="1"/>
    </font>
    <font>
      <sz val="10"/>
      <color theme="0"/>
      <name val="Times New Roman"/>
      <family val="1"/>
    </font>
    <font>
      <b/>
      <sz val="10"/>
      <color indexed="8"/>
      <name val="Times New Roman"/>
      <family val="1"/>
    </font>
    <font>
      <b/>
      <u/>
      <sz val="10"/>
      <name val="Times New Roman"/>
      <family val="1"/>
    </font>
    <font>
      <b/>
      <sz val="10"/>
      <color theme="0"/>
      <name val="Times New Roman"/>
      <family val="1"/>
    </font>
    <font>
      <b/>
      <sz val="7"/>
      <name val="Times New Roman"/>
      <family val="1"/>
    </font>
    <font>
      <b/>
      <sz val="9"/>
      <name val="Times New Roman"/>
      <family val="1"/>
    </font>
    <font>
      <b/>
      <sz val="9"/>
      <color indexed="8"/>
      <name val="Times New Roman"/>
      <family val="1"/>
    </font>
    <font>
      <u/>
      <sz val="9"/>
      <color indexed="8"/>
      <name val="Times New Roman"/>
      <family val="1"/>
    </font>
    <font>
      <b/>
      <sz val="16"/>
      <color rgb="FF000000"/>
      <name val="Times New Roman"/>
      <family val="1"/>
    </font>
    <font>
      <b/>
      <sz val="14"/>
      <color rgb="FF000000"/>
      <name val="Times New Roman"/>
      <family val="1"/>
    </font>
    <font>
      <sz val="14"/>
      <color rgb="FF000000"/>
      <name val="Times New Roman"/>
      <family val="1"/>
    </font>
    <font>
      <sz val="11"/>
      <color rgb="FF000000"/>
      <name val="Times New Roman"/>
      <family val="1"/>
    </font>
    <font>
      <b/>
      <sz val="11.5"/>
      <color rgb="FF000000"/>
      <name val="Times New Roman"/>
      <family val="1"/>
    </font>
    <font>
      <sz val="11.5"/>
      <color rgb="FF000000"/>
      <name val="Times New Roman"/>
      <family val="1"/>
    </font>
    <font>
      <b/>
      <i/>
      <sz val="11"/>
      <color rgb="FF000000"/>
      <name val="Times New Roman"/>
      <family val="1"/>
    </font>
    <font>
      <b/>
      <i/>
      <sz val="11.5"/>
      <color theme="1"/>
      <name val="Times New Roman"/>
      <family val="1"/>
    </font>
    <font>
      <sz val="11"/>
      <color theme="1"/>
      <name val="Times New Roman"/>
      <family val="1"/>
    </font>
    <font>
      <b/>
      <sz val="11.5"/>
      <color theme="1"/>
      <name val="Times New Roman"/>
      <family val="1"/>
    </font>
    <font>
      <sz val="11.5"/>
      <color theme="1"/>
      <name val="Times New Roman"/>
      <family val="1"/>
    </font>
    <font>
      <b/>
      <sz val="12"/>
      <color rgb="FF000000"/>
      <name val="Times New Roman"/>
      <family val="1"/>
    </font>
    <font>
      <b/>
      <i/>
      <sz val="11.5"/>
      <color rgb="FF000000"/>
      <name val="Times New Roman"/>
      <family val="1"/>
    </font>
    <font>
      <sz val="11"/>
      <color rgb="FF000000"/>
      <name val="Symbol"/>
      <family val="1"/>
      <charset val="2"/>
    </font>
    <font>
      <sz val="7"/>
      <color rgb="FF000000"/>
      <name val="Times New Roman"/>
      <family val="1"/>
    </font>
    <font>
      <b/>
      <sz val="11"/>
      <color rgb="FF000000"/>
      <name val="Times New Roman"/>
      <family val="1"/>
    </font>
    <font>
      <sz val="10"/>
      <color theme="1"/>
      <name val="Arial"/>
      <family val="2"/>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right/>
      <top/>
      <bottom style="thin">
        <color indexed="64"/>
      </bottom>
      <diagonal/>
    </border>
    <border>
      <left/>
      <right/>
      <top/>
      <bottom style="double">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2" fillId="0" borderId="0" xfId="0" applyFont="1"/>
    <xf numFmtId="0" fontId="5"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14" fontId="5" fillId="0" borderId="0" xfId="0" applyNumberFormat="1" applyFont="1"/>
    <xf numFmtId="0" fontId="5" fillId="0" borderId="5" xfId="0" applyFont="1" applyBorder="1"/>
    <xf numFmtId="0" fontId="2" fillId="0" borderId="4" xfId="0" applyFont="1" applyBorder="1"/>
    <xf numFmtId="0" fontId="2" fillId="0" borderId="5" xfId="0" applyFont="1" applyBorder="1"/>
    <xf numFmtId="3" fontId="2" fillId="0" borderId="0" xfId="0" applyNumberFormat="1" applyFont="1"/>
    <xf numFmtId="3" fontId="5" fillId="0" borderId="6" xfId="0" applyNumberFormat="1" applyFont="1" applyBorder="1"/>
    <xf numFmtId="3" fontId="5" fillId="0" borderId="0" xfId="0" applyNumberFormat="1" applyFont="1"/>
    <xf numFmtId="43" fontId="2" fillId="0" borderId="0" xfId="1" applyFont="1" applyBorder="1"/>
    <xf numFmtId="0" fontId="5" fillId="0" borderId="0" xfId="0" applyFont="1" applyAlignment="1">
      <alignment horizontal="right"/>
    </xf>
    <xf numFmtId="0" fontId="2" fillId="0" borderId="0" xfId="0" applyFont="1" applyAlignment="1">
      <alignment horizontal="right"/>
    </xf>
    <xf numFmtId="164" fontId="2" fillId="0" borderId="7" xfId="2" applyNumberFormat="1" applyFont="1" applyFill="1" applyBorder="1" applyAlignment="1" applyProtection="1">
      <alignment horizontal="right" vertical="center"/>
    </xf>
    <xf numFmtId="3" fontId="5" fillId="0" borderId="8" xfId="0" applyNumberFormat="1" applyFont="1" applyBorder="1"/>
    <xf numFmtId="0" fontId="2" fillId="0" borderId="9" xfId="0" applyFont="1" applyBorder="1"/>
    <xf numFmtId="0" fontId="2" fillId="0" borderId="10" xfId="0" applyFont="1" applyBorder="1"/>
    <xf numFmtId="3" fontId="2" fillId="0" borderId="10" xfId="0" applyNumberFormat="1" applyFont="1" applyBorder="1"/>
    <xf numFmtId="0" fontId="2" fillId="0" borderId="11" xfId="0" applyFont="1" applyBorder="1"/>
    <xf numFmtId="0" fontId="2" fillId="0" borderId="0" xfId="0" applyFont="1"/>
    <xf numFmtId="0" fontId="7" fillId="0" borderId="0" xfId="0" applyFont="1" applyAlignment="1">
      <alignment horizontal="center"/>
    </xf>
    <xf numFmtId="0" fontId="2" fillId="0" borderId="12" xfId="0" applyFont="1" applyBorder="1"/>
    <xf numFmtId="0" fontId="2" fillId="0" borderId="14" xfId="0" applyFont="1" applyBorder="1"/>
    <xf numFmtId="0" fontId="2" fillId="0" borderId="13" xfId="0" applyFont="1" applyBorder="1"/>
    <xf numFmtId="164" fontId="2" fillId="0" borderId="16" xfId="2" applyNumberFormat="1" applyFont="1" applyFill="1" applyBorder="1" applyAlignment="1" applyProtection="1">
      <alignment horizontal="right" vertical="center"/>
    </xf>
    <xf numFmtId="164" fontId="2" fillId="0" borderId="15" xfId="2" applyNumberFormat="1" applyFont="1" applyFill="1" applyBorder="1" applyAlignment="1" applyProtection="1">
      <alignment horizontal="right" vertical="center"/>
    </xf>
    <xf numFmtId="0" fontId="5" fillId="0" borderId="14" xfId="0" applyFont="1" applyBorder="1"/>
    <xf numFmtId="164" fontId="5" fillId="0" borderId="17" xfId="2" applyNumberFormat="1" applyFont="1" applyFill="1" applyBorder="1" applyAlignment="1" applyProtection="1">
      <alignment horizontal="right" vertical="center"/>
    </xf>
    <xf numFmtId="3" fontId="8" fillId="0" borderId="0" xfId="0" applyNumberFormat="1" applyFont="1"/>
    <xf numFmtId="0" fontId="2" fillId="0" borderId="16" xfId="0" applyFont="1" applyBorder="1"/>
    <xf numFmtId="0" fontId="2" fillId="0" borderId="19" xfId="0" applyFont="1" applyBorder="1"/>
    <xf numFmtId="0" fontId="2" fillId="0" borderId="15" xfId="0" applyFont="1" applyBorder="1"/>
    <xf numFmtId="14" fontId="5" fillId="0" borderId="2" xfId="0" applyNumberFormat="1" applyFont="1" applyBorder="1"/>
    <xf numFmtId="14" fontId="5" fillId="0" borderId="3" xfId="0" applyNumberFormat="1" applyFont="1" applyBorder="1"/>
    <xf numFmtId="0" fontId="5" fillId="0" borderId="0" xfId="0" applyFont="1"/>
    <xf numFmtId="0" fontId="5" fillId="0" borderId="20" xfId="0" applyFont="1" applyBorder="1"/>
    <xf numFmtId="0" fontId="2" fillId="0" borderId="24" xfId="0" applyFont="1" applyBorder="1"/>
    <xf numFmtId="164" fontId="2" fillId="0" borderId="25" xfId="1" applyNumberFormat="1" applyFont="1" applyBorder="1"/>
    <xf numFmtId="164" fontId="2" fillId="0" borderId="26" xfId="1" applyNumberFormat="1" applyFont="1" applyBorder="1"/>
    <xf numFmtId="0" fontId="2" fillId="0" borderId="27" xfId="0" applyFont="1" applyBorder="1"/>
    <xf numFmtId="164" fontId="2" fillId="0" borderId="17" xfId="1" applyNumberFormat="1" applyFont="1" applyBorder="1"/>
    <xf numFmtId="0" fontId="5" fillId="0" borderId="28" xfId="0" applyFont="1" applyBorder="1"/>
    <xf numFmtId="164" fontId="5" fillId="0" borderId="29" xfId="1" applyNumberFormat="1" applyFont="1" applyBorder="1"/>
    <xf numFmtId="0" fontId="7" fillId="0" borderId="0" xfId="0" applyFont="1"/>
    <xf numFmtId="0" fontId="2" fillId="0" borderId="33" xfId="0" applyFont="1" applyBorder="1"/>
    <xf numFmtId="164" fontId="2" fillId="0" borderId="14" xfId="2" applyNumberFormat="1" applyFont="1" applyFill="1" applyBorder="1" applyAlignment="1" applyProtection="1">
      <alignment horizontal="right" vertical="center"/>
    </xf>
    <xf numFmtId="164" fontId="2" fillId="0" borderId="33" xfId="2" applyNumberFormat="1" applyFont="1" applyFill="1" applyBorder="1" applyAlignment="1" applyProtection="1">
      <alignment horizontal="right" vertical="center"/>
    </xf>
    <xf numFmtId="164" fontId="5" fillId="0" borderId="14" xfId="2" applyNumberFormat="1" applyFont="1" applyFill="1" applyBorder="1" applyAlignment="1" applyProtection="1">
      <alignment horizontal="right" vertical="center"/>
    </xf>
    <xf numFmtId="164" fontId="5" fillId="0" borderId="33" xfId="2" applyNumberFormat="1" applyFont="1" applyFill="1" applyBorder="1" applyAlignment="1" applyProtection="1">
      <alignment horizontal="right" vertical="center"/>
    </xf>
    <xf numFmtId="0" fontId="2" fillId="0" borderId="32" xfId="0" applyFont="1" applyBorder="1"/>
    <xf numFmtId="0" fontId="5" fillId="0" borderId="0" xfId="0" applyFont="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9" xfId="0" applyFont="1" applyBorder="1" applyAlignment="1">
      <alignment horizontal="center"/>
    </xf>
    <xf numFmtId="0" fontId="5" fillId="0" borderId="15" xfId="0" applyFont="1" applyBorder="1" applyAlignment="1">
      <alignment horizontal="center"/>
    </xf>
    <xf numFmtId="0" fontId="5" fillId="0" borderId="17" xfId="0" applyFont="1" applyBorder="1" applyAlignment="1">
      <alignment horizontal="center" wrapText="1"/>
    </xf>
    <xf numFmtId="0" fontId="5" fillId="0" borderId="17" xfId="0" applyFont="1" applyBorder="1"/>
    <xf numFmtId="0" fontId="2" fillId="0" borderId="17" xfId="0" applyFont="1" applyBorder="1"/>
    <xf numFmtId="166" fontId="2" fillId="0" borderId="17" xfId="1" applyNumberFormat="1" applyFont="1" applyBorder="1"/>
    <xf numFmtId="9" fontId="2" fillId="0" borderId="17" xfId="3" applyFont="1" applyBorder="1" applyAlignment="1">
      <alignment horizontal="left"/>
    </xf>
    <xf numFmtId="166" fontId="5" fillId="0" borderId="17" xfId="1" applyNumberFormat="1" applyFont="1" applyBorder="1"/>
    <xf numFmtId="0" fontId="5" fillId="0" borderId="17" xfId="0" applyFont="1" applyBorder="1" applyAlignment="1">
      <alignment wrapText="1"/>
    </xf>
    <xf numFmtId="0" fontId="5" fillId="0" borderId="17" xfId="0" applyFont="1" applyBorder="1" applyAlignment="1">
      <alignment horizontal="center" vertical="center" wrapText="1"/>
    </xf>
    <xf numFmtId="0" fontId="5" fillId="0" borderId="17" xfId="0" applyFont="1" applyBorder="1" applyAlignment="1">
      <alignment vertical="center" wrapText="1"/>
    </xf>
    <xf numFmtId="0" fontId="2" fillId="0" borderId="0" xfId="0" applyFont="1" applyAlignment="1">
      <alignment wrapText="1"/>
    </xf>
    <xf numFmtId="0" fontId="2" fillId="0" borderId="17" xfId="0" applyFont="1" applyBorder="1" applyAlignment="1">
      <alignment horizontal="left" vertical="center" wrapText="1"/>
    </xf>
    <xf numFmtId="0" fontId="10" fillId="0" borderId="0" xfId="0" applyFont="1"/>
    <xf numFmtId="49" fontId="5" fillId="0" borderId="0" xfId="0" applyNumberFormat="1" applyFont="1" applyAlignment="1">
      <alignment horizontal="center"/>
    </xf>
    <xf numFmtId="166" fontId="2" fillId="0" borderId="0" xfId="1" applyNumberFormat="1" applyFont="1"/>
    <xf numFmtId="166" fontId="5" fillId="0" borderId="6" xfId="1" applyNumberFormat="1" applyFont="1" applyBorder="1"/>
    <xf numFmtId="166" fontId="5" fillId="0" borderId="0" xfId="1" applyNumberFormat="1" applyFont="1"/>
    <xf numFmtId="0" fontId="8" fillId="0" borderId="0" xfId="0" applyFont="1"/>
    <xf numFmtId="0" fontId="11" fillId="0" borderId="0" xfId="0" applyFont="1"/>
    <xf numFmtId="0" fontId="2" fillId="0" borderId="30" xfId="0" applyFont="1" applyBorder="1"/>
    <xf numFmtId="0" fontId="2" fillId="0" borderId="18" xfId="0" applyFont="1" applyBorder="1"/>
    <xf numFmtId="0" fontId="2" fillId="0" borderId="31" xfId="0" applyFont="1" applyBorder="1"/>
    <xf numFmtId="166" fontId="8" fillId="0" borderId="0" xfId="1" applyNumberFormat="1" applyFont="1"/>
    <xf numFmtId="165" fontId="2" fillId="0" borderId="17" xfId="1" applyNumberFormat="1" applyFont="1" applyBorder="1"/>
    <xf numFmtId="165" fontId="5" fillId="0" borderId="17" xfId="1" applyNumberFormat="1" applyFont="1" applyBorder="1"/>
    <xf numFmtId="4" fontId="11" fillId="0" borderId="0" xfId="0" applyNumberFormat="1" applyFont="1"/>
    <xf numFmtId="4" fontId="8" fillId="0" borderId="0" xfId="0" applyNumberFormat="1" applyFont="1"/>
    <xf numFmtId="43" fontId="2" fillId="0" borderId="17" xfId="1" applyFont="1" applyBorder="1"/>
    <xf numFmtId="0" fontId="5" fillId="0" borderId="34" xfId="0" applyFont="1" applyBorder="1"/>
    <xf numFmtId="0" fontId="5" fillId="0" borderId="35" xfId="0" applyFont="1" applyBorder="1"/>
    <xf numFmtId="165" fontId="5" fillId="0" borderId="35" xfId="0" applyNumberFormat="1" applyFont="1" applyBorder="1"/>
    <xf numFmtId="165" fontId="5" fillId="0" borderId="36" xfId="0" applyNumberFormat="1" applyFont="1" applyBorder="1"/>
    <xf numFmtId="166" fontId="5" fillId="0" borderId="13" xfId="1" applyNumberFormat="1" applyFont="1" applyBorder="1"/>
    <xf numFmtId="0" fontId="2" fillId="0" borderId="17" xfId="0" applyFont="1" applyBorder="1" applyAlignment="1">
      <alignment wrapText="1"/>
    </xf>
    <xf numFmtId="0" fontId="5" fillId="0" borderId="30" xfId="0" applyFont="1" applyBorder="1" applyAlignment="1">
      <alignment horizontal="center"/>
    </xf>
    <xf numFmtId="0" fontId="5" fillId="0" borderId="17" xfId="0" applyFont="1" applyBorder="1" applyAlignment="1">
      <alignment horizontal="center"/>
    </xf>
    <xf numFmtId="166" fontId="2" fillId="0" borderId="30" xfId="1" applyNumberFormat="1" applyFont="1" applyBorder="1"/>
    <xf numFmtId="166" fontId="5" fillId="0" borderId="35" xfId="1" applyNumberFormat="1" applyFont="1" applyBorder="1"/>
    <xf numFmtId="166" fontId="5" fillId="0" borderId="0" xfId="1" applyNumberFormat="1" applyFont="1" applyBorder="1"/>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0" fillId="0" borderId="0" xfId="0" applyAlignment="1">
      <alignment horizontal="justify" vertical="center"/>
    </xf>
    <xf numFmtId="0" fontId="19" fillId="0" borderId="0" xfId="0" applyFont="1" applyAlignment="1">
      <alignment horizontal="justify"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9" fillId="0" borderId="0" xfId="0" applyFont="1" applyAlignment="1">
      <alignment vertical="center"/>
    </xf>
    <xf numFmtId="0" fontId="24" fillId="0" borderId="0" xfId="0" applyFont="1" applyAlignment="1">
      <alignment horizontal="justify" vertical="center"/>
    </xf>
    <xf numFmtId="0" fontId="25" fillId="0" borderId="0" xfId="0" applyFont="1" applyAlignment="1">
      <alignment vertical="center"/>
    </xf>
    <xf numFmtId="0" fontId="26" fillId="0" borderId="0" xfId="0" applyFont="1" applyAlignment="1">
      <alignment vertical="center"/>
    </xf>
    <xf numFmtId="0" fontId="0" fillId="0" borderId="0" xfId="0" applyAlignment="1">
      <alignment wrapText="1"/>
    </xf>
    <xf numFmtId="0" fontId="27" fillId="0" borderId="0" xfId="0" applyFont="1" applyAlignment="1">
      <alignment vertical="center"/>
    </xf>
    <xf numFmtId="0" fontId="19" fillId="0" borderId="0" xfId="0" applyFont="1" applyAlignment="1">
      <alignment horizontal="right" vertical="center"/>
    </xf>
    <xf numFmtId="0" fontId="28" fillId="0" borderId="0" xfId="0" applyFont="1" applyAlignment="1">
      <alignment vertical="center"/>
    </xf>
    <xf numFmtId="0" fontId="29" fillId="0" borderId="0" xfId="0" applyFont="1" applyAlignment="1">
      <alignment horizontal="left" vertical="center" indent="5"/>
    </xf>
    <xf numFmtId="0" fontId="31" fillId="0" borderId="0" xfId="0" applyFont="1" applyAlignment="1">
      <alignment vertic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2" fillId="0" borderId="0" xfId="0" applyFont="1"/>
    <xf numFmtId="0" fontId="7" fillId="0" borderId="0" xfId="0" applyFont="1" applyAlignment="1">
      <alignment horizontal="center"/>
    </xf>
    <xf numFmtId="0" fontId="5" fillId="0" borderId="0" xfId="0" applyFont="1" applyAlignment="1">
      <alignment horizontal="center"/>
    </xf>
    <xf numFmtId="14" fontId="5" fillId="0" borderId="13" xfId="0" applyNumberFormat="1" applyFont="1" applyBorder="1"/>
    <xf numFmtId="14" fontId="5" fillId="0" borderId="15" xfId="0" applyNumberFormat="1" applyFont="1" applyBorder="1"/>
    <xf numFmtId="3" fontId="9" fillId="0" borderId="20" xfId="0" applyNumberFormat="1" applyFont="1" applyBorder="1" applyAlignment="1">
      <alignment horizontal="center" vertical="center" wrapText="1"/>
    </xf>
    <xf numFmtId="3" fontId="9" fillId="0" borderId="21" xfId="0" applyNumberFormat="1" applyFont="1" applyBorder="1" applyAlignment="1">
      <alignment horizontal="center" vertical="center" wrapText="1"/>
    </xf>
    <xf numFmtId="0" fontId="5" fillId="0" borderId="20" xfId="0" applyFont="1" applyBorder="1"/>
    <xf numFmtId="0" fontId="5" fillId="0" borderId="21" xfId="0" applyFont="1" applyBorder="1"/>
    <xf numFmtId="0" fontId="5" fillId="0" borderId="2" xfId="0" applyFont="1" applyBorder="1"/>
    <xf numFmtId="0" fontId="5" fillId="0" borderId="0" xfId="0" applyFont="1"/>
    <xf numFmtId="0" fontId="5" fillId="0" borderId="22" xfId="0" applyFont="1" applyBorder="1"/>
    <xf numFmtId="0" fontId="5" fillId="0" borderId="23" xfId="0" applyFont="1" applyBorder="1"/>
    <xf numFmtId="0" fontId="2" fillId="0" borderId="30" xfId="0" applyFont="1" applyBorder="1" applyAlignment="1">
      <alignment horizontal="center"/>
    </xf>
    <xf numFmtId="0" fontId="2" fillId="0" borderId="31"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30" xfId="0" applyFont="1" applyBorder="1" applyAlignment="1">
      <alignment horizontal="center"/>
    </xf>
    <xf numFmtId="0" fontId="5" fillId="0" borderId="18" xfId="0" applyFont="1" applyBorder="1" applyAlignment="1">
      <alignment horizontal="center"/>
    </xf>
    <xf numFmtId="0" fontId="5" fillId="0" borderId="31" xfId="0" applyFont="1" applyBorder="1" applyAlignment="1">
      <alignment horizontal="center"/>
    </xf>
    <xf numFmtId="0" fontId="5" fillId="0" borderId="17" xfId="0" applyFont="1" applyBorder="1"/>
    <xf numFmtId="0" fontId="5" fillId="0" borderId="17" xfId="0" applyFont="1" applyBorder="1" applyAlignment="1">
      <alignment horizontal="center"/>
    </xf>
    <xf numFmtId="0" fontId="5" fillId="0" borderId="17" xfId="0" applyFont="1" applyBorder="1" applyAlignment="1">
      <alignment vertical="center"/>
    </xf>
    <xf numFmtId="0" fontId="5" fillId="0" borderId="13" xfId="0" applyFont="1" applyBorder="1" applyAlignment="1">
      <alignment wrapText="1"/>
    </xf>
    <xf numFmtId="0" fontId="5" fillId="0" borderId="16" xfId="0" applyFont="1" applyBorder="1" applyAlignment="1">
      <alignment wrapText="1"/>
    </xf>
    <xf numFmtId="0" fontId="5" fillId="0" borderId="15" xfId="0" applyFont="1" applyBorder="1" applyAlignment="1">
      <alignment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8" xfId="0" applyFont="1" applyBorder="1" applyAlignment="1">
      <alignment horizontal="center"/>
    </xf>
    <xf numFmtId="166" fontId="5" fillId="0" borderId="30" xfId="1" applyNumberFormat="1" applyFont="1" applyBorder="1" applyAlignment="1">
      <alignment horizontal="center"/>
    </xf>
    <xf numFmtId="166" fontId="5" fillId="0" borderId="18" xfId="1" applyNumberFormat="1" applyFont="1" applyBorder="1" applyAlignment="1">
      <alignment horizontal="center"/>
    </xf>
    <xf numFmtId="166" fontId="5" fillId="0" borderId="31" xfId="1" applyNumberFormat="1" applyFont="1" applyBorder="1" applyAlignment="1">
      <alignment horizont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166" fontId="5" fillId="0" borderId="17" xfId="1" applyNumberFormat="1" applyFont="1" applyBorder="1" applyAlignment="1">
      <alignment horizontal="center"/>
    </xf>
    <xf numFmtId="0" fontId="5" fillId="0" borderId="17" xfId="0" applyFont="1" applyBorder="1" applyAlignment="1">
      <alignment wrapText="1"/>
    </xf>
    <xf numFmtId="0" fontId="5" fillId="0" borderId="17" xfId="0" applyFont="1" applyBorder="1" applyAlignment="1">
      <alignment horizontal="center" vertical="center"/>
    </xf>
    <xf numFmtId="0" fontId="2" fillId="0" borderId="17" xfId="0" applyFont="1" applyBorder="1" applyAlignment="1">
      <alignment horizontal="left"/>
    </xf>
    <xf numFmtId="43" fontId="2" fillId="0" borderId="17" xfId="1" applyFont="1" applyBorder="1" applyAlignment="1">
      <alignment horizontal="right"/>
    </xf>
    <xf numFmtId="43" fontId="2" fillId="0" borderId="17" xfId="1" applyFont="1" applyBorder="1"/>
    <xf numFmtId="43" fontId="5" fillId="0" borderId="30" xfId="1" applyFont="1" applyBorder="1" applyAlignment="1">
      <alignment horizontal="center" vertical="center" wrapText="1"/>
    </xf>
    <xf numFmtId="43" fontId="5" fillId="0" borderId="31" xfId="1" applyFont="1" applyBorder="1" applyAlignment="1">
      <alignment horizontal="center" vertic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10</xdr:col>
      <xdr:colOff>38100</xdr:colOff>
      <xdr:row>14</xdr:row>
      <xdr:rowOff>6517</xdr:rowOff>
    </xdr:to>
    <xdr:sp macro="" textlink="">
      <xdr:nvSpPr>
        <xdr:cNvPr id="2" name="WordArt 1">
          <a:extLst>
            <a:ext uri="{FF2B5EF4-FFF2-40B4-BE49-F238E27FC236}">
              <a16:creationId xmlns:a16="http://schemas.microsoft.com/office/drawing/2014/main" id="{412AB986-BA97-454E-9D90-4B193F35474D}"/>
            </a:ext>
          </a:extLst>
        </xdr:cNvPr>
        <xdr:cNvSpPr>
          <a:spLocks noChangeArrowheads="1" noChangeShapeType="1" noTextEdit="1"/>
        </xdr:cNvSpPr>
      </xdr:nvSpPr>
      <xdr:spPr bwMode="auto">
        <a:xfrm>
          <a:off x="4333875" y="2305050"/>
          <a:ext cx="3848100" cy="492292"/>
        </a:xfrm>
        <a:prstGeom prst="rect">
          <a:avLst/>
        </a:prstGeom>
      </xdr:spPr>
      <xdr:txBody>
        <a:bodyPr wrap="none" fromWordArt="1">
          <a:prstTxWarp prst="textPlain">
            <a:avLst>
              <a:gd name="adj" fmla="val 50000"/>
            </a:avLst>
          </a:prstTxWarp>
        </a:bodyPr>
        <a:lstStyle/>
        <a:p>
          <a:pPr algn="ctr" rtl="0"/>
          <a:r>
            <a:rPr lang="es-ES" sz="3600" kern="10" spc="72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NO APLICABLE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4086225</xdr:colOff>
      <xdr:row>39</xdr:row>
      <xdr:rowOff>180975</xdr:rowOff>
    </xdr:to>
    <xdr:pic>
      <xdr:nvPicPr>
        <xdr:cNvPr id="2" name="Imagen 1">
          <a:extLst>
            <a:ext uri="{FF2B5EF4-FFF2-40B4-BE49-F238E27FC236}">
              <a16:creationId xmlns:a16="http://schemas.microsoft.com/office/drawing/2014/main" id="{6527E76C-B398-4857-BCFA-EA63E4E58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86925"/>
          <a:ext cx="4086225"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110</xdr:row>
      <xdr:rowOff>0</xdr:rowOff>
    </xdr:from>
    <xdr:to>
      <xdr:col>0</xdr:col>
      <xdr:colOff>4562475</xdr:colOff>
      <xdr:row>130</xdr:row>
      <xdr:rowOff>66675</xdr:rowOff>
    </xdr:to>
    <xdr:pic>
      <xdr:nvPicPr>
        <xdr:cNvPr id="3" name="Imagen 2">
          <a:extLst>
            <a:ext uri="{FF2B5EF4-FFF2-40B4-BE49-F238E27FC236}">
              <a16:creationId xmlns:a16="http://schemas.microsoft.com/office/drawing/2014/main" id="{7F07C203-F7C8-4723-8E81-8554EB908C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612975"/>
          <a:ext cx="4562475" cy="387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131</xdr:row>
      <xdr:rowOff>0</xdr:rowOff>
    </xdr:from>
    <xdr:to>
      <xdr:col>0</xdr:col>
      <xdr:colOff>5086350</xdr:colOff>
      <xdr:row>147</xdr:row>
      <xdr:rowOff>104775</xdr:rowOff>
    </xdr:to>
    <xdr:pic>
      <xdr:nvPicPr>
        <xdr:cNvPr id="4" name="Imagen 3">
          <a:extLst>
            <a:ext uri="{FF2B5EF4-FFF2-40B4-BE49-F238E27FC236}">
              <a16:creationId xmlns:a16="http://schemas.microsoft.com/office/drawing/2014/main" id="{FA610D9B-4A61-426C-9548-894C0BBD42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1613475"/>
          <a:ext cx="5086350"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149</xdr:row>
      <xdr:rowOff>0</xdr:rowOff>
    </xdr:from>
    <xdr:to>
      <xdr:col>0</xdr:col>
      <xdr:colOff>6153150</xdr:colOff>
      <xdr:row>166</xdr:row>
      <xdr:rowOff>38100</xdr:rowOff>
    </xdr:to>
    <xdr:pic>
      <xdr:nvPicPr>
        <xdr:cNvPr id="5" name="Imagen 4">
          <a:extLst>
            <a:ext uri="{FF2B5EF4-FFF2-40B4-BE49-F238E27FC236}">
              <a16:creationId xmlns:a16="http://schemas.microsoft.com/office/drawing/2014/main" id="{78E4984D-9183-4A68-8704-8E9A19F8057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5042475"/>
          <a:ext cx="6153150" cy="327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167</xdr:row>
      <xdr:rowOff>0</xdr:rowOff>
    </xdr:from>
    <xdr:to>
      <xdr:col>0</xdr:col>
      <xdr:colOff>4981575</xdr:colOff>
      <xdr:row>188</xdr:row>
      <xdr:rowOff>85725</xdr:rowOff>
    </xdr:to>
    <xdr:pic>
      <xdr:nvPicPr>
        <xdr:cNvPr id="6" name="Imagen 5">
          <a:extLst>
            <a:ext uri="{FF2B5EF4-FFF2-40B4-BE49-F238E27FC236}">
              <a16:creationId xmlns:a16="http://schemas.microsoft.com/office/drawing/2014/main" id="{A6571E2B-68CF-44B6-8C1E-EFA5F7FA34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8471475"/>
          <a:ext cx="4981575" cy="408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189</xdr:row>
      <xdr:rowOff>0</xdr:rowOff>
    </xdr:from>
    <xdr:to>
      <xdr:col>0</xdr:col>
      <xdr:colOff>5048250</xdr:colOff>
      <xdr:row>200</xdr:row>
      <xdr:rowOff>47625</xdr:rowOff>
    </xdr:to>
    <xdr:pic>
      <xdr:nvPicPr>
        <xdr:cNvPr id="7" name="Imagen 6">
          <a:extLst>
            <a:ext uri="{FF2B5EF4-FFF2-40B4-BE49-F238E27FC236}">
              <a16:creationId xmlns:a16="http://schemas.microsoft.com/office/drawing/2014/main" id="{766BFB31-4FA9-4CA3-8B92-B4B95D4677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42662475"/>
          <a:ext cx="5048250" cy="2143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201</xdr:row>
      <xdr:rowOff>0</xdr:rowOff>
    </xdr:from>
    <xdr:to>
      <xdr:col>0</xdr:col>
      <xdr:colOff>4638675</xdr:colOff>
      <xdr:row>211</xdr:row>
      <xdr:rowOff>57150</xdr:rowOff>
    </xdr:to>
    <xdr:pic>
      <xdr:nvPicPr>
        <xdr:cNvPr id="8" name="Imagen 7">
          <a:extLst>
            <a:ext uri="{FF2B5EF4-FFF2-40B4-BE49-F238E27FC236}">
              <a16:creationId xmlns:a16="http://schemas.microsoft.com/office/drawing/2014/main" id="{0AD2CE36-ECBC-4300-AE76-930DEA2686B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4948475"/>
          <a:ext cx="46386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213</xdr:row>
      <xdr:rowOff>0</xdr:rowOff>
    </xdr:from>
    <xdr:to>
      <xdr:col>0</xdr:col>
      <xdr:colOff>5534025</xdr:colOff>
      <xdr:row>249</xdr:row>
      <xdr:rowOff>180975</xdr:rowOff>
    </xdr:to>
    <xdr:pic>
      <xdr:nvPicPr>
        <xdr:cNvPr id="9" name="Imagen 8">
          <a:extLst>
            <a:ext uri="{FF2B5EF4-FFF2-40B4-BE49-F238E27FC236}">
              <a16:creationId xmlns:a16="http://schemas.microsoft.com/office/drawing/2014/main" id="{4113FE11-8479-411C-A506-0C2FB11BA20A}"/>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7234475"/>
          <a:ext cx="5534025" cy="703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5534025</xdr:colOff>
      <xdr:row>273</xdr:row>
      <xdr:rowOff>123825</xdr:rowOff>
    </xdr:to>
    <xdr:pic>
      <xdr:nvPicPr>
        <xdr:cNvPr id="10" name="Imagen 9">
          <a:extLst>
            <a:ext uri="{FF2B5EF4-FFF2-40B4-BE49-F238E27FC236}">
              <a16:creationId xmlns:a16="http://schemas.microsoft.com/office/drawing/2014/main" id="{A21B1D32-160B-4AC7-832E-55BC086CA5F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54473475"/>
          <a:ext cx="5534025" cy="431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275</xdr:row>
      <xdr:rowOff>0</xdr:rowOff>
    </xdr:from>
    <xdr:to>
      <xdr:col>0</xdr:col>
      <xdr:colOff>5534025</xdr:colOff>
      <xdr:row>288</xdr:row>
      <xdr:rowOff>85725</xdr:rowOff>
    </xdr:to>
    <xdr:pic>
      <xdr:nvPicPr>
        <xdr:cNvPr id="11" name="Imagen 10">
          <a:extLst>
            <a:ext uri="{FF2B5EF4-FFF2-40B4-BE49-F238E27FC236}">
              <a16:creationId xmlns:a16="http://schemas.microsoft.com/office/drawing/2014/main" id="{8B2912A5-D59D-4ADF-92AD-0D8FAFBA070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59045475"/>
          <a:ext cx="553402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289</xdr:row>
      <xdr:rowOff>0</xdr:rowOff>
    </xdr:from>
    <xdr:to>
      <xdr:col>0</xdr:col>
      <xdr:colOff>4981575</xdr:colOff>
      <xdr:row>300</xdr:row>
      <xdr:rowOff>28575</xdr:rowOff>
    </xdr:to>
    <xdr:pic>
      <xdr:nvPicPr>
        <xdr:cNvPr id="12" name="Imagen 11">
          <a:extLst>
            <a:ext uri="{FF2B5EF4-FFF2-40B4-BE49-F238E27FC236}">
              <a16:creationId xmlns:a16="http://schemas.microsoft.com/office/drawing/2014/main" id="{4B09BD07-88C0-46A6-9A54-3BF648FA6BD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61712475"/>
          <a:ext cx="4981575" cy="212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301</xdr:row>
      <xdr:rowOff>0</xdr:rowOff>
    </xdr:from>
    <xdr:to>
      <xdr:col>0</xdr:col>
      <xdr:colOff>4076700</xdr:colOff>
      <xdr:row>310</xdr:row>
      <xdr:rowOff>76200</xdr:rowOff>
    </xdr:to>
    <xdr:pic>
      <xdr:nvPicPr>
        <xdr:cNvPr id="13" name="Imagen 12">
          <a:extLst>
            <a:ext uri="{FF2B5EF4-FFF2-40B4-BE49-F238E27FC236}">
              <a16:creationId xmlns:a16="http://schemas.microsoft.com/office/drawing/2014/main" id="{FBDE3B07-0E65-40EB-8C83-4EAFD07C71F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63998475"/>
          <a:ext cx="4076700" cy="179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312</xdr:row>
      <xdr:rowOff>0</xdr:rowOff>
    </xdr:from>
    <xdr:to>
      <xdr:col>0</xdr:col>
      <xdr:colOff>4591050</xdr:colOff>
      <xdr:row>320</xdr:row>
      <xdr:rowOff>57150</xdr:rowOff>
    </xdr:to>
    <xdr:pic>
      <xdr:nvPicPr>
        <xdr:cNvPr id="14" name="Imagen 13">
          <a:extLst>
            <a:ext uri="{FF2B5EF4-FFF2-40B4-BE49-F238E27FC236}">
              <a16:creationId xmlns:a16="http://schemas.microsoft.com/office/drawing/2014/main" id="{0F1E1496-BA34-46AC-ADE2-B9CD315CD36E}"/>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66093975"/>
          <a:ext cx="459105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1438275</xdr:colOff>
      <xdr:row>359</xdr:row>
      <xdr:rowOff>123825</xdr:rowOff>
    </xdr:from>
    <xdr:to>
      <xdr:col>0</xdr:col>
      <xdr:colOff>6210300</xdr:colOff>
      <xdr:row>366</xdr:row>
      <xdr:rowOff>142875</xdr:rowOff>
    </xdr:to>
    <xdr:pic>
      <xdr:nvPicPr>
        <xdr:cNvPr id="15" name="Imagen 14">
          <a:extLst>
            <a:ext uri="{FF2B5EF4-FFF2-40B4-BE49-F238E27FC236}">
              <a16:creationId xmlns:a16="http://schemas.microsoft.com/office/drawing/2014/main" id="{C42664B2-844A-4916-95DF-73C1AD92E7AD}"/>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438275" y="77838300"/>
          <a:ext cx="4772025"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nibal/Configuraci&#243;n%20local/Archivos%20temporales%20de%20Internet/OLK11/Copia%20de%20Copia%20de%20Res%20173%20Wisdom%20Product%20S%20A%2031%2003%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imestral%20JUNIO2020%20formato%20C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e"/>
      <sheetName val="ER"/>
      <sheetName val="EVP173"/>
      <sheetName val="ACT173"/>
      <sheetName val="PPN173"/>
      <sheetName val="RES173"/>
      <sheetName val="CAUXCF173"/>
      <sheetName val="CFLOW173"/>
      <sheetName val="Cuadros p.Notas"/>
      <sheetName val="IR"/>
      <sheetName val="Pas notas"/>
      <sheetName val="Act notas"/>
      <sheetName val="ER notas "/>
      <sheetName val="Cuad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3">
          <cell r="A33" t="str">
            <v>Pagos a Proveedores</v>
          </cell>
        </row>
        <row r="38">
          <cell r="A38" t="str">
            <v>Impuesto a la Renta</v>
          </cell>
        </row>
        <row r="47">
          <cell r="A47" t="str">
            <v>Compra de propiedad, planta y equipo</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abezamiento"/>
      <sheetName val="BCE "/>
      <sheetName val="EFE"/>
      <sheetName val="Flujo de Efectivo"/>
      <sheetName val="CA"/>
      <sheetName val="Ev Patrimonio"/>
      <sheetName val="Flujo de Efectivo Res 5 92 (2)"/>
      <sheetName val="3"/>
      <sheetName val="4"/>
      <sheetName val="4,1"/>
      <sheetName val="5"/>
      <sheetName val="COMPARATIVO"/>
      <sheetName val="stock vehiculos"/>
      <sheetName val="6"/>
      <sheetName val="7"/>
      <sheetName val="8"/>
      <sheetName val="11"/>
      <sheetName val="12"/>
      <sheetName val="E R "/>
      <sheetName val="13"/>
      <sheetName val="Bienes de Uso"/>
      <sheetName val="CBU"/>
      <sheetName val="mayor de bienes de uso"/>
      <sheetName val="Activos Intangibles"/>
      <sheetName val="Inv. Acc. Deb. y Otros Titulos"/>
      <sheetName val="Otras Inversiones"/>
      <sheetName val="Prev Anexo E"/>
      <sheetName val="Costo de MercaderíasAnexo F"/>
      <sheetName val="Inf Req s Costos y Gtos Anexo H"/>
      <sheetName val="Activos Pasivos M E"/>
      <sheetName val="Anexo I"/>
      <sheetName val="Anexo J"/>
      <sheetName val="AnexoK"/>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6">
          <cell r="C16">
            <v>0</v>
          </cell>
        </row>
        <row r="18">
          <cell r="F18">
            <v>0</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opLeftCell="A25" workbookViewId="0">
      <selection activeCell="J41" sqref="J41"/>
    </sheetView>
  </sheetViews>
  <sheetFormatPr baseColWidth="10" defaultColWidth="9.140625" defaultRowHeight="15" x14ac:dyDescent="0.25"/>
  <cols>
    <col min="1" max="1" width="5" customWidth="1"/>
    <col min="2" max="2" width="35.28515625" customWidth="1"/>
    <col min="3" max="3" width="7.28515625" customWidth="1"/>
    <col min="4" max="4" width="12.140625" customWidth="1"/>
    <col min="5" max="5" width="3" customWidth="1"/>
    <col min="6" max="6" width="11.140625" customWidth="1"/>
    <col min="7" max="7" width="4.5703125" customWidth="1"/>
    <col min="8" max="8" width="29.28515625" customWidth="1"/>
    <col min="9" max="9" width="6.5703125" customWidth="1"/>
    <col min="10" max="10" width="11.7109375" customWidth="1"/>
    <col min="11" max="11" width="2.7109375" customWidth="1"/>
    <col min="12" max="12" width="10.7109375" customWidth="1"/>
    <col min="13" max="13" width="4.42578125" customWidth="1"/>
  </cols>
  <sheetData>
    <row r="1" spans="1:16" x14ac:dyDescent="0.25">
      <c r="A1" s="1"/>
      <c r="B1" s="1"/>
      <c r="C1" s="1"/>
      <c r="D1" s="1"/>
      <c r="E1" s="1"/>
      <c r="F1" s="1"/>
      <c r="G1" s="1"/>
      <c r="H1" s="1"/>
      <c r="I1" s="1"/>
      <c r="J1" s="1"/>
      <c r="K1" s="1"/>
      <c r="L1" s="1"/>
      <c r="M1" s="1"/>
      <c r="N1" s="1"/>
      <c r="O1" s="1"/>
      <c r="P1" s="1"/>
    </row>
    <row r="2" spans="1:16" ht="18.75" x14ac:dyDescent="0.3">
      <c r="A2" s="115" t="s">
        <v>0</v>
      </c>
      <c r="B2" s="115"/>
      <c r="C2" s="115"/>
      <c r="D2" s="115"/>
      <c r="E2" s="115"/>
      <c r="F2" s="115"/>
      <c r="G2" s="115"/>
      <c r="H2" s="115"/>
      <c r="I2" s="115"/>
      <c r="J2" s="115"/>
      <c r="K2" s="115"/>
      <c r="L2" s="115"/>
      <c r="M2" s="115"/>
      <c r="N2" s="115"/>
      <c r="O2" s="115"/>
      <c r="P2" s="115"/>
    </row>
    <row r="3" spans="1:16" x14ac:dyDescent="0.25">
      <c r="A3" s="1" t="s">
        <v>1</v>
      </c>
      <c r="B3" s="1"/>
      <c r="C3" s="1"/>
      <c r="D3" s="1"/>
      <c r="E3" s="1"/>
      <c r="F3" s="1"/>
      <c r="G3" s="1"/>
      <c r="H3" s="1"/>
      <c r="I3" s="1"/>
      <c r="J3" s="1"/>
      <c r="K3" s="1"/>
      <c r="L3" s="1"/>
      <c r="M3" s="1"/>
      <c r="N3" s="1"/>
      <c r="O3" s="1"/>
      <c r="P3" s="1"/>
    </row>
    <row r="4" spans="1:16" ht="15.75" x14ac:dyDescent="0.25">
      <c r="A4" s="116" t="s">
        <v>2</v>
      </c>
      <c r="B4" s="116"/>
      <c r="C4" s="116"/>
      <c r="D4" s="116"/>
      <c r="E4" s="116"/>
      <c r="F4" s="116"/>
      <c r="G4" s="116"/>
      <c r="H4" s="116"/>
      <c r="I4" s="116"/>
      <c r="J4" s="116"/>
      <c r="K4" s="116"/>
      <c r="L4" s="116"/>
      <c r="M4" s="116"/>
      <c r="N4" s="116"/>
      <c r="O4" s="116"/>
      <c r="P4" s="116"/>
    </row>
    <row r="5" spans="1:16" x14ac:dyDescent="0.25">
      <c r="A5" s="117" t="s">
        <v>3</v>
      </c>
      <c r="B5" s="117"/>
      <c r="C5" s="117"/>
      <c r="D5" s="117"/>
      <c r="E5" s="117"/>
      <c r="F5" s="117"/>
      <c r="G5" s="117"/>
      <c r="H5" s="117"/>
      <c r="I5" s="117"/>
      <c r="J5" s="117"/>
      <c r="K5" s="117"/>
      <c r="L5" s="117"/>
      <c r="M5" s="117"/>
      <c r="N5" s="117"/>
      <c r="O5" s="117"/>
      <c r="P5" s="117"/>
    </row>
    <row r="6" spans="1:16" x14ac:dyDescent="0.25">
      <c r="A6" s="1"/>
      <c r="B6" s="1"/>
      <c r="C6" s="1"/>
      <c r="D6" s="1"/>
      <c r="E6" s="1"/>
      <c r="F6" s="1"/>
      <c r="G6" s="1"/>
      <c r="H6" s="1"/>
      <c r="I6" s="1"/>
      <c r="J6" s="1"/>
      <c r="K6" s="1"/>
      <c r="L6" s="1"/>
      <c r="M6" s="1"/>
      <c r="N6" s="1"/>
      <c r="O6" s="1"/>
      <c r="P6" s="1"/>
    </row>
    <row r="7" spans="1:16" ht="15.75" thickBot="1" x14ac:dyDescent="0.3">
      <c r="A7" s="1"/>
      <c r="B7" s="1"/>
      <c r="C7" s="1"/>
      <c r="D7" s="1"/>
      <c r="E7" s="1"/>
      <c r="F7" s="1"/>
      <c r="G7" s="1"/>
      <c r="H7" s="1"/>
      <c r="I7" s="1"/>
      <c r="J7" s="1"/>
      <c r="K7" s="1"/>
      <c r="L7" s="1"/>
      <c r="M7" s="1"/>
      <c r="N7" s="1"/>
      <c r="O7" s="1"/>
      <c r="P7" s="1"/>
    </row>
    <row r="8" spans="1:16" x14ac:dyDescent="0.25">
      <c r="A8" s="2"/>
      <c r="B8" s="3" t="s">
        <v>4</v>
      </c>
      <c r="C8" s="4"/>
      <c r="D8" s="4"/>
      <c r="E8" s="4"/>
      <c r="F8" s="4"/>
      <c r="G8" s="4"/>
      <c r="H8" s="3" t="s">
        <v>5</v>
      </c>
      <c r="I8" s="4"/>
      <c r="J8" s="4"/>
      <c r="K8" s="4"/>
      <c r="L8" s="4"/>
      <c r="M8" s="5"/>
      <c r="N8" s="2"/>
      <c r="O8" s="2"/>
      <c r="P8" s="2"/>
    </row>
    <row r="9" spans="1:16" x14ac:dyDescent="0.25">
      <c r="A9" s="2"/>
      <c r="B9" s="6" t="s">
        <v>6</v>
      </c>
      <c r="C9" s="2" t="s">
        <v>7</v>
      </c>
      <c r="D9" s="7">
        <v>44012</v>
      </c>
      <c r="E9" s="7"/>
      <c r="F9" s="7">
        <v>43830</v>
      </c>
      <c r="G9" s="2"/>
      <c r="H9" s="6" t="s">
        <v>8</v>
      </c>
      <c r="I9" s="2" t="s">
        <v>7</v>
      </c>
      <c r="J9" s="7">
        <v>44012</v>
      </c>
      <c r="K9" s="7"/>
      <c r="L9" s="7">
        <v>43830</v>
      </c>
      <c r="M9" s="8"/>
      <c r="N9" s="2"/>
      <c r="O9" s="2"/>
      <c r="P9" s="2"/>
    </row>
    <row r="10" spans="1:16" x14ac:dyDescent="0.25">
      <c r="A10" s="1"/>
      <c r="B10" s="9"/>
      <c r="C10" s="1"/>
      <c r="D10" s="1"/>
      <c r="E10" s="1"/>
      <c r="F10" s="1"/>
      <c r="G10" s="1"/>
      <c r="H10" s="9"/>
      <c r="I10" s="1"/>
      <c r="J10" s="1"/>
      <c r="K10" s="1"/>
      <c r="L10" s="1"/>
      <c r="M10" s="10"/>
      <c r="N10" s="1"/>
      <c r="O10" s="1"/>
      <c r="P10" s="1"/>
    </row>
    <row r="11" spans="1:16" x14ac:dyDescent="0.25">
      <c r="A11" s="1"/>
      <c r="B11" s="9" t="s">
        <v>9</v>
      </c>
      <c r="C11" s="2">
        <v>3</v>
      </c>
      <c r="D11" s="11">
        <v>2674776.2179999999</v>
      </c>
      <c r="E11" s="11"/>
      <c r="F11" s="11">
        <v>5446049.9510000004</v>
      </c>
      <c r="G11" s="1"/>
      <c r="H11" s="9" t="s">
        <v>10</v>
      </c>
      <c r="I11" s="2">
        <v>7</v>
      </c>
      <c r="J11" s="11">
        <v>6109194.0769999996</v>
      </c>
      <c r="K11" s="1"/>
      <c r="L11" s="11">
        <v>11535746.001</v>
      </c>
      <c r="M11" s="10"/>
      <c r="N11" s="1"/>
      <c r="O11" s="1"/>
      <c r="P11" s="1"/>
    </row>
    <row r="12" spans="1:16" x14ac:dyDescent="0.25">
      <c r="A12" s="1"/>
      <c r="B12" s="9" t="s">
        <v>11</v>
      </c>
      <c r="C12" s="2">
        <v>4</v>
      </c>
      <c r="D12" s="11">
        <v>26306522.09</v>
      </c>
      <c r="E12" s="11"/>
      <c r="F12" s="11">
        <v>26214485.263</v>
      </c>
      <c r="G12" s="1"/>
      <c r="H12" s="9" t="s">
        <v>12</v>
      </c>
      <c r="I12" s="2">
        <v>8</v>
      </c>
      <c r="J12" s="11">
        <v>26688728.248</v>
      </c>
      <c r="K12" s="1"/>
      <c r="L12" s="11">
        <v>53739696.575999998</v>
      </c>
      <c r="M12" s="10"/>
      <c r="N12" s="1"/>
      <c r="O12" s="1"/>
      <c r="P12" s="1"/>
    </row>
    <row r="13" spans="1:16" x14ac:dyDescent="0.25">
      <c r="A13" s="1"/>
      <c r="B13" s="9" t="s">
        <v>13</v>
      </c>
      <c r="C13" s="2">
        <v>5</v>
      </c>
      <c r="D13" s="11">
        <v>9495044.3949999996</v>
      </c>
      <c r="E13" s="11"/>
      <c r="F13" s="11">
        <v>7702936.1449999996</v>
      </c>
      <c r="G13" s="1"/>
      <c r="H13" s="9" t="s">
        <v>14</v>
      </c>
      <c r="I13" s="2">
        <v>9</v>
      </c>
      <c r="J13" s="11">
        <v>1729641.7279999999</v>
      </c>
      <c r="K13" s="1"/>
      <c r="L13" s="11">
        <v>7750359.9460000005</v>
      </c>
      <c r="M13" s="10"/>
      <c r="N13" s="1"/>
      <c r="O13" s="1"/>
      <c r="P13" s="1"/>
    </row>
    <row r="14" spans="1:16" x14ac:dyDescent="0.25">
      <c r="A14" s="1"/>
      <c r="B14" s="9" t="s">
        <v>15</v>
      </c>
      <c r="C14" s="2">
        <v>6</v>
      </c>
      <c r="D14" s="11">
        <v>12953454.59</v>
      </c>
      <c r="E14" s="11"/>
      <c r="F14" s="11">
        <v>21087498.311000001</v>
      </c>
      <c r="G14" s="1"/>
      <c r="H14" s="9" t="s">
        <v>16</v>
      </c>
      <c r="I14" s="2">
        <v>10</v>
      </c>
      <c r="J14" s="11">
        <v>3998662.7749999999</v>
      </c>
      <c r="K14" s="1"/>
      <c r="L14" s="11">
        <v>1998347.7080000001</v>
      </c>
      <c r="M14" s="10"/>
      <c r="N14" s="1"/>
      <c r="O14" s="1"/>
      <c r="P14" s="1"/>
    </row>
    <row r="15" spans="1:16" x14ac:dyDescent="0.25">
      <c r="A15" s="1"/>
      <c r="B15" s="9" t="s">
        <v>17</v>
      </c>
      <c r="C15" s="2" t="s">
        <v>18</v>
      </c>
      <c r="D15" s="11">
        <v>0</v>
      </c>
      <c r="E15" s="11"/>
      <c r="F15" s="11">
        <v>4364093.3</v>
      </c>
      <c r="G15" s="1"/>
      <c r="H15" s="9" t="s">
        <v>19</v>
      </c>
      <c r="I15" s="2">
        <v>11</v>
      </c>
      <c r="J15" s="11">
        <v>561640.74300000002</v>
      </c>
      <c r="K15" s="1"/>
      <c r="L15" s="11">
        <v>249547.50700000001</v>
      </c>
      <c r="M15" s="10"/>
      <c r="N15" s="1"/>
      <c r="O15" s="1"/>
      <c r="P15" s="1"/>
    </row>
    <row r="16" spans="1:16" ht="15.75" thickBot="1" x14ac:dyDescent="0.3">
      <c r="A16" s="2"/>
      <c r="B16" s="6" t="s">
        <v>20</v>
      </c>
      <c r="C16" s="2"/>
      <c r="D16" s="12">
        <f>SUM(D11:D15)</f>
        <v>51429797.292999998</v>
      </c>
      <c r="E16" s="13"/>
      <c r="F16" s="12">
        <f>SUM(F11:F15)</f>
        <v>64815062.969999999</v>
      </c>
      <c r="G16" s="2"/>
      <c r="H16" s="6" t="s">
        <v>21</v>
      </c>
      <c r="I16" s="2"/>
      <c r="J16" s="12">
        <f>SUM(J11:J15)</f>
        <v>39087867.570999995</v>
      </c>
      <c r="K16" s="2"/>
      <c r="L16" s="12">
        <f>SUM(L11:L15)</f>
        <v>75273697.738000005</v>
      </c>
      <c r="M16" s="8"/>
      <c r="N16" s="2"/>
      <c r="O16" s="2"/>
      <c r="P16" s="2"/>
    </row>
    <row r="17" spans="1:16" ht="15.75" thickTop="1" x14ac:dyDescent="0.25">
      <c r="A17" s="1"/>
      <c r="B17" s="9"/>
      <c r="C17" s="1"/>
      <c r="D17" s="1"/>
      <c r="E17" s="1"/>
      <c r="F17" s="1"/>
      <c r="G17" s="1"/>
      <c r="H17" s="9"/>
      <c r="I17" s="1"/>
      <c r="J17" s="1"/>
      <c r="K17" s="1"/>
      <c r="L17" s="1"/>
      <c r="M17" s="10"/>
      <c r="N17" s="1"/>
      <c r="O17" s="1"/>
      <c r="P17" s="1"/>
    </row>
    <row r="18" spans="1:16" x14ac:dyDescent="0.25">
      <c r="A18" s="2"/>
      <c r="B18" s="6" t="s">
        <v>22</v>
      </c>
      <c r="C18" s="2"/>
      <c r="D18" s="2"/>
      <c r="E18" s="2"/>
      <c r="F18" s="2"/>
      <c r="G18" s="2"/>
      <c r="H18" s="6" t="s">
        <v>23</v>
      </c>
      <c r="I18" s="2"/>
      <c r="J18" s="2"/>
      <c r="K18" s="2"/>
      <c r="L18" s="2"/>
      <c r="M18" s="8"/>
      <c r="N18" s="2"/>
      <c r="O18" s="2"/>
      <c r="P18" s="2"/>
    </row>
    <row r="19" spans="1:16" x14ac:dyDescent="0.25">
      <c r="A19" s="1"/>
      <c r="B19" s="9" t="s">
        <v>24</v>
      </c>
      <c r="C19" s="2">
        <v>4</v>
      </c>
      <c r="D19" s="11">
        <v>33544305.934</v>
      </c>
      <c r="E19" s="11"/>
      <c r="F19" s="11">
        <v>35370179.824000001</v>
      </c>
      <c r="G19" s="1"/>
      <c r="H19" s="9" t="s">
        <v>25</v>
      </c>
      <c r="I19" s="2">
        <v>7</v>
      </c>
      <c r="J19" s="11">
        <v>0</v>
      </c>
      <c r="K19" s="14"/>
      <c r="L19" s="14">
        <v>0</v>
      </c>
      <c r="M19" s="10"/>
      <c r="N19" s="1"/>
      <c r="O19" s="1"/>
      <c r="P19" s="1"/>
    </row>
    <row r="20" spans="1:16" x14ac:dyDescent="0.25">
      <c r="A20" s="1"/>
      <c r="B20" s="9" t="s">
        <v>26</v>
      </c>
      <c r="C20" s="2">
        <v>5</v>
      </c>
      <c r="D20" s="11">
        <v>10349715.895</v>
      </c>
      <c r="E20" s="11"/>
      <c r="F20" s="11">
        <v>11675718.539000001</v>
      </c>
      <c r="G20" s="1"/>
      <c r="H20" s="9" t="s">
        <v>27</v>
      </c>
      <c r="I20" s="2">
        <v>8</v>
      </c>
      <c r="J20" s="11">
        <v>17613047.502999999</v>
      </c>
      <c r="K20" s="11"/>
      <c r="L20" s="11">
        <v>5361844.7529999996</v>
      </c>
      <c r="M20" s="10"/>
      <c r="N20" s="1"/>
      <c r="O20" s="1"/>
      <c r="P20" s="1"/>
    </row>
    <row r="21" spans="1:16" x14ac:dyDescent="0.25">
      <c r="A21" s="1"/>
      <c r="B21" s="9" t="s">
        <v>28</v>
      </c>
      <c r="C21" s="2" t="s">
        <v>18</v>
      </c>
      <c r="D21" s="11">
        <v>14167706.577</v>
      </c>
      <c r="E21" s="11"/>
      <c r="F21" s="11">
        <v>14167706.577</v>
      </c>
      <c r="G21" s="1"/>
      <c r="H21" s="9" t="s">
        <v>29</v>
      </c>
      <c r="I21" s="2">
        <v>9</v>
      </c>
      <c r="J21" s="11">
        <v>23513848.423999999</v>
      </c>
      <c r="K21" s="11"/>
      <c r="L21" s="11">
        <v>11097364.704</v>
      </c>
      <c r="M21" s="10"/>
      <c r="N21" s="1"/>
      <c r="O21" s="1"/>
      <c r="P21" s="1"/>
    </row>
    <row r="22" spans="1:16" x14ac:dyDescent="0.25">
      <c r="A22" s="1"/>
      <c r="B22" s="9" t="s">
        <v>30</v>
      </c>
      <c r="C22" s="2" t="s">
        <v>31</v>
      </c>
      <c r="D22" s="11">
        <v>3495342.7850000001</v>
      </c>
      <c r="E22" s="11"/>
      <c r="F22" s="11">
        <v>3517715.3459999999</v>
      </c>
      <c r="G22" s="1"/>
      <c r="H22" s="9" t="s">
        <v>32</v>
      </c>
      <c r="I22" s="2">
        <v>10</v>
      </c>
      <c r="J22" s="11">
        <v>16000829.341</v>
      </c>
      <c r="K22" s="11"/>
      <c r="L22" s="11">
        <v>18000318.263999999</v>
      </c>
      <c r="M22" s="10"/>
      <c r="N22" s="1"/>
      <c r="O22" s="1"/>
      <c r="P22" s="1"/>
    </row>
    <row r="23" spans="1:16" x14ac:dyDescent="0.25">
      <c r="A23" s="1"/>
      <c r="B23" s="9" t="s">
        <v>33</v>
      </c>
      <c r="C23" s="2" t="s">
        <v>31</v>
      </c>
      <c r="D23" s="11">
        <v>27793605.857999999</v>
      </c>
      <c r="E23" s="11"/>
      <c r="F23" s="11">
        <v>27687532.822000001</v>
      </c>
      <c r="G23" s="1"/>
      <c r="H23" s="9"/>
      <c r="I23" s="1"/>
      <c r="J23" s="11"/>
      <c r="K23" s="11"/>
      <c r="L23" s="11"/>
      <c r="M23" s="10"/>
      <c r="N23" s="1"/>
      <c r="O23" s="1"/>
      <c r="P23" s="1"/>
    </row>
    <row r="24" spans="1:16" x14ac:dyDescent="0.25">
      <c r="A24" s="1"/>
      <c r="B24" s="9" t="s">
        <v>34</v>
      </c>
      <c r="C24" s="2" t="s">
        <v>35</v>
      </c>
      <c r="D24" s="11">
        <v>88304.161999999997</v>
      </c>
      <c r="E24" s="11"/>
      <c r="F24" s="11">
        <v>92221.854000000007</v>
      </c>
      <c r="G24" s="1"/>
      <c r="H24" s="9"/>
      <c r="I24" s="1"/>
      <c r="J24" s="11"/>
      <c r="K24" s="11"/>
      <c r="L24" s="11"/>
      <c r="M24" s="10"/>
      <c r="N24" s="1"/>
      <c r="O24" s="1"/>
      <c r="P24" s="1"/>
    </row>
    <row r="25" spans="1:16" ht="15.75" thickBot="1" x14ac:dyDescent="0.3">
      <c r="A25" s="2"/>
      <c r="B25" s="6" t="s">
        <v>36</v>
      </c>
      <c r="C25" s="2"/>
      <c r="D25" s="12">
        <f>SUM(D18:D24)</f>
        <v>89438981.210999995</v>
      </c>
      <c r="E25" s="13"/>
      <c r="F25" s="12">
        <f>SUM(F18:F24)</f>
        <v>92511074.962000012</v>
      </c>
      <c r="G25" s="2"/>
      <c r="H25" s="9" t="s">
        <v>37</v>
      </c>
      <c r="I25" s="1"/>
      <c r="J25" s="12">
        <f>SUM(J19:J24)</f>
        <v>57127725.267999999</v>
      </c>
      <c r="K25" s="11"/>
      <c r="L25" s="12">
        <f>SUM(L19:L24)</f>
        <v>34459527.721000001</v>
      </c>
      <c r="M25" s="10"/>
      <c r="N25" s="1"/>
      <c r="O25" s="1"/>
      <c r="P25" s="1"/>
    </row>
    <row r="26" spans="1:16" ht="15.75" thickTop="1" x14ac:dyDescent="0.25">
      <c r="A26" s="1"/>
      <c r="B26" s="9"/>
      <c r="C26" s="1"/>
      <c r="D26" s="1"/>
      <c r="E26" s="1"/>
      <c r="F26" s="1"/>
      <c r="G26" s="1"/>
      <c r="H26" s="9"/>
      <c r="I26" s="1"/>
      <c r="J26" s="11"/>
      <c r="K26" s="11"/>
      <c r="L26" s="11"/>
      <c r="M26" s="10"/>
      <c r="N26" s="1"/>
      <c r="O26" s="1"/>
      <c r="P26" s="1"/>
    </row>
    <row r="27" spans="1:16" x14ac:dyDescent="0.25">
      <c r="A27" s="1"/>
      <c r="B27" s="9"/>
      <c r="C27" s="1"/>
      <c r="D27" s="1"/>
      <c r="E27" s="1"/>
      <c r="F27" s="1"/>
      <c r="G27" s="1"/>
      <c r="H27" s="6" t="s">
        <v>38</v>
      </c>
      <c r="I27" s="1"/>
      <c r="J27" s="11"/>
      <c r="K27" s="11"/>
      <c r="L27" s="11"/>
      <c r="M27" s="10"/>
      <c r="N27" s="1"/>
      <c r="O27" s="1"/>
      <c r="P27" s="1"/>
    </row>
    <row r="28" spans="1:16" x14ac:dyDescent="0.25">
      <c r="A28" s="1"/>
      <c r="B28" s="9"/>
      <c r="C28" s="1"/>
      <c r="D28" s="1"/>
      <c r="E28" s="1"/>
      <c r="F28" s="1"/>
      <c r="G28" s="1"/>
      <c r="H28" s="9" t="s">
        <v>39</v>
      </c>
      <c r="I28" s="15" t="s">
        <v>40</v>
      </c>
      <c r="J28" s="11">
        <v>38500000</v>
      </c>
      <c r="K28" s="11"/>
      <c r="L28" s="11">
        <v>38500000</v>
      </c>
      <c r="M28" s="10"/>
      <c r="N28" s="1"/>
      <c r="O28" s="1"/>
      <c r="P28" s="1"/>
    </row>
    <row r="29" spans="1:16" x14ac:dyDescent="0.25">
      <c r="A29" s="1"/>
      <c r="B29" s="9"/>
      <c r="C29" s="1"/>
      <c r="D29" s="1"/>
      <c r="E29" s="1"/>
      <c r="F29" s="1"/>
      <c r="G29" s="1"/>
      <c r="H29" s="9" t="s">
        <v>41</v>
      </c>
      <c r="I29" s="15" t="s">
        <v>42</v>
      </c>
      <c r="J29" s="11">
        <v>4491201.2649999997</v>
      </c>
      <c r="K29" s="11"/>
      <c r="L29" s="11">
        <v>4226145.227</v>
      </c>
      <c r="M29" s="10"/>
      <c r="N29" s="1"/>
      <c r="O29" s="1"/>
      <c r="P29" s="1"/>
    </row>
    <row r="30" spans="1:16" x14ac:dyDescent="0.25">
      <c r="A30" s="1"/>
      <c r="B30" s="9"/>
      <c r="C30" s="1"/>
      <c r="D30" s="1"/>
      <c r="E30" s="1"/>
      <c r="F30" s="1"/>
      <c r="G30" s="1"/>
      <c r="H30" s="9" t="s">
        <v>43</v>
      </c>
      <c r="I30" s="15" t="s">
        <v>44</v>
      </c>
      <c r="J30" s="11">
        <v>1014.6319999999999</v>
      </c>
      <c r="K30" s="11"/>
      <c r="L30" s="11">
        <v>1014.6319999999999</v>
      </c>
      <c r="M30" s="10"/>
      <c r="N30" s="1"/>
      <c r="O30" s="1"/>
      <c r="P30" s="1"/>
    </row>
    <row r="31" spans="1:16" x14ac:dyDescent="0.25">
      <c r="A31" s="1"/>
      <c r="B31" s="9"/>
      <c r="C31" s="1"/>
      <c r="D31" s="1"/>
      <c r="E31" s="1"/>
      <c r="F31" s="1"/>
      <c r="G31" s="1"/>
      <c r="H31" s="9" t="s">
        <v>45</v>
      </c>
      <c r="I31" s="16"/>
      <c r="J31" s="11">
        <v>4865752.6140000001</v>
      </c>
      <c r="K31" s="11"/>
      <c r="L31" s="11">
        <v>4439899.9040000001</v>
      </c>
      <c r="M31" s="10"/>
      <c r="N31" s="1"/>
      <c r="O31" s="1"/>
      <c r="P31" s="1"/>
    </row>
    <row r="32" spans="1:16" x14ac:dyDescent="0.25">
      <c r="A32" s="1"/>
      <c r="B32" s="9"/>
      <c r="C32" s="1"/>
      <c r="D32" s="1"/>
      <c r="E32" s="1"/>
      <c r="F32" s="1"/>
      <c r="G32" s="1"/>
      <c r="H32" s="9" t="s">
        <v>46</v>
      </c>
      <c r="I32" s="1"/>
      <c r="J32" s="17">
        <v>-3204782.8459999999</v>
      </c>
      <c r="K32" s="11"/>
      <c r="L32" s="11">
        <v>425852.71</v>
      </c>
      <c r="M32" s="10"/>
      <c r="N32" s="1"/>
      <c r="O32" s="1"/>
      <c r="P32" s="1"/>
    </row>
    <row r="33" spans="1:16" ht="15.75" thickBot="1" x14ac:dyDescent="0.3">
      <c r="A33" s="1"/>
      <c r="B33" s="9"/>
      <c r="C33" s="1"/>
      <c r="D33" s="1"/>
      <c r="E33" s="1"/>
      <c r="F33" s="1"/>
      <c r="G33" s="1"/>
      <c r="H33" s="6" t="s">
        <v>47</v>
      </c>
      <c r="I33" s="2"/>
      <c r="J33" s="18">
        <f>SUM(J28:J32)</f>
        <v>44653185.664999999</v>
      </c>
      <c r="K33" s="13"/>
      <c r="L33" s="12">
        <f>SUM(L28:L32)</f>
        <v>47592912.472999997</v>
      </c>
      <c r="M33" s="10"/>
      <c r="N33" s="1"/>
      <c r="O33" s="1"/>
      <c r="P33" s="1"/>
    </row>
    <row r="34" spans="1:16" ht="15.75" thickTop="1" x14ac:dyDescent="0.25">
      <c r="A34" s="1"/>
      <c r="B34" s="9"/>
      <c r="C34" s="1"/>
      <c r="D34" s="1"/>
      <c r="E34" s="1"/>
      <c r="F34" s="1"/>
      <c r="G34" s="1"/>
      <c r="H34" s="9"/>
      <c r="I34" s="1"/>
      <c r="J34" s="11"/>
      <c r="K34" s="11"/>
      <c r="L34" s="11"/>
      <c r="M34" s="10"/>
      <c r="N34" s="1"/>
      <c r="O34" s="1"/>
      <c r="P34" s="1"/>
    </row>
    <row r="35" spans="1:16" x14ac:dyDescent="0.25">
      <c r="A35" s="1"/>
      <c r="B35" s="9"/>
      <c r="C35" s="1"/>
      <c r="D35" s="1"/>
      <c r="E35" s="1"/>
      <c r="F35" s="1"/>
      <c r="G35" s="1"/>
      <c r="H35" s="9"/>
      <c r="I35" s="1"/>
      <c r="J35" s="11"/>
      <c r="K35" s="11"/>
      <c r="L35" s="11"/>
      <c r="M35" s="10"/>
      <c r="N35" s="1"/>
      <c r="O35" s="1"/>
      <c r="P35" s="1"/>
    </row>
    <row r="36" spans="1:16" x14ac:dyDescent="0.25">
      <c r="A36" s="1"/>
      <c r="B36" s="9"/>
      <c r="C36" s="1"/>
      <c r="D36" s="1"/>
      <c r="E36" s="1"/>
      <c r="F36" s="1"/>
      <c r="G36" s="1"/>
      <c r="H36" s="9"/>
      <c r="I36" s="1"/>
      <c r="J36" s="11"/>
      <c r="K36" s="11"/>
      <c r="L36" s="11"/>
      <c r="M36" s="10"/>
      <c r="N36" s="1"/>
      <c r="O36" s="1"/>
      <c r="P36" s="1"/>
    </row>
    <row r="37" spans="1:16" x14ac:dyDescent="0.25">
      <c r="A37" s="1"/>
      <c r="B37" s="9"/>
      <c r="C37" s="1"/>
      <c r="D37" s="1"/>
      <c r="E37" s="1"/>
      <c r="F37" s="1"/>
      <c r="G37" s="1"/>
      <c r="H37" s="9"/>
      <c r="I37" s="1"/>
      <c r="J37" s="11"/>
      <c r="K37" s="11"/>
      <c r="L37" s="11"/>
      <c r="M37" s="10"/>
      <c r="N37" s="1"/>
      <c r="O37" s="1"/>
      <c r="P37" s="1"/>
    </row>
    <row r="38" spans="1:16" ht="15.75" thickBot="1" x14ac:dyDescent="0.3">
      <c r="A38" s="2"/>
      <c r="B38" s="6" t="s">
        <v>48</v>
      </c>
      <c r="C38" s="2"/>
      <c r="D38" s="12">
        <f>+D16+D25</f>
        <v>140868778.50400001</v>
      </c>
      <c r="E38" s="13"/>
      <c r="F38" s="12">
        <f>+F16+F25</f>
        <v>157326137.93200001</v>
      </c>
      <c r="G38" s="2"/>
      <c r="H38" s="6" t="s">
        <v>49</v>
      </c>
      <c r="I38" s="2"/>
      <c r="J38" s="12">
        <f>+SUM(J33+J16+J25)</f>
        <v>140868778.50400001</v>
      </c>
      <c r="K38" s="13"/>
      <c r="L38" s="12">
        <f>+SUM(L33+L16+L25)</f>
        <v>157326137.93199998</v>
      </c>
      <c r="M38" s="8"/>
      <c r="N38" s="2"/>
      <c r="O38" s="2"/>
      <c r="P38" s="2"/>
    </row>
    <row r="39" spans="1:16" ht="16.5" thickTop="1" thickBot="1" x14ac:dyDescent="0.3">
      <c r="A39" s="1"/>
      <c r="B39" s="19"/>
      <c r="C39" s="20"/>
      <c r="D39" s="21"/>
      <c r="E39" s="21"/>
      <c r="F39" s="21"/>
      <c r="G39" s="20"/>
      <c r="H39" s="19"/>
      <c r="I39" s="20"/>
      <c r="J39" s="20"/>
      <c r="K39" s="20"/>
      <c r="L39" s="20"/>
      <c r="M39" s="22"/>
      <c r="N39" s="1"/>
      <c r="O39" s="1"/>
      <c r="P39" s="1"/>
    </row>
    <row r="40" spans="1:16" x14ac:dyDescent="0.25">
      <c r="A40" s="1"/>
      <c r="B40" s="1"/>
      <c r="C40" s="1"/>
      <c r="D40" s="1"/>
      <c r="E40" s="1"/>
      <c r="F40" s="1"/>
      <c r="G40" s="1"/>
      <c r="H40" s="1"/>
      <c r="I40" s="1"/>
      <c r="J40" s="1"/>
      <c r="K40" s="1"/>
      <c r="L40" s="1"/>
      <c r="M40" s="1"/>
      <c r="N40" s="1"/>
      <c r="O40" s="1"/>
      <c r="P40" s="1"/>
    </row>
    <row r="41" spans="1:16" x14ac:dyDescent="0.25">
      <c r="A41" s="1"/>
      <c r="B41" s="1" t="s">
        <v>50</v>
      </c>
      <c r="C41" s="1"/>
      <c r="D41" s="1"/>
      <c r="E41" s="1"/>
      <c r="F41" s="1"/>
      <c r="G41" s="1"/>
      <c r="H41" s="1"/>
      <c r="I41" s="1"/>
      <c r="J41" s="1"/>
      <c r="K41" s="1"/>
      <c r="L41" s="1"/>
      <c r="M41" s="1"/>
      <c r="N41" s="1"/>
      <c r="O41" s="1"/>
      <c r="P41" s="1"/>
    </row>
    <row r="42" spans="1:16" x14ac:dyDescent="0.25">
      <c r="A42" s="1"/>
      <c r="B42" s="1"/>
      <c r="C42" s="1"/>
      <c r="D42" s="1"/>
      <c r="E42" s="1"/>
      <c r="F42" s="1"/>
      <c r="G42" s="1"/>
      <c r="H42" s="1"/>
      <c r="I42" s="1"/>
      <c r="J42" s="1"/>
      <c r="K42" s="1"/>
      <c r="L42" s="1"/>
      <c r="M42" s="1"/>
      <c r="N42" s="1"/>
      <c r="O42" s="1"/>
      <c r="P42" s="1"/>
    </row>
    <row r="43" spans="1:16" x14ac:dyDescent="0.25">
      <c r="A43" s="1"/>
      <c r="B43" s="1"/>
      <c r="C43" s="1"/>
      <c r="D43" s="1"/>
      <c r="E43" s="1"/>
      <c r="F43" s="1"/>
      <c r="G43" s="1"/>
      <c r="H43" s="1"/>
      <c r="I43" s="1"/>
      <c r="J43" s="1"/>
      <c r="K43" s="1"/>
      <c r="L43" s="1"/>
      <c r="M43" s="1"/>
      <c r="N43" s="1"/>
      <c r="O43" s="1"/>
      <c r="P43" s="1"/>
    </row>
    <row r="44" spans="1:16" x14ac:dyDescent="0.25">
      <c r="A44" s="1"/>
      <c r="B44" s="118"/>
      <c r="C44" s="118"/>
      <c r="D44" s="118"/>
      <c r="E44" s="1"/>
      <c r="F44" s="1"/>
      <c r="G44" s="1"/>
      <c r="H44" s="1"/>
      <c r="I44" s="1"/>
      <c r="J44" s="1"/>
      <c r="K44" s="1"/>
      <c r="L44" s="1"/>
      <c r="M44" s="1"/>
      <c r="N44" s="1"/>
      <c r="O44" s="1"/>
      <c r="P44" s="1"/>
    </row>
    <row r="45" spans="1:16" x14ac:dyDescent="0.25">
      <c r="A45" s="1"/>
      <c r="B45" s="118"/>
      <c r="C45" s="118"/>
      <c r="D45" s="118"/>
      <c r="E45" s="1"/>
      <c r="F45" s="1"/>
      <c r="G45" s="1"/>
      <c r="H45" s="1"/>
      <c r="I45" s="1"/>
      <c r="J45" s="1"/>
      <c r="K45" s="1"/>
      <c r="L45" s="1"/>
      <c r="M45" s="1"/>
      <c r="N45" s="1"/>
      <c r="O45" s="1"/>
      <c r="P45" s="1"/>
    </row>
  </sheetData>
  <mergeCells count="5">
    <mergeCell ref="A2:P2"/>
    <mergeCell ref="A4:P4"/>
    <mergeCell ref="A5:P5"/>
    <mergeCell ref="B44:D44"/>
    <mergeCell ref="B45:D4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6789-B6C8-4E02-A3E1-13CF4ADF5830}">
  <dimension ref="A1:F26"/>
  <sheetViews>
    <sheetView topLeftCell="A4" workbookViewId="0">
      <selection activeCell="F15" sqref="F15"/>
    </sheetView>
  </sheetViews>
  <sheetFormatPr baseColWidth="10" defaultRowHeight="15" x14ac:dyDescent="0.25"/>
  <cols>
    <col min="1" max="1" width="5.5703125" customWidth="1"/>
    <col min="2" max="2" width="37.7109375" customWidth="1"/>
    <col min="3" max="3" width="15.28515625" customWidth="1"/>
    <col min="4" max="4" width="15.85546875" customWidth="1"/>
  </cols>
  <sheetData>
    <row r="1" spans="1:6" x14ac:dyDescent="0.25">
      <c r="A1" s="119" t="s">
        <v>0</v>
      </c>
      <c r="B1" s="119"/>
      <c r="C1" s="119"/>
      <c r="D1" s="119"/>
      <c r="E1" s="119"/>
      <c r="F1" s="119"/>
    </row>
    <row r="2" spans="1:6" x14ac:dyDescent="0.25">
      <c r="A2" s="23"/>
      <c r="B2" s="2"/>
      <c r="C2" s="2"/>
      <c r="D2" s="2"/>
      <c r="E2" s="23"/>
      <c r="F2" s="75"/>
    </row>
    <row r="3" spans="1:6" x14ac:dyDescent="0.25">
      <c r="A3" s="120" t="s">
        <v>116</v>
      </c>
      <c r="B3" s="120"/>
      <c r="C3" s="120"/>
      <c r="D3" s="120"/>
      <c r="E3" s="120"/>
      <c r="F3" s="120"/>
    </row>
    <row r="4" spans="1:6" x14ac:dyDescent="0.25">
      <c r="A4" s="23"/>
      <c r="B4" s="23"/>
      <c r="C4" s="23"/>
      <c r="D4" s="23"/>
      <c r="E4" s="38" t="s">
        <v>433</v>
      </c>
      <c r="F4" s="75"/>
    </row>
    <row r="5" spans="1:6" x14ac:dyDescent="0.25">
      <c r="A5" s="117" t="s">
        <v>3</v>
      </c>
      <c r="B5" s="117"/>
      <c r="C5" s="117"/>
      <c r="D5" s="117"/>
      <c r="E5" s="117"/>
      <c r="F5" s="117"/>
    </row>
    <row r="6" spans="1:6" x14ac:dyDescent="0.25">
      <c r="A6" s="23"/>
      <c r="B6" s="23"/>
      <c r="C6" s="23"/>
      <c r="D6" s="23"/>
      <c r="E6" s="23"/>
      <c r="F6" s="75"/>
    </row>
    <row r="7" spans="1:6" x14ac:dyDescent="0.25">
      <c r="A7" s="120" t="s">
        <v>226</v>
      </c>
      <c r="B7" s="120"/>
      <c r="C7" s="120"/>
      <c r="D7" s="120"/>
      <c r="E7" s="120"/>
      <c r="F7" s="120"/>
    </row>
    <row r="8" spans="1:6" x14ac:dyDescent="0.25">
      <c r="A8" s="23"/>
      <c r="B8" s="23"/>
      <c r="C8" s="23"/>
      <c r="D8" s="23"/>
      <c r="E8" s="23"/>
      <c r="F8" s="75"/>
    </row>
    <row r="9" spans="1:6" x14ac:dyDescent="0.25">
      <c r="A9" s="23"/>
      <c r="B9" s="23"/>
      <c r="C9" s="23"/>
      <c r="D9" s="23"/>
      <c r="E9" s="23"/>
      <c r="F9" s="75"/>
    </row>
    <row r="10" spans="1:6" x14ac:dyDescent="0.25">
      <c r="A10" s="2"/>
      <c r="B10" s="140" t="s">
        <v>227</v>
      </c>
      <c r="C10" s="55" t="s">
        <v>228</v>
      </c>
      <c r="D10" s="56" t="s">
        <v>228</v>
      </c>
      <c r="E10" s="2"/>
      <c r="F10" s="76" t="s">
        <v>229</v>
      </c>
    </row>
    <row r="11" spans="1:6" x14ac:dyDescent="0.25">
      <c r="A11" s="2"/>
      <c r="B11" s="140"/>
      <c r="C11" s="57">
        <v>2020</v>
      </c>
      <c r="D11" s="58">
        <v>2019</v>
      </c>
      <c r="E11" s="2"/>
      <c r="F11" s="76"/>
    </row>
    <row r="12" spans="1:6" x14ac:dyDescent="0.25">
      <c r="A12" s="2"/>
      <c r="B12" s="2"/>
      <c r="C12" s="54"/>
      <c r="D12" s="54"/>
      <c r="E12" s="2"/>
      <c r="F12" s="76"/>
    </row>
    <row r="13" spans="1:6" x14ac:dyDescent="0.25">
      <c r="A13" s="23"/>
      <c r="B13" s="77" t="s">
        <v>230</v>
      </c>
      <c r="C13" s="78"/>
      <c r="D13" s="79"/>
      <c r="E13" s="23"/>
      <c r="F13" s="75"/>
    </row>
    <row r="14" spans="1:6" x14ac:dyDescent="0.25">
      <c r="A14" s="23"/>
      <c r="B14" s="23"/>
      <c r="C14" s="72"/>
      <c r="D14" s="72"/>
      <c r="E14" s="23"/>
      <c r="F14" s="75"/>
    </row>
    <row r="15" spans="1:6" x14ac:dyDescent="0.25">
      <c r="A15" s="23"/>
      <c r="B15" s="61" t="s">
        <v>231</v>
      </c>
      <c r="C15" s="62"/>
      <c r="D15" s="62"/>
      <c r="E15" s="23"/>
      <c r="F15" s="75"/>
    </row>
    <row r="16" spans="1:6" x14ac:dyDescent="0.25">
      <c r="A16" s="23"/>
      <c r="B16" s="61" t="s">
        <v>232</v>
      </c>
      <c r="C16" s="62">
        <v>21087498.311000001</v>
      </c>
      <c r="D16" s="62">
        <v>31160415.634</v>
      </c>
      <c r="E16" s="23"/>
      <c r="F16" s="75"/>
    </row>
    <row r="17" spans="1:6" x14ac:dyDescent="0.25">
      <c r="A17" s="23"/>
      <c r="B17" s="61" t="s">
        <v>233</v>
      </c>
      <c r="C17" s="62"/>
      <c r="D17" s="62"/>
      <c r="E17" s="23"/>
      <c r="F17" s="75"/>
    </row>
    <row r="18" spans="1:6" x14ac:dyDescent="0.25">
      <c r="A18" s="23"/>
      <c r="B18" s="61" t="s">
        <v>234</v>
      </c>
      <c r="C18" s="62">
        <v>14856232.196</v>
      </c>
      <c r="D18" s="62">
        <v>19756569.265000001</v>
      </c>
      <c r="E18" s="23"/>
      <c r="F18" s="75"/>
    </row>
    <row r="19" spans="1:6" x14ac:dyDescent="0.25">
      <c r="A19" s="23"/>
      <c r="B19" s="61" t="s">
        <v>235</v>
      </c>
      <c r="C19" s="62"/>
      <c r="D19" s="62"/>
      <c r="E19" s="23"/>
      <c r="F19" s="75"/>
    </row>
    <row r="20" spans="1:6" x14ac:dyDescent="0.25">
      <c r="A20" s="23"/>
      <c r="B20" s="61" t="s">
        <v>236</v>
      </c>
      <c r="C20" s="62"/>
      <c r="D20" s="62"/>
      <c r="E20" s="23"/>
      <c r="F20" s="75"/>
    </row>
    <row r="21" spans="1:6" x14ac:dyDescent="0.25">
      <c r="A21" s="23"/>
      <c r="B21" s="61" t="s">
        <v>232</v>
      </c>
      <c r="C21" s="62">
        <v>12953454.59</v>
      </c>
      <c r="D21" s="62">
        <v>24317487.302000001</v>
      </c>
      <c r="E21" s="23"/>
      <c r="F21" s="75"/>
    </row>
    <row r="22" spans="1:6" x14ac:dyDescent="0.25">
      <c r="A22" s="23"/>
      <c r="B22" s="23"/>
      <c r="C22" s="72"/>
      <c r="D22" s="72"/>
      <c r="E22" s="23"/>
      <c r="F22" s="75"/>
    </row>
    <row r="23" spans="1:6" ht="39" x14ac:dyDescent="0.25">
      <c r="A23" s="23"/>
      <c r="B23" s="65" t="s">
        <v>237</v>
      </c>
      <c r="C23" s="64">
        <f>+C16+C18-C21</f>
        <v>22990275.916999999</v>
      </c>
      <c r="D23" s="64">
        <f>+D16+D18-D21</f>
        <v>26599497.597000003</v>
      </c>
      <c r="E23" s="23"/>
      <c r="F23" s="80"/>
    </row>
    <row r="24" spans="1:6" x14ac:dyDescent="0.25">
      <c r="A24" s="23"/>
      <c r="B24" s="23"/>
      <c r="C24" s="72"/>
      <c r="D24" s="72"/>
      <c r="E24" s="23"/>
      <c r="F24" s="75"/>
    </row>
    <row r="25" spans="1:6" x14ac:dyDescent="0.25">
      <c r="A25" s="23"/>
      <c r="B25" s="23" t="s">
        <v>1</v>
      </c>
      <c r="C25" s="72"/>
      <c r="D25" s="72"/>
      <c r="E25" s="23"/>
      <c r="F25" s="75"/>
    </row>
    <row r="26" spans="1:6" x14ac:dyDescent="0.25">
      <c r="A26" s="23"/>
      <c r="B26" s="23"/>
      <c r="C26" s="72"/>
      <c r="D26" s="72"/>
      <c r="E26" s="23"/>
      <c r="F26" s="75"/>
    </row>
  </sheetData>
  <mergeCells count="5">
    <mergeCell ref="A1:F1"/>
    <mergeCell ref="A3:F3"/>
    <mergeCell ref="A5:F5"/>
    <mergeCell ref="A7:F7"/>
    <mergeCell ref="B10:B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3CD3B-4752-4C8D-A7AD-23DF74C6D7A6}">
  <dimension ref="A1:G37"/>
  <sheetViews>
    <sheetView topLeftCell="A2" zoomScaleNormal="100" workbookViewId="0">
      <selection activeCell="F7" sqref="F7"/>
    </sheetView>
  </sheetViews>
  <sheetFormatPr baseColWidth="10" defaultRowHeight="15" x14ac:dyDescent="0.25"/>
  <cols>
    <col min="1" max="1" width="33.7109375" customWidth="1"/>
    <col min="3" max="3" width="14.5703125" customWidth="1"/>
    <col min="4" max="4" width="13.28515625" customWidth="1"/>
    <col min="5" max="5" width="14.5703125" customWidth="1"/>
    <col min="6" max="6" width="15" customWidth="1"/>
  </cols>
  <sheetData>
    <row r="1" spans="1:7" x14ac:dyDescent="0.25">
      <c r="A1" s="23"/>
      <c r="B1" s="23"/>
      <c r="C1" s="23"/>
      <c r="D1" s="23"/>
      <c r="E1" s="23"/>
      <c r="F1" s="23"/>
      <c r="G1" s="75"/>
    </row>
    <row r="2" spans="1:7" x14ac:dyDescent="0.25">
      <c r="A2" s="23"/>
      <c r="B2" s="23"/>
      <c r="C2" s="23"/>
      <c r="D2" s="23"/>
      <c r="E2" s="23"/>
      <c r="F2" s="23"/>
      <c r="G2" s="75"/>
    </row>
    <row r="3" spans="1:7" x14ac:dyDescent="0.25">
      <c r="A3" s="120" t="s">
        <v>238</v>
      </c>
      <c r="B3" s="120"/>
      <c r="C3" s="120"/>
      <c r="D3" s="120"/>
      <c r="E3" s="120"/>
      <c r="F3" s="120"/>
      <c r="G3" s="120"/>
    </row>
    <row r="4" spans="1:7" x14ac:dyDescent="0.25">
      <c r="A4" s="2"/>
      <c r="B4" s="2"/>
      <c r="C4" s="2"/>
      <c r="D4" s="2"/>
      <c r="E4" s="2"/>
      <c r="F4" s="2" t="s">
        <v>239</v>
      </c>
    </row>
    <row r="5" spans="1:7" x14ac:dyDescent="0.25">
      <c r="A5" s="120" t="s">
        <v>240</v>
      </c>
      <c r="B5" s="120"/>
      <c r="C5" s="120"/>
      <c r="D5" s="120"/>
      <c r="E5" s="120"/>
      <c r="F5" s="120"/>
      <c r="G5" s="120"/>
    </row>
    <row r="6" spans="1:7" x14ac:dyDescent="0.25">
      <c r="A6" s="117" t="s">
        <v>241</v>
      </c>
      <c r="B6" s="117"/>
      <c r="C6" s="117"/>
      <c r="D6" s="117"/>
      <c r="E6" s="117"/>
      <c r="F6" s="117"/>
      <c r="G6" s="117"/>
    </row>
    <row r="7" spans="1:7" x14ac:dyDescent="0.25">
      <c r="A7" s="23"/>
      <c r="B7" s="23"/>
      <c r="C7" s="23"/>
      <c r="D7" s="23"/>
      <c r="E7" s="23"/>
      <c r="F7" s="23"/>
      <c r="G7" s="75"/>
    </row>
    <row r="8" spans="1:7" x14ac:dyDescent="0.25">
      <c r="A8" s="120" t="s">
        <v>242</v>
      </c>
      <c r="B8" s="120"/>
      <c r="C8" s="120"/>
      <c r="D8" s="120"/>
      <c r="E8" s="120"/>
      <c r="F8" s="120"/>
      <c r="G8" s="120"/>
    </row>
    <row r="9" spans="1:7" x14ac:dyDescent="0.25">
      <c r="A9" s="23"/>
      <c r="B9" s="23"/>
      <c r="C9" s="23"/>
      <c r="D9" s="23"/>
      <c r="E9" s="23"/>
      <c r="F9" s="23"/>
      <c r="G9" s="75" t="s">
        <v>243</v>
      </c>
    </row>
    <row r="10" spans="1:7" x14ac:dyDescent="0.25">
      <c r="A10" s="140" t="s">
        <v>227</v>
      </c>
      <c r="B10" s="140" t="s">
        <v>244</v>
      </c>
      <c r="C10" s="140"/>
      <c r="D10" s="153" t="s">
        <v>245</v>
      </c>
      <c r="E10" s="141" t="s">
        <v>246</v>
      </c>
      <c r="F10" s="141"/>
      <c r="G10" s="76"/>
    </row>
    <row r="11" spans="1:7" x14ac:dyDescent="0.25">
      <c r="A11" s="140"/>
      <c r="B11" s="60" t="s">
        <v>166</v>
      </c>
      <c r="C11" s="60" t="s">
        <v>247</v>
      </c>
      <c r="D11" s="154"/>
      <c r="E11" s="60" t="s">
        <v>248</v>
      </c>
      <c r="F11" s="60" t="s">
        <v>249</v>
      </c>
      <c r="G11" s="76"/>
    </row>
    <row r="12" spans="1:7" x14ac:dyDescent="0.25">
      <c r="A12" s="60" t="s">
        <v>250</v>
      </c>
      <c r="B12" s="131"/>
      <c r="C12" s="149"/>
      <c r="D12" s="149"/>
      <c r="E12" s="149"/>
      <c r="F12" s="132"/>
      <c r="G12" s="75"/>
    </row>
    <row r="13" spans="1:7" x14ac:dyDescent="0.25">
      <c r="A13" s="61" t="s">
        <v>251</v>
      </c>
      <c r="B13" s="61" t="s">
        <v>252</v>
      </c>
      <c r="C13" s="81">
        <v>64233.251752206874</v>
      </c>
      <c r="D13" s="81">
        <v>6807.13</v>
      </c>
      <c r="E13" s="62">
        <v>437244.09499999997</v>
      </c>
      <c r="F13" s="62">
        <v>219918.80100000001</v>
      </c>
      <c r="G13" s="75"/>
    </row>
    <row r="14" spans="1:7" x14ac:dyDescent="0.25">
      <c r="A14" s="61" t="s">
        <v>253</v>
      </c>
      <c r="B14" s="61" t="s">
        <v>252</v>
      </c>
      <c r="C14" s="81">
        <v>23802.630036447077</v>
      </c>
      <c r="D14" s="81">
        <v>6807.13</v>
      </c>
      <c r="E14" s="62">
        <v>162027.59700000001</v>
      </c>
      <c r="F14" s="62">
        <v>2200058.852</v>
      </c>
      <c r="G14" s="75"/>
    </row>
    <row r="15" spans="1:7" x14ac:dyDescent="0.25">
      <c r="A15" s="61" t="s">
        <v>254</v>
      </c>
      <c r="B15" s="61" t="s">
        <v>252</v>
      </c>
      <c r="C15" s="81">
        <v>2017436.17</v>
      </c>
      <c r="D15" s="81">
        <v>6807.13</v>
      </c>
      <c r="E15" s="62">
        <v>13732950.275892099</v>
      </c>
      <c r="F15" s="62">
        <v>14935604.037328701</v>
      </c>
      <c r="G15" s="75"/>
    </row>
    <row r="16" spans="1:7" x14ac:dyDescent="0.25">
      <c r="A16" s="61" t="s">
        <v>255</v>
      </c>
      <c r="B16" s="61" t="s">
        <v>252</v>
      </c>
      <c r="C16" s="81">
        <v>120489.2</v>
      </c>
      <c r="D16" s="81">
        <v>6807.13</v>
      </c>
      <c r="E16" s="62">
        <v>820185.64799600001</v>
      </c>
      <c r="F16" s="62">
        <v>737395.21201349993</v>
      </c>
      <c r="G16" s="75"/>
    </row>
    <row r="17" spans="1:7" x14ac:dyDescent="0.25">
      <c r="A17" s="60" t="s">
        <v>256</v>
      </c>
      <c r="B17" s="60"/>
      <c r="C17" s="82">
        <f>SUM(C13:C16)</f>
        <v>2225961.2517886539</v>
      </c>
      <c r="D17" s="82"/>
      <c r="E17" s="64">
        <f>SUM(E13:E16)</f>
        <v>15152407.6158881</v>
      </c>
      <c r="F17" s="64">
        <f>SUM(F13:F16)</f>
        <v>18092976.902342204</v>
      </c>
      <c r="G17" s="83"/>
    </row>
    <row r="18" spans="1:7" x14ac:dyDescent="0.25">
      <c r="A18" s="60" t="s">
        <v>257</v>
      </c>
      <c r="B18" s="137"/>
      <c r="C18" s="138"/>
      <c r="D18" s="138"/>
      <c r="E18" s="138"/>
      <c r="F18" s="139"/>
      <c r="G18" s="76"/>
    </row>
    <row r="19" spans="1:7" x14ac:dyDescent="0.25">
      <c r="A19" s="61" t="s">
        <v>254</v>
      </c>
      <c r="B19" s="61" t="s">
        <v>252</v>
      </c>
      <c r="C19" s="81">
        <v>1278773.23</v>
      </c>
      <c r="D19" s="81">
        <v>6807.13</v>
      </c>
      <c r="E19" s="62">
        <f>+(D19*C19)/1000</f>
        <v>8704775.6171298996</v>
      </c>
      <c r="F19" s="62">
        <v>9871634.1197565012</v>
      </c>
      <c r="G19" s="75"/>
    </row>
    <row r="20" spans="1:7" x14ac:dyDescent="0.25">
      <c r="A20" s="61" t="s">
        <v>258</v>
      </c>
      <c r="B20" s="61" t="s">
        <v>252</v>
      </c>
      <c r="C20" s="81">
        <v>622339</v>
      </c>
      <c r="D20" s="81">
        <v>6807.13</v>
      </c>
      <c r="E20" s="62">
        <f>+(C20*D20)/1000</f>
        <v>4236342.47707</v>
      </c>
      <c r="F20" s="62">
        <v>4009313.2098699999</v>
      </c>
      <c r="G20" s="84"/>
    </row>
    <row r="21" spans="1:7" x14ac:dyDescent="0.25">
      <c r="A21" s="60" t="s">
        <v>256</v>
      </c>
      <c r="B21" s="60"/>
      <c r="C21" s="82">
        <f>SUM(C19:C20)</f>
        <v>1901112.23</v>
      </c>
      <c r="D21" s="82"/>
      <c r="E21" s="64">
        <f>SUM(E19:E20)</f>
        <v>12941118.0941999</v>
      </c>
      <c r="F21" s="64">
        <f>SUM(F19:F20)</f>
        <v>13880947.329626501</v>
      </c>
      <c r="G21" s="76"/>
    </row>
    <row r="22" spans="1:7" x14ac:dyDescent="0.25">
      <c r="A22" s="60" t="s">
        <v>259</v>
      </c>
      <c r="B22" s="60"/>
      <c r="C22" s="82">
        <f>SUM(C21+C17)</f>
        <v>4127073.4817886539</v>
      </c>
      <c r="D22" s="82"/>
      <c r="E22" s="64">
        <f>SUM(E21+E17)</f>
        <v>28093525.710088</v>
      </c>
      <c r="F22" s="64">
        <f>SUM(F21+F17)</f>
        <v>31973924.231968705</v>
      </c>
      <c r="G22" s="76"/>
    </row>
    <row r="23" spans="1:7" x14ac:dyDescent="0.25">
      <c r="A23" s="60" t="s">
        <v>260</v>
      </c>
      <c r="B23" s="137"/>
      <c r="C23" s="138"/>
      <c r="D23" s="138"/>
      <c r="E23" s="138"/>
      <c r="F23" s="139"/>
      <c r="G23" s="76"/>
    </row>
    <row r="24" spans="1:7" x14ac:dyDescent="0.25">
      <c r="A24" s="61" t="s">
        <v>261</v>
      </c>
      <c r="B24" s="61" t="s">
        <v>252</v>
      </c>
      <c r="C24" s="81">
        <v>743390.66</v>
      </c>
      <c r="D24" s="81">
        <v>6807.13</v>
      </c>
      <c r="E24" s="62">
        <v>5060356.8634057995</v>
      </c>
      <c r="F24" s="62">
        <v>10108357.071192</v>
      </c>
      <c r="G24" s="75"/>
    </row>
    <row r="25" spans="1:7" x14ac:dyDescent="0.25">
      <c r="A25" s="61" t="s">
        <v>262</v>
      </c>
      <c r="B25" s="61" t="s">
        <v>252</v>
      </c>
      <c r="C25" s="85">
        <v>1011953.84</v>
      </c>
      <c r="D25" s="81">
        <v>6807.13</v>
      </c>
      <c r="E25" s="62">
        <v>6888501.3428792004</v>
      </c>
      <c r="F25" s="62">
        <v>8220657.8207790004</v>
      </c>
      <c r="G25" s="75"/>
    </row>
    <row r="26" spans="1:7" x14ac:dyDescent="0.25">
      <c r="A26" s="61" t="s">
        <v>263</v>
      </c>
      <c r="B26" s="61" t="s">
        <v>252</v>
      </c>
      <c r="C26" s="85">
        <v>0</v>
      </c>
      <c r="D26" s="81">
        <v>6807.13</v>
      </c>
      <c r="E26" s="62">
        <v>0</v>
      </c>
      <c r="F26" s="62">
        <v>589612.94834100001</v>
      </c>
      <c r="G26" s="75"/>
    </row>
    <row r="27" spans="1:7" x14ac:dyDescent="0.25">
      <c r="A27" s="61" t="s">
        <v>264</v>
      </c>
      <c r="B27" s="61" t="s">
        <v>252</v>
      </c>
      <c r="C27" s="85">
        <v>299219.64181818184</v>
      </c>
      <c r="D27" s="81">
        <v>6807.13</v>
      </c>
      <c r="E27" s="62">
        <v>2036827.0004098003</v>
      </c>
      <c r="F27" s="62">
        <v>3773654.574</v>
      </c>
      <c r="G27" s="75"/>
    </row>
    <row r="28" spans="1:7" x14ac:dyDescent="0.25">
      <c r="A28" s="60" t="s">
        <v>256</v>
      </c>
      <c r="B28" s="60"/>
      <c r="C28" s="82">
        <f>SUM(C24:C27)</f>
        <v>2054564.1418181818</v>
      </c>
      <c r="D28" s="64"/>
      <c r="E28" s="64">
        <f>SUM(E24:E27)</f>
        <v>13985685.2066948</v>
      </c>
      <c r="F28" s="64">
        <f>F25+F26+F27+F24</f>
        <v>22692282.414312001</v>
      </c>
      <c r="G28" s="76"/>
    </row>
    <row r="29" spans="1:7" x14ac:dyDescent="0.25">
      <c r="A29" s="60" t="s">
        <v>265</v>
      </c>
      <c r="B29" s="150" t="s">
        <v>1</v>
      </c>
      <c r="C29" s="151"/>
      <c r="D29" s="151"/>
      <c r="E29" s="151"/>
      <c r="F29" s="152"/>
      <c r="G29" s="76"/>
    </row>
    <row r="30" spans="1:7" x14ac:dyDescent="0.25">
      <c r="A30" s="61" t="s">
        <v>262</v>
      </c>
      <c r="B30" s="61" t="s">
        <v>252</v>
      </c>
      <c r="C30" s="85">
        <v>311942.00000000012</v>
      </c>
      <c r="D30" s="81">
        <v>6807.13</v>
      </c>
      <c r="E30" s="62">
        <v>2123429.746460001</v>
      </c>
      <c r="F30" s="62">
        <v>1212319.1875784998</v>
      </c>
      <c r="G30" s="75"/>
    </row>
    <row r="31" spans="1:7" x14ac:dyDescent="0.25">
      <c r="A31" s="61" t="s">
        <v>263</v>
      </c>
      <c r="B31" s="61" t="s">
        <v>252</v>
      </c>
      <c r="C31" s="81">
        <v>0</v>
      </c>
      <c r="D31" s="81">
        <v>6807.13</v>
      </c>
      <c r="E31" s="62">
        <v>0</v>
      </c>
      <c r="F31" s="62">
        <v>36430.951479000003</v>
      </c>
      <c r="G31" s="75"/>
    </row>
    <row r="32" spans="1:7" x14ac:dyDescent="0.25">
      <c r="A32" s="60" t="s">
        <v>256</v>
      </c>
      <c r="B32" s="60"/>
      <c r="C32" s="82">
        <f>+C30+C31</f>
        <v>311942.00000000012</v>
      </c>
      <c r="D32" s="64"/>
      <c r="E32" s="64">
        <f>+E30+E31</f>
        <v>2123429.746460001</v>
      </c>
      <c r="F32" s="64">
        <f>+F30+F31</f>
        <v>1248750.1390574998</v>
      </c>
      <c r="G32" s="76"/>
    </row>
    <row r="33" spans="1:7" x14ac:dyDescent="0.25">
      <c r="A33" s="60" t="s">
        <v>259</v>
      </c>
      <c r="B33" s="60"/>
      <c r="C33" s="82">
        <f>SUM(C32+C28)</f>
        <v>2366506.1418181821</v>
      </c>
      <c r="D33" s="64"/>
      <c r="E33" s="64">
        <f>SUM(E32+E28)</f>
        <v>16109114.953154802</v>
      </c>
      <c r="F33" s="64">
        <f>SUM(F32+F28)</f>
        <v>23941032.5533695</v>
      </c>
      <c r="G33" s="76"/>
    </row>
    <row r="34" spans="1:7" x14ac:dyDescent="0.25">
      <c r="A34" s="23"/>
      <c r="B34" s="23"/>
      <c r="C34" s="72"/>
      <c r="D34" s="72"/>
      <c r="E34" s="72"/>
      <c r="F34" s="72"/>
      <c r="G34" s="75"/>
    </row>
    <row r="35" spans="1:7" ht="15.75" thickBot="1" x14ac:dyDescent="0.3">
      <c r="A35" s="86" t="s">
        <v>266</v>
      </c>
      <c r="B35" s="87"/>
      <c r="C35" s="88">
        <f>+C22-C33</f>
        <v>1760567.3399704718</v>
      </c>
      <c r="D35" s="87"/>
      <c r="E35" s="88">
        <f>+E22-E33</f>
        <v>11984410.756933197</v>
      </c>
      <c r="F35" s="89">
        <f>+F22-F33</f>
        <v>8032891.6785992049</v>
      </c>
      <c r="G35" s="75"/>
    </row>
    <row r="36" spans="1:7" x14ac:dyDescent="0.25">
      <c r="A36" s="23"/>
      <c r="B36" s="23"/>
      <c r="C36" s="23"/>
      <c r="D36" s="23"/>
      <c r="E36" s="23"/>
      <c r="F36" s="23"/>
      <c r="G36" s="75"/>
    </row>
    <row r="37" spans="1:7" x14ac:dyDescent="0.25">
      <c r="A37" s="23"/>
      <c r="B37" s="23"/>
      <c r="C37" s="23"/>
      <c r="D37" s="23"/>
      <c r="E37" s="23"/>
      <c r="F37" s="23"/>
      <c r="G37" s="75"/>
    </row>
  </sheetData>
  <mergeCells count="12">
    <mergeCell ref="B12:F12"/>
    <mergeCell ref="B18:F18"/>
    <mergeCell ref="B23:F23"/>
    <mergeCell ref="B29:F29"/>
    <mergeCell ref="A3:G3"/>
    <mergeCell ref="A5:G5"/>
    <mergeCell ref="A6:G6"/>
    <mergeCell ref="A8:G8"/>
    <mergeCell ref="A10:A11"/>
    <mergeCell ref="B10:C10"/>
    <mergeCell ref="D10:D11"/>
    <mergeCell ref="E10:F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93930-6EEF-4968-82AB-362DB7778F3D}">
  <dimension ref="A1:G27"/>
  <sheetViews>
    <sheetView topLeftCell="A22" workbookViewId="0">
      <selection activeCell="C28" sqref="C28"/>
    </sheetView>
  </sheetViews>
  <sheetFormatPr baseColWidth="10" defaultRowHeight="15" x14ac:dyDescent="0.25"/>
  <cols>
    <col min="1" max="1" width="19.5703125" customWidth="1"/>
    <col min="2" max="7" width="13.7109375" customWidth="1"/>
  </cols>
  <sheetData>
    <row r="1" spans="1:7" x14ac:dyDescent="0.25">
      <c r="A1" s="23"/>
      <c r="B1" s="72"/>
      <c r="C1" s="72"/>
      <c r="D1" s="72"/>
      <c r="E1" s="72"/>
      <c r="F1" s="72"/>
      <c r="G1" s="72"/>
    </row>
    <row r="2" spans="1:7" x14ac:dyDescent="0.25">
      <c r="A2" s="120" t="s">
        <v>0</v>
      </c>
      <c r="B2" s="120"/>
      <c r="C2" s="120"/>
      <c r="D2" s="120"/>
      <c r="E2" s="120"/>
      <c r="F2" s="120"/>
      <c r="G2" s="120"/>
    </row>
    <row r="3" spans="1:7" x14ac:dyDescent="0.25">
      <c r="A3" s="2"/>
      <c r="B3" s="74"/>
      <c r="C3" s="74"/>
      <c r="D3" s="74"/>
      <c r="E3" s="74"/>
      <c r="F3" s="74"/>
      <c r="G3" s="74" t="s">
        <v>267</v>
      </c>
    </row>
    <row r="4" spans="1:7" x14ac:dyDescent="0.25">
      <c r="A4" s="120" t="s">
        <v>116</v>
      </c>
      <c r="B4" s="120"/>
      <c r="C4" s="120"/>
      <c r="D4" s="120"/>
      <c r="E4" s="120"/>
      <c r="F4" s="120"/>
      <c r="G4" s="120"/>
    </row>
    <row r="5" spans="1:7" x14ac:dyDescent="0.25">
      <c r="A5" s="2"/>
      <c r="B5" s="74"/>
      <c r="C5" s="74"/>
      <c r="D5" s="74"/>
      <c r="E5" s="74"/>
      <c r="F5" s="74"/>
      <c r="G5" s="74"/>
    </row>
    <row r="6" spans="1:7" x14ac:dyDescent="0.25">
      <c r="A6" s="117" t="s">
        <v>3</v>
      </c>
      <c r="B6" s="117"/>
      <c r="C6" s="117"/>
      <c r="D6" s="117"/>
      <c r="E6" s="117"/>
      <c r="F6" s="117"/>
      <c r="G6" s="117"/>
    </row>
    <row r="7" spans="1:7" x14ac:dyDescent="0.25">
      <c r="A7" s="2"/>
      <c r="B7" s="74"/>
      <c r="C7" s="74"/>
      <c r="D7" s="74"/>
      <c r="E7" s="74"/>
      <c r="F7" s="74"/>
      <c r="G7" s="74"/>
    </row>
    <row r="8" spans="1:7" x14ac:dyDescent="0.25">
      <c r="A8" s="120" t="s">
        <v>268</v>
      </c>
      <c r="B8" s="120"/>
      <c r="C8" s="120"/>
      <c r="D8" s="120"/>
      <c r="E8" s="120"/>
      <c r="F8" s="120"/>
      <c r="G8" s="120"/>
    </row>
    <row r="9" spans="1:7" x14ac:dyDescent="0.25">
      <c r="A9" s="118"/>
      <c r="B9" s="118"/>
      <c r="C9" s="118"/>
      <c r="D9" s="118"/>
      <c r="E9" s="118"/>
      <c r="F9" s="118"/>
      <c r="G9" s="118"/>
    </row>
    <row r="10" spans="1:7" x14ac:dyDescent="0.25">
      <c r="A10" s="23"/>
      <c r="B10" s="72"/>
      <c r="C10" s="72"/>
      <c r="D10" s="72"/>
      <c r="E10" s="72"/>
      <c r="F10" s="72"/>
      <c r="G10" s="72"/>
    </row>
    <row r="11" spans="1:7" ht="19.5" customHeight="1" x14ac:dyDescent="0.25">
      <c r="A11" s="156" t="s">
        <v>67</v>
      </c>
      <c r="B11" s="156" t="s">
        <v>269</v>
      </c>
      <c r="C11" s="156" t="s">
        <v>270</v>
      </c>
      <c r="D11" s="156" t="s">
        <v>271</v>
      </c>
      <c r="E11" s="156" t="s">
        <v>272</v>
      </c>
      <c r="F11" s="155" t="s">
        <v>273</v>
      </c>
      <c r="G11" s="155"/>
    </row>
    <row r="12" spans="1:7" ht="19.5" customHeight="1" x14ac:dyDescent="0.25">
      <c r="A12" s="143"/>
      <c r="B12" s="143"/>
      <c r="C12" s="143"/>
      <c r="D12" s="143"/>
      <c r="E12" s="143"/>
      <c r="F12" s="90" t="s">
        <v>274</v>
      </c>
      <c r="G12" s="64" t="s">
        <v>275</v>
      </c>
    </row>
    <row r="13" spans="1:7" ht="51.75" x14ac:dyDescent="0.25">
      <c r="A13" s="91" t="s">
        <v>276</v>
      </c>
      <c r="B13" s="62">
        <v>0</v>
      </c>
      <c r="C13" s="62">
        <v>0</v>
      </c>
      <c r="D13" s="62">
        <v>248546.508</v>
      </c>
      <c r="E13" s="62">
        <v>0</v>
      </c>
      <c r="F13" s="62">
        <v>248546.508</v>
      </c>
      <c r="G13" s="62">
        <v>511344.69699999999</v>
      </c>
    </row>
    <row r="14" spans="1:7" ht="39" x14ac:dyDescent="0.25">
      <c r="A14" s="91" t="s">
        <v>277</v>
      </c>
      <c r="B14" s="62">
        <v>0</v>
      </c>
      <c r="C14" s="62">
        <v>0</v>
      </c>
      <c r="D14" s="62">
        <v>998868.33799999999</v>
      </c>
      <c r="E14" s="62">
        <v>0</v>
      </c>
      <c r="F14" s="62">
        <v>998868.33799999999</v>
      </c>
      <c r="G14" s="62">
        <v>1210785.8359999999</v>
      </c>
    </row>
    <row r="15" spans="1:7" x14ac:dyDescent="0.25">
      <c r="A15" s="91" t="s">
        <v>278</v>
      </c>
      <c r="B15" s="62">
        <v>0</v>
      </c>
      <c r="C15" s="62">
        <v>0</v>
      </c>
      <c r="D15" s="62">
        <v>1335542.6939999999</v>
      </c>
      <c r="E15" s="62">
        <v>0</v>
      </c>
      <c r="F15" s="62">
        <v>1335542.6939999999</v>
      </c>
      <c r="G15" s="62">
        <v>1039201.443</v>
      </c>
    </row>
    <row r="16" spans="1:7" x14ac:dyDescent="0.25">
      <c r="A16" s="91" t="s">
        <v>279</v>
      </c>
      <c r="B16" s="62">
        <v>0</v>
      </c>
      <c r="C16" s="62">
        <v>0</v>
      </c>
      <c r="D16" s="62">
        <v>242732.481</v>
      </c>
      <c r="E16" s="62">
        <v>0</v>
      </c>
      <c r="F16" s="62">
        <v>242732.481</v>
      </c>
      <c r="G16" s="62">
        <v>201339.85399999999</v>
      </c>
    </row>
    <row r="17" spans="1:7" ht="26.25" x14ac:dyDescent="0.25">
      <c r="A17" s="91" t="s">
        <v>280</v>
      </c>
      <c r="B17" s="62">
        <v>0</v>
      </c>
      <c r="C17" s="62">
        <v>111839.16800000001</v>
      </c>
      <c r="D17" s="62">
        <v>0</v>
      </c>
      <c r="E17" s="62">
        <v>0</v>
      </c>
      <c r="F17" s="62">
        <v>111839.16800000001</v>
      </c>
      <c r="G17" s="62">
        <v>177718.40299999999</v>
      </c>
    </row>
    <row r="18" spans="1:7" ht="26.25" x14ac:dyDescent="0.25">
      <c r="A18" s="91" t="s">
        <v>281</v>
      </c>
      <c r="B18" s="62">
        <v>0</v>
      </c>
      <c r="C18" s="62">
        <v>0</v>
      </c>
      <c r="D18" s="62">
        <v>121942.098</v>
      </c>
      <c r="E18" s="62">
        <v>0</v>
      </c>
      <c r="F18" s="62">
        <v>121942.098</v>
      </c>
      <c r="G18" s="62">
        <v>78139.334000000003</v>
      </c>
    </row>
    <row r="19" spans="1:7" ht="39" x14ac:dyDescent="0.25">
      <c r="A19" s="91" t="s">
        <v>282</v>
      </c>
      <c r="B19" s="62">
        <v>0</v>
      </c>
      <c r="C19" s="62">
        <v>0</v>
      </c>
      <c r="D19" s="62">
        <v>0</v>
      </c>
      <c r="E19" s="62">
        <v>6840780.5219999999</v>
      </c>
      <c r="F19" s="62">
        <v>6840780.5219999999</v>
      </c>
      <c r="G19" s="62">
        <v>7093508.6569999997</v>
      </c>
    </row>
    <row r="20" spans="1:7" ht="26.25" x14ac:dyDescent="0.25">
      <c r="A20" s="91" t="s">
        <v>283</v>
      </c>
      <c r="B20" s="62">
        <v>0</v>
      </c>
      <c r="C20" s="62">
        <v>0</v>
      </c>
      <c r="D20" s="62">
        <v>483381.69</v>
      </c>
      <c r="E20" s="62">
        <v>0</v>
      </c>
      <c r="F20" s="62">
        <v>483381.69</v>
      </c>
      <c r="G20" s="62">
        <v>385439.77799999999</v>
      </c>
    </row>
    <row r="21" spans="1:7" ht="26.25" x14ac:dyDescent="0.25">
      <c r="A21" s="91" t="s">
        <v>284</v>
      </c>
      <c r="B21" s="62">
        <v>0</v>
      </c>
      <c r="C21" s="62">
        <v>0</v>
      </c>
      <c r="D21" s="62">
        <v>18250.349999999999</v>
      </c>
      <c r="E21" s="62">
        <v>0</v>
      </c>
      <c r="F21" s="62">
        <v>18250.349999999999</v>
      </c>
      <c r="G21" s="62">
        <v>18250.349999999999</v>
      </c>
    </row>
    <row r="22" spans="1:7" ht="26.25" x14ac:dyDescent="0.25">
      <c r="A22" s="91" t="s">
        <v>269</v>
      </c>
      <c r="B22" s="62">
        <v>22990275.916999999</v>
      </c>
      <c r="C22" s="62">
        <v>0</v>
      </c>
      <c r="D22" s="62">
        <v>0</v>
      </c>
      <c r="E22" s="62">
        <v>0</v>
      </c>
      <c r="F22" s="62">
        <v>22990275.916999999</v>
      </c>
      <c r="G22" s="62">
        <v>26599497.596999999</v>
      </c>
    </row>
    <row r="23" spans="1:7" ht="26.25" x14ac:dyDescent="0.25">
      <c r="A23" s="91" t="s">
        <v>285</v>
      </c>
      <c r="B23" s="62">
        <v>0</v>
      </c>
      <c r="C23" s="62">
        <v>1017965.395</v>
      </c>
      <c r="D23" s="62">
        <v>0</v>
      </c>
      <c r="E23" s="62">
        <v>0</v>
      </c>
      <c r="F23" s="62">
        <v>1017965.395</v>
      </c>
      <c r="G23" s="62">
        <v>1335194.675</v>
      </c>
    </row>
    <row r="24" spans="1:7" ht="26.25" x14ac:dyDescent="0.25">
      <c r="A24" s="91" t="s">
        <v>286</v>
      </c>
      <c r="B24" s="62">
        <v>0</v>
      </c>
      <c r="C24" s="62">
        <v>0</v>
      </c>
      <c r="D24" s="62">
        <v>0</v>
      </c>
      <c r="E24" s="62">
        <v>0</v>
      </c>
      <c r="F24" s="62">
        <v>0</v>
      </c>
      <c r="G24" s="62">
        <v>0</v>
      </c>
    </row>
    <row r="25" spans="1:7" ht="26.25" x14ac:dyDescent="0.25">
      <c r="A25" s="91" t="s">
        <v>287</v>
      </c>
      <c r="B25" s="62">
        <v>0</v>
      </c>
      <c r="C25" s="62">
        <v>0</v>
      </c>
      <c r="D25" s="62">
        <v>1608406.64</v>
      </c>
      <c r="E25" s="62">
        <v>0</v>
      </c>
      <c r="F25" s="62">
        <v>1608406.64</v>
      </c>
      <c r="G25" s="62">
        <v>1554041.632</v>
      </c>
    </row>
    <row r="26" spans="1:7" ht="26.25" x14ac:dyDescent="0.25">
      <c r="A26" s="65" t="s">
        <v>181</v>
      </c>
      <c r="B26" s="64">
        <f>SUM(B13:B22)</f>
        <v>22990275.916999999</v>
      </c>
      <c r="C26" s="64">
        <f>SUM(C13:C25)</f>
        <v>1129804.5630000001</v>
      </c>
      <c r="D26" s="64">
        <f>SUM(D13:D25)</f>
        <v>5057670.7989999996</v>
      </c>
      <c r="E26" s="64">
        <f>SUM(E13:E25)</f>
        <v>6840780.5219999999</v>
      </c>
      <c r="F26" s="64">
        <f>SUM(B26:E26)</f>
        <v>36018531.800999999</v>
      </c>
      <c r="G26" s="64">
        <f>SUM(G13:G25)</f>
        <v>40204462.255999997</v>
      </c>
    </row>
    <row r="27" spans="1:7" ht="26.25" x14ac:dyDescent="0.25">
      <c r="A27" s="65" t="s">
        <v>182</v>
      </c>
      <c r="B27" s="64">
        <v>26599497.596999999</v>
      </c>
      <c r="C27" s="64">
        <v>1512913.078</v>
      </c>
      <c r="D27" s="64">
        <v>4998542.9239999996</v>
      </c>
      <c r="E27" s="64">
        <v>7093508.6569999997</v>
      </c>
      <c r="F27" s="64">
        <v>40204462.255999997</v>
      </c>
      <c r="G27" s="64">
        <v>0</v>
      </c>
    </row>
  </sheetData>
  <mergeCells count="11">
    <mergeCell ref="F11:G11"/>
    <mergeCell ref="A2:G2"/>
    <mergeCell ref="A4:G4"/>
    <mergeCell ref="A6:G6"/>
    <mergeCell ref="A8:G8"/>
    <mergeCell ref="A9:G9"/>
    <mergeCell ref="A11:A12"/>
    <mergeCell ref="B11:B12"/>
    <mergeCell ref="C11:C12"/>
    <mergeCell ref="D11:D12"/>
    <mergeCell ref="E11:E1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6D006-79A0-417E-9ECE-F4DF21AA7ABB}">
  <dimension ref="A1:C20"/>
  <sheetViews>
    <sheetView workbookViewId="0">
      <selection activeCell="F11" sqref="F11"/>
    </sheetView>
  </sheetViews>
  <sheetFormatPr baseColWidth="10" defaultRowHeight="15" x14ac:dyDescent="0.25"/>
  <cols>
    <col min="1" max="1" width="33.140625" customWidth="1"/>
    <col min="2" max="3" width="16.42578125" customWidth="1"/>
  </cols>
  <sheetData>
    <row r="1" spans="1:3" x14ac:dyDescent="0.25">
      <c r="A1" s="23"/>
      <c r="B1" s="23"/>
      <c r="C1" s="23"/>
    </row>
    <row r="2" spans="1:3" x14ac:dyDescent="0.25">
      <c r="A2" s="120" t="s">
        <v>0</v>
      </c>
      <c r="B2" s="120"/>
      <c r="C2" s="120"/>
    </row>
    <row r="3" spans="1:3" x14ac:dyDescent="0.25">
      <c r="A3" s="2"/>
      <c r="B3" s="2"/>
      <c r="C3" s="2"/>
    </row>
    <row r="4" spans="1:3" x14ac:dyDescent="0.25">
      <c r="A4" s="120" t="s">
        <v>288</v>
      </c>
      <c r="B4" s="120"/>
      <c r="C4" s="120"/>
    </row>
    <row r="5" spans="1:3" x14ac:dyDescent="0.25">
      <c r="A5" s="2"/>
      <c r="B5" s="2"/>
      <c r="C5" s="2"/>
    </row>
    <row r="6" spans="1:3" x14ac:dyDescent="0.25">
      <c r="A6" s="120" t="s">
        <v>116</v>
      </c>
      <c r="B6" s="120"/>
      <c r="C6" s="120"/>
    </row>
    <row r="7" spans="1:3" x14ac:dyDescent="0.25">
      <c r="A7" s="2"/>
      <c r="B7" s="2"/>
      <c r="C7" s="2"/>
    </row>
    <row r="8" spans="1:3" x14ac:dyDescent="0.25">
      <c r="A8" s="120" t="s">
        <v>289</v>
      </c>
      <c r="B8" s="120"/>
      <c r="C8" s="120"/>
    </row>
    <row r="9" spans="1:3" x14ac:dyDescent="0.25">
      <c r="A9" s="23"/>
      <c r="B9" s="23"/>
      <c r="C9" s="23"/>
    </row>
    <row r="10" spans="1:3" x14ac:dyDescent="0.25">
      <c r="A10" s="157" t="s">
        <v>290</v>
      </c>
      <c r="B10" s="141" t="s">
        <v>291</v>
      </c>
      <c r="C10" s="141"/>
    </row>
    <row r="11" spans="1:3" x14ac:dyDescent="0.25">
      <c r="A11" s="157"/>
      <c r="B11" s="92" t="s">
        <v>292</v>
      </c>
      <c r="C11" s="93" t="s">
        <v>293</v>
      </c>
    </row>
    <row r="12" spans="1:3" x14ac:dyDescent="0.25">
      <c r="A12" s="61" t="s">
        <v>294</v>
      </c>
      <c r="B12" s="94">
        <v>31318571.118999999</v>
      </c>
      <c r="C12" s="62">
        <v>38146862.497000001</v>
      </c>
    </row>
    <row r="13" spans="1:3" x14ac:dyDescent="0.25">
      <c r="A13" s="61" t="s">
        <v>295</v>
      </c>
      <c r="B13" s="94">
        <v>48</v>
      </c>
      <c r="C13" s="62">
        <v>61</v>
      </c>
    </row>
    <row r="14" spans="1:3" x14ac:dyDescent="0.25">
      <c r="A14" s="61" t="s">
        <v>296</v>
      </c>
      <c r="B14" s="94">
        <v>35624.764000000003</v>
      </c>
      <c r="C14" s="62">
        <v>41987.690999999999</v>
      </c>
    </row>
    <row r="15" spans="1:3" x14ac:dyDescent="0.25">
      <c r="A15" s="61" t="s">
        <v>297</v>
      </c>
      <c r="B15" s="94">
        <v>2</v>
      </c>
      <c r="C15" s="62">
        <v>2</v>
      </c>
    </row>
    <row r="16" spans="1:3" x14ac:dyDescent="0.25">
      <c r="A16" s="61" t="s">
        <v>298</v>
      </c>
      <c r="B16" s="94">
        <v>59850828.024000004</v>
      </c>
      <c r="C16" s="62">
        <v>61437176.141000003</v>
      </c>
    </row>
    <row r="17" spans="1:3" x14ac:dyDescent="0.25">
      <c r="A17" s="61" t="s">
        <v>299</v>
      </c>
      <c r="B17" s="94">
        <v>1024</v>
      </c>
      <c r="C17" s="62">
        <v>1084</v>
      </c>
    </row>
    <row r="18" spans="1:3" x14ac:dyDescent="0.25">
      <c r="A18" s="61" t="s">
        <v>300</v>
      </c>
      <c r="B18" s="94">
        <v>192</v>
      </c>
      <c r="C18" s="62">
        <v>219</v>
      </c>
    </row>
    <row r="19" spans="1:3" x14ac:dyDescent="0.25">
      <c r="A19" s="61" t="s">
        <v>301</v>
      </c>
      <c r="B19" s="94">
        <v>12953454.59</v>
      </c>
      <c r="C19" s="62">
        <v>24317487.302000001</v>
      </c>
    </row>
    <row r="20" spans="1:3" x14ac:dyDescent="0.25">
      <c r="A20" s="23"/>
      <c r="B20" s="23"/>
      <c r="C20" s="23"/>
    </row>
  </sheetData>
  <mergeCells count="6">
    <mergeCell ref="A2:C2"/>
    <mergeCell ref="A4:C4"/>
    <mergeCell ref="A6:C6"/>
    <mergeCell ref="A8:C8"/>
    <mergeCell ref="A10:A11"/>
    <mergeCell ref="B10:C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AC9A7-16D9-4EA9-BBCB-9284C5367696}">
  <dimension ref="A1:G15"/>
  <sheetViews>
    <sheetView workbookViewId="0">
      <selection activeCell="E18" sqref="E18"/>
    </sheetView>
  </sheetViews>
  <sheetFormatPr baseColWidth="10" defaultRowHeight="15" x14ac:dyDescent="0.25"/>
  <cols>
    <col min="1" max="1" width="6.140625" customWidth="1"/>
  </cols>
  <sheetData>
    <row r="1" spans="1:7" x14ac:dyDescent="0.25">
      <c r="A1" s="23"/>
      <c r="B1" s="23"/>
      <c r="C1" s="23"/>
      <c r="D1" s="23"/>
      <c r="E1" s="23"/>
      <c r="F1" s="23"/>
      <c r="G1" s="23"/>
    </row>
    <row r="2" spans="1:7" x14ac:dyDescent="0.25">
      <c r="A2" s="120" t="s">
        <v>0</v>
      </c>
      <c r="B2" s="120"/>
      <c r="C2" s="120"/>
      <c r="D2" s="120"/>
      <c r="E2" s="120"/>
      <c r="F2" s="120"/>
      <c r="G2" s="120"/>
    </row>
    <row r="3" spans="1:7" x14ac:dyDescent="0.25">
      <c r="A3" s="2"/>
      <c r="B3" s="2"/>
      <c r="C3" s="2"/>
      <c r="D3" s="2"/>
      <c r="E3" s="2"/>
      <c r="F3" s="2"/>
      <c r="G3" s="2"/>
    </row>
    <row r="4" spans="1:7" x14ac:dyDescent="0.25">
      <c r="A4" s="2"/>
      <c r="B4" s="2"/>
      <c r="C4" s="2"/>
      <c r="D4" s="2"/>
      <c r="E4" s="2"/>
      <c r="F4" s="2"/>
      <c r="G4" s="2" t="s">
        <v>302</v>
      </c>
    </row>
    <row r="5" spans="1:7" x14ac:dyDescent="0.25">
      <c r="A5" s="120" t="s">
        <v>116</v>
      </c>
      <c r="B5" s="120"/>
      <c r="C5" s="120"/>
      <c r="D5" s="120"/>
      <c r="E5" s="120"/>
      <c r="F5" s="120"/>
      <c r="G5" s="120"/>
    </row>
    <row r="6" spans="1:7" x14ac:dyDescent="0.25">
      <c r="A6" s="128" t="s">
        <v>1</v>
      </c>
      <c r="B6" s="128"/>
      <c r="C6" s="128"/>
      <c r="D6" s="128"/>
      <c r="E6" s="128"/>
      <c r="F6" s="128"/>
      <c r="G6" s="128"/>
    </row>
    <row r="7" spans="1:7" x14ac:dyDescent="0.25">
      <c r="A7" s="2"/>
      <c r="B7" s="2"/>
      <c r="C7" s="2"/>
      <c r="D7" s="2"/>
      <c r="E7" s="2"/>
      <c r="F7" s="2"/>
      <c r="G7" s="2"/>
    </row>
    <row r="8" spans="1:7" x14ac:dyDescent="0.25">
      <c r="A8" s="120" t="s">
        <v>303</v>
      </c>
      <c r="B8" s="120"/>
      <c r="C8" s="120"/>
      <c r="D8" s="120"/>
      <c r="E8" s="120"/>
      <c r="F8" s="120"/>
      <c r="G8" s="120"/>
    </row>
    <row r="9" spans="1:7" x14ac:dyDescent="0.25">
      <c r="A9" s="23"/>
      <c r="B9" s="23"/>
      <c r="C9" s="23"/>
      <c r="D9" s="23"/>
      <c r="E9" s="23"/>
      <c r="F9" s="23"/>
      <c r="G9" s="23"/>
    </row>
    <row r="10" spans="1:7" x14ac:dyDescent="0.25">
      <c r="A10" s="23"/>
      <c r="B10" s="157" t="s">
        <v>304</v>
      </c>
      <c r="C10" s="157"/>
      <c r="D10" s="141" t="s">
        <v>291</v>
      </c>
      <c r="E10" s="141"/>
      <c r="F10" s="141"/>
      <c r="G10" s="141"/>
    </row>
    <row r="11" spans="1:7" x14ac:dyDescent="0.25">
      <c r="A11" s="23"/>
      <c r="B11" s="157"/>
      <c r="C11" s="157"/>
      <c r="D11" s="137" t="s">
        <v>292</v>
      </c>
      <c r="E11" s="139"/>
      <c r="F11" s="137" t="s">
        <v>305</v>
      </c>
      <c r="G11" s="139"/>
    </row>
    <row r="12" spans="1:7" x14ac:dyDescent="0.25">
      <c r="A12" s="23"/>
      <c r="B12" s="158" t="s">
        <v>306</v>
      </c>
      <c r="C12" s="158"/>
      <c r="D12" s="160">
        <v>1.3157483508042969</v>
      </c>
      <c r="E12" s="160"/>
      <c r="F12" s="160">
        <v>0.86105857580688194</v>
      </c>
      <c r="G12" s="160"/>
    </row>
    <row r="13" spans="1:7" x14ac:dyDescent="0.25">
      <c r="A13" s="23"/>
      <c r="B13" s="158" t="s">
        <v>307</v>
      </c>
      <c r="C13" s="158"/>
      <c r="D13" s="160">
        <v>2.1547307634629878</v>
      </c>
      <c r="E13" s="160"/>
      <c r="F13" s="160">
        <v>2.305663170356572</v>
      </c>
      <c r="G13" s="160"/>
    </row>
    <row r="14" spans="1:7" x14ac:dyDescent="0.25">
      <c r="A14" s="23"/>
      <c r="B14" s="158" t="s">
        <v>308</v>
      </c>
      <c r="C14" s="158"/>
      <c r="D14" s="159">
        <v>-6.6964456405277442E-2</v>
      </c>
      <c r="E14" s="159"/>
      <c r="F14" s="160">
        <v>1.0198564367104071E-2</v>
      </c>
      <c r="G14" s="160"/>
    </row>
    <row r="15" spans="1:7" x14ac:dyDescent="0.25">
      <c r="A15" s="23"/>
      <c r="B15" s="23"/>
      <c r="C15" s="23"/>
      <c r="D15" s="23"/>
      <c r="E15" s="23"/>
      <c r="F15" s="23"/>
      <c r="G15" s="23"/>
    </row>
  </sheetData>
  <mergeCells count="17">
    <mergeCell ref="B14:C14"/>
    <mergeCell ref="D14:E14"/>
    <mergeCell ref="F14:G14"/>
    <mergeCell ref="B12:C12"/>
    <mergeCell ref="D12:E12"/>
    <mergeCell ref="F12:G12"/>
    <mergeCell ref="B13:C13"/>
    <mergeCell ref="D13:E13"/>
    <mergeCell ref="F13:G13"/>
    <mergeCell ref="A2:G2"/>
    <mergeCell ref="A5:G5"/>
    <mergeCell ref="A6:G6"/>
    <mergeCell ref="A8:G8"/>
    <mergeCell ref="B10:C11"/>
    <mergeCell ref="D10:G10"/>
    <mergeCell ref="D11:E11"/>
    <mergeCell ref="F11:G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8A22-4477-49E0-B62D-518A29AF76AD}">
  <dimension ref="A1:E61"/>
  <sheetViews>
    <sheetView tabSelected="1" workbookViewId="0">
      <selection activeCell="E39" sqref="E39"/>
    </sheetView>
  </sheetViews>
  <sheetFormatPr baseColWidth="10" defaultRowHeight="15" x14ac:dyDescent="0.25"/>
  <cols>
    <col min="1" max="1" width="28.85546875" customWidth="1"/>
    <col min="2" max="2" width="21" customWidth="1"/>
    <col min="3" max="3" width="17.5703125" customWidth="1"/>
    <col min="4" max="4" width="21.28515625" customWidth="1"/>
    <col min="5" max="5" width="17.5703125" customWidth="1"/>
  </cols>
  <sheetData>
    <row r="1" spans="1:5" x14ac:dyDescent="0.25">
      <c r="A1" s="23"/>
      <c r="B1" s="23"/>
      <c r="C1" s="23"/>
      <c r="D1" s="23"/>
      <c r="E1" s="23"/>
    </row>
    <row r="2" spans="1:5" x14ac:dyDescent="0.25">
      <c r="A2" s="120" t="s">
        <v>0</v>
      </c>
      <c r="B2" s="120"/>
      <c r="C2" s="120"/>
      <c r="D2" s="120"/>
      <c r="E2" s="120"/>
    </row>
    <row r="3" spans="1:5" x14ac:dyDescent="0.25">
      <c r="A3" s="23"/>
      <c r="B3" s="23"/>
      <c r="C3" s="23"/>
      <c r="D3" s="23"/>
      <c r="E3" s="23"/>
    </row>
    <row r="4" spans="1:5" x14ac:dyDescent="0.25">
      <c r="A4" s="120" t="s">
        <v>309</v>
      </c>
      <c r="B4" s="120"/>
      <c r="C4" s="120"/>
      <c r="D4" s="120"/>
      <c r="E4" s="120"/>
    </row>
    <row r="5" spans="1:5" x14ac:dyDescent="0.25">
      <c r="A5" s="117" t="s">
        <v>241</v>
      </c>
      <c r="B5" s="117"/>
      <c r="C5" s="117"/>
      <c r="D5" s="117"/>
      <c r="E5" s="117"/>
    </row>
    <row r="6" spans="1:5" x14ac:dyDescent="0.25">
      <c r="A6" s="23"/>
      <c r="B6" s="23"/>
      <c r="C6" s="23"/>
      <c r="D6" s="23"/>
      <c r="E6" s="23"/>
    </row>
    <row r="7" spans="1:5" x14ac:dyDescent="0.25">
      <c r="A7" s="118" t="s">
        <v>310</v>
      </c>
      <c r="B7" s="118"/>
      <c r="C7" s="118"/>
      <c r="D7" s="118"/>
      <c r="E7" s="23"/>
    </row>
    <row r="8" spans="1:5" x14ac:dyDescent="0.25">
      <c r="A8" s="23"/>
      <c r="B8" s="23"/>
      <c r="C8" s="23"/>
      <c r="D8" s="23"/>
      <c r="E8" s="23"/>
    </row>
    <row r="9" spans="1:5" x14ac:dyDescent="0.25">
      <c r="A9" s="23" t="s">
        <v>311</v>
      </c>
      <c r="B9" s="23"/>
      <c r="C9" s="23"/>
      <c r="D9" s="23"/>
      <c r="E9" s="23"/>
    </row>
    <row r="10" spans="1:5" x14ac:dyDescent="0.25">
      <c r="A10" s="23"/>
      <c r="B10" s="23"/>
      <c r="C10" s="23"/>
      <c r="D10" s="23"/>
      <c r="E10" s="23"/>
    </row>
    <row r="11" spans="1:5" x14ac:dyDescent="0.25">
      <c r="A11" s="23" t="s">
        <v>312</v>
      </c>
      <c r="B11" s="23"/>
      <c r="C11" s="23"/>
      <c r="D11" s="23"/>
      <c r="E11" s="23"/>
    </row>
    <row r="12" spans="1:5" x14ac:dyDescent="0.25">
      <c r="A12" s="23"/>
      <c r="B12" s="23"/>
      <c r="C12" s="23"/>
      <c r="D12" s="23"/>
      <c r="E12" s="23"/>
    </row>
    <row r="13" spans="1:5" x14ac:dyDescent="0.25">
      <c r="A13" s="23" t="s">
        <v>313</v>
      </c>
      <c r="B13" s="23"/>
      <c r="C13" s="23"/>
      <c r="D13" s="23"/>
      <c r="E13" s="23"/>
    </row>
    <row r="14" spans="1:5" x14ac:dyDescent="0.25">
      <c r="A14" s="23"/>
      <c r="B14" s="23"/>
      <c r="C14" s="23"/>
      <c r="D14" s="23"/>
      <c r="E14" s="23"/>
    </row>
    <row r="15" spans="1:5" x14ac:dyDescent="0.25">
      <c r="A15" s="23" t="s">
        <v>314</v>
      </c>
      <c r="B15" s="23"/>
      <c r="C15" s="23"/>
      <c r="D15" s="23"/>
      <c r="E15" s="23"/>
    </row>
    <row r="16" spans="1:5" x14ac:dyDescent="0.25">
      <c r="A16" s="23"/>
      <c r="B16" s="23"/>
      <c r="C16" s="23"/>
      <c r="D16" s="23"/>
      <c r="E16" s="23"/>
    </row>
    <row r="17" spans="1:5" x14ac:dyDescent="0.25">
      <c r="A17" s="118" t="s">
        <v>315</v>
      </c>
      <c r="B17" s="118"/>
      <c r="C17" s="118"/>
      <c r="D17" s="118"/>
      <c r="E17" s="118"/>
    </row>
    <row r="18" spans="1:5" ht="35.25" customHeight="1" x14ac:dyDescent="0.25">
      <c r="A18" s="60" t="s">
        <v>316</v>
      </c>
      <c r="B18" s="60" t="s">
        <v>317</v>
      </c>
      <c r="C18" s="60" t="s">
        <v>318</v>
      </c>
      <c r="D18" s="161" t="s">
        <v>319</v>
      </c>
      <c r="E18" s="162"/>
    </row>
    <row r="19" spans="1:5" x14ac:dyDescent="0.25">
      <c r="A19" s="61" t="s">
        <v>195</v>
      </c>
      <c r="B19" s="62">
        <f>+'[2]Otras Inversiones'!C16+'[2]Otras Inversiones'!F18</f>
        <v>0</v>
      </c>
      <c r="C19" s="61" t="s">
        <v>320</v>
      </c>
      <c r="D19" s="160">
        <v>0</v>
      </c>
      <c r="E19" s="160"/>
    </row>
    <row r="20" spans="1:5" x14ac:dyDescent="0.25">
      <c r="A20" s="23"/>
      <c r="B20" s="23"/>
      <c r="C20" s="23"/>
      <c r="D20" s="23"/>
      <c r="E20" s="23"/>
    </row>
    <row r="21" spans="1:5" x14ac:dyDescent="0.25">
      <c r="A21" s="118" t="s">
        <v>321</v>
      </c>
      <c r="B21" s="118"/>
      <c r="C21" s="118"/>
      <c r="D21" s="118"/>
      <c r="E21" s="118"/>
    </row>
    <row r="22" spans="1:5" x14ac:dyDescent="0.25">
      <c r="A22" s="60" t="s">
        <v>316</v>
      </c>
      <c r="B22" s="60" t="s">
        <v>322</v>
      </c>
      <c r="C22" s="60" t="s">
        <v>323</v>
      </c>
      <c r="D22" s="140" t="s">
        <v>324</v>
      </c>
      <c r="E22" s="140"/>
    </row>
    <row r="23" spans="1:5" ht="66" customHeight="1" x14ac:dyDescent="0.25">
      <c r="A23" s="91" t="s">
        <v>325</v>
      </c>
      <c r="B23" s="85">
        <v>0</v>
      </c>
      <c r="C23" s="85">
        <v>0</v>
      </c>
      <c r="D23" s="160">
        <v>0</v>
      </c>
      <c r="E23" s="160"/>
    </row>
    <row r="24" spans="1:5" x14ac:dyDescent="0.25">
      <c r="A24" s="23"/>
      <c r="B24" s="23"/>
      <c r="C24" s="23"/>
      <c r="D24" s="23"/>
      <c r="E24" s="23"/>
    </row>
    <row r="25" spans="1:5" x14ac:dyDescent="0.25">
      <c r="A25" s="23" t="s">
        <v>326</v>
      </c>
      <c r="B25" s="23"/>
      <c r="C25" s="23"/>
      <c r="D25" s="23"/>
      <c r="E25" s="23"/>
    </row>
    <row r="26" spans="1:5" x14ac:dyDescent="0.25">
      <c r="A26" s="23" t="s">
        <v>327</v>
      </c>
      <c r="B26" s="23"/>
      <c r="C26" s="23"/>
      <c r="D26" s="23"/>
      <c r="E26" s="23"/>
    </row>
    <row r="27" spans="1:5" x14ac:dyDescent="0.25">
      <c r="A27" s="2" t="s">
        <v>328</v>
      </c>
      <c r="B27" s="23"/>
      <c r="C27" s="23"/>
      <c r="D27" s="23"/>
      <c r="E27" s="23"/>
    </row>
    <row r="28" spans="1:5" x14ac:dyDescent="0.25">
      <c r="A28" s="2" t="s">
        <v>329</v>
      </c>
      <c r="B28" s="23"/>
      <c r="C28" s="23"/>
      <c r="D28" s="23"/>
      <c r="E28" s="23"/>
    </row>
    <row r="29" spans="1:5" x14ac:dyDescent="0.25">
      <c r="A29" s="70" t="s">
        <v>330</v>
      </c>
      <c r="B29" s="70" t="s">
        <v>331</v>
      </c>
      <c r="C29" s="70" t="s">
        <v>332</v>
      </c>
      <c r="D29" s="70" t="s">
        <v>333</v>
      </c>
      <c r="E29" s="23"/>
    </row>
    <row r="30" spans="1:5" x14ac:dyDescent="0.25">
      <c r="A30" s="23"/>
      <c r="B30" s="23"/>
      <c r="C30" s="23"/>
      <c r="D30" s="23"/>
      <c r="E30" s="23"/>
    </row>
    <row r="31" spans="1:5" x14ac:dyDescent="0.25">
      <c r="A31" s="23" t="s">
        <v>195</v>
      </c>
      <c r="B31" s="23" t="s">
        <v>334</v>
      </c>
      <c r="C31" s="72">
        <v>0</v>
      </c>
      <c r="D31" s="72">
        <v>4364093.3</v>
      </c>
      <c r="E31" s="23"/>
    </row>
    <row r="32" spans="1:5" x14ac:dyDescent="0.25">
      <c r="A32" s="23" t="s">
        <v>195</v>
      </c>
      <c r="B32" s="23" t="s">
        <v>335</v>
      </c>
      <c r="C32" s="72">
        <v>2930304.423</v>
      </c>
      <c r="D32" s="72">
        <v>2536635.1910000001</v>
      </c>
      <c r="E32" s="23"/>
    </row>
    <row r="33" spans="1:5" ht="15.75" thickBot="1" x14ac:dyDescent="0.3">
      <c r="A33" s="23"/>
      <c r="B33" s="23"/>
      <c r="C33" s="95">
        <f>SUM(C31:C32)</f>
        <v>2930304.423</v>
      </c>
      <c r="D33" s="95">
        <f>SUM(D31:D32)</f>
        <v>6900728.4910000004</v>
      </c>
      <c r="E33" s="23"/>
    </row>
    <row r="34" spans="1:5" x14ac:dyDescent="0.25">
      <c r="A34" s="23"/>
      <c r="B34" s="23"/>
      <c r="C34" s="23"/>
      <c r="D34" s="23"/>
      <c r="E34" s="23"/>
    </row>
    <row r="35" spans="1:5" x14ac:dyDescent="0.25">
      <c r="A35" s="2" t="s">
        <v>336</v>
      </c>
      <c r="B35" s="23"/>
      <c r="C35" s="23"/>
      <c r="D35" s="23"/>
      <c r="E35" s="23"/>
    </row>
    <row r="36" spans="1:5" x14ac:dyDescent="0.25">
      <c r="A36" s="23" t="s">
        <v>194</v>
      </c>
      <c r="B36" s="23" t="s">
        <v>337</v>
      </c>
      <c r="C36" s="72">
        <v>8856847.818</v>
      </c>
      <c r="D36" s="72">
        <v>8856847.818</v>
      </c>
      <c r="E36" s="23"/>
    </row>
    <row r="37" spans="1:5" x14ac:dyDescent="0.25">
      <c r="A37" s="23" t="s">
        <v>195</v>
      </c>
      <c r="B37" s="23" t="s">
        <v>337</v>
      </c>
      <c r="C37" s="72">
        <v>5310858.7589999996</v>
      </c>
      <c r="D37" s="72">
        <v>5310858.7589999996</v>
      </c>
      <c r="E37" s="23"/>
    </row>
    <row r="38" spans="1:5" x14ac:dyDescent="0.25">
      <c r="A38" s="23" t="s">
        <v>195</v>
      </c>
      <c r="B38" s="23" t="s">
        <v>335</v>
      </c>
      <c r="C38" s="72">
        <v>10289983.761</v>
      </c>
      <c r="D38" s="72">
        <v>11591879.256999999</v>
      </c>
      <c r="E38" s="23"/>
    </row>
    <row r="39" spans="1:5" ht="15.75" thickBot="1" x14ac:dyDescent="0.3">
      <c r="A39" s="23"/>
      <c r="B39" s="23"/>
      <c r="C39" s="95">
        <f>SUM(C36:C38)</f>
        <v>24457690.338</v>
      </c>
      <c r="D39" s="95">
        <f>SUM(D36:D38)</f>
        <v>25759585.833999999</v>
      </c>
      <c r="E39" s="23"/>
    </row>
    <row r="40" spans="1:5" x14ac:dyDescent="0.25">
      <c r="A40" s="23"/>
      <c r="B40" s="23"/>
      <c r="C40" s="23"/>
      <c r="D40" s="23"/>
      <c r="E40" s="23"/>
    </row>
    <row r="41" spans="1:5" x14ac:dyDescent="0.25">
      <c r="A41" s="2" t="s">
        <v>338</v>
      </c>
      <c r="B41" s="23"/>
      <c r="C41" s="23"/>
      <c r="D41" s="23"/>
      <c r="E41" s="23"/>
    </row>
    <row r="42" spans="1:5" x14ac:dyDescent="0.25">
      <c r="A42" s="2" t="s">
        <v>329</v>
      </c>
      <c r="B42" s="23"/>
      <c r="C42" s="23"/>
      <c r="D42" s="23"/>
      <c r="E42" s="23"/>
    </row>
    <row r="43" spans="1:5" x14ac:dyDescent="0.25">
      <c r="A43" s="70" t="s">
        <v>330</v>
      </c>
      <c r="B43" s="70" t="s">
        <v>331</v>
      </c>
      <c r="C43" s="70" t="s">
        <v>332</v>
      </c>
      <c r="D43" s="70" t="s">
        <v>333</v>
      </c>
      <c r="E43" s="23"/>
    </row>
    <row r="44" spans="1:5" x14ac:dyDescent="0.25">
      <c r="A44" s="23"/>
      <c r="B44" s="23"/>
      <c r="C44" s="23"/>
      <c r="D44" s="23"/>
      <c r="E44" s="23"/>
    </row>
    <row r="45" spans="1:5" x14ac:dyDescent="0.25">
      <c r="A45" s="23" t="s">
        <v>194</v>
      </c>
      <c r="B45" s="23" t="s">
        <v>262</v>
      </c>
      <c r="C45" s="72">
        <v>0</v>
      </c>
      <c r="D45" s="72">
        <v>3000000</v>
      </c>
      <c r="E45" s="23"/>
    </row>
    <row r="46" spans="1:5" x14ac:dyDescent="0.25">
      <c r="A46" s="23" t="s">
        <v>195</v>
      </c>
      <c r="B46" s="23" t="s">
        <v>262</v>
      </c>
      <c r="C46" s="72">
        <v>0</v>
      </c>
      <c r="D46" s="72">
        <v>1704373.7890000001</v>
      </c>
      <c r="E46" s="23"/>
    </row>
    <row r="47" spans="1:5" ht="15.75" thickBot="1" x14ac:dyDescent="0.3">
      <c r="A47" s="23"/>
      <c r="B47" s="23"/>
      <c r="C47" s="95">
        <f>SUM(C45:C46)</f>
        <v>0</v>
      </c>
      <c r="D47" s="95">
        <f>SUM(D45:D46)</f>
        <v>4704373.7889999999</v>
      </c>
      <c r="E47" s="23"/>
    </row>
    <row r="48" spans="1:5" x14ac:dyDescent="0.25">
      <c r="A48" s="23"/>
      <c r="B48" s="23"/>
      <c r="C48" s="96"/>
      <c r="D48" s="96"/>
      <c r="E48" s="23"/>
    </row>
    <row r="49" spans="1:5" x14ac:dyDescent="0.25">
      <c r="A49" s="23" t="s">
        <v>339</v>
      </c>
      <c r="B49" s="23"/>
      <c r="C49" s="23"/>
      <c r="D49" s="23"/>
      <c r="E49" s="23"/>
    </row>
    <row r="50" spans="1:5" x14ac:dyDescent="0.25">
      <c r="A50" s="70" t="s">
        <v>330</v>
      </c>
      <c r="B50" s="70" t="s">
        <v>331</v>
      </c>
      <c r="C50" s="70" t="s">
        <v>332</v>
      </c>
      <c r="D50" s="70" t="s">
        <v>340</v>
      </c>
      <c r="E50" s="23"/>
    </row>
    <row r="51" spans="1:5" x14ac:dyDescent="0.25">
      <c r="A51" s="23"/>
      <c r="B51" s="23"/>
      <c r="C51" s="23"/>
      <c r="D51" s="23"/>
      <c r="E51" s="23"/>
    </row>
    <row r="52" spans="1:5" x14ac:dyDescent="0.25">
      <c r="A52" s="2" t="s">
        <v>341</v>
      </c>
      <c r="B52" s="23"/>
      <c r="C52" s="23"/>
      <c r="D52" s="23"/>
      <c r="E52" s="23"/>
    </row>
    <row r="53" spans="1:5" x14ac:dyDescent="0.25">
      <c r="A53" s="23" t="s">
        <v>194</v>
      </c>
      <c r="B53" s="23" t="s">
        <v>342</v>
      </c>
      <c r="C53" s="72">
        <v>0</v>
      </c>
      <c r="D53" s="72">
        <v>0</v>
      </c>
      <c r="E53" s="23"/>
    </row>
    <row r="54" spans="1:5" x14ac:dyDescent="0.25">
      <c r="A54" s="23" t="s">
        <v>195</v>
      </c>
      <c r="B54" s="23" t="s">
        <v>342</v>
      </c>
      <c r="C54" s="72">
        <f>412844699/1000</f>
        <v>412844.69900000002</v>
      </c>
      <c r="D54" s="72">
        <f>561115727/1000</f>
        <v>561115.72699999996</v>
      </c>
      <c r="E54" s="23"/>
    </row>
    <row r="55" spans="1:5" ht="15.75" thickBot="1" x14ac:dyDescent="0.3">
      <c r="A55" s="23"/>
      <c r="B55" s="23"/>
      <c r="C55" s="95">
        <f>+C53+C54</f>
        <v>412844.69900000002</v>
      </c>
      <c r="D55" s="95">
        <f>+D53+D54</f>
        <v>561115.72699999996</v>
      </c>
      <c r="E55" s="23"/>
    </row>
    <row r="56" spans="1:5" x14ac:dyDescent="0.25">
      <c r="A56" s="23"/>
      <c r="B56" s="23"/>
      <c r="C56" s="72"/>
      <c r="D56" s="72"/>
      <c r="E56" s="23"/>
    </row>
    <row r="57" spans="1:5" x14ac:dyDescent="0.25">
      <c r="A57" s="2" t="s">
        <v>343</v>
      </c>
      <c r="B57" s="23"/>
      <c r="C57" s="72"/>
      <c r="D57" s="72"/>
      <c r="E57" s="23"/>
    </row>
    <row r="58" spans="1:5" x14ac:dyDescent="0.25">
      <c r="A58" s="23" t="s">
        <v>194</v>
      </c>
      <c r="B58" s="23" t="s">
        <v>344</v>
      </c>
      <c r="C58" s="72">
        <f>189954546/1000</f>
        <v>189954.546</v>
      </c>
      <c r="D58" s="72">
        <f>(54727273+54909091+55727273+56818182+56454545+41386364)/1000</f>
        <v>320022.728</v>
      </c>
      <c r="E58" s="23"/>
    </row>
    <row r="59" spans="1:5" x14ac:dyDescent="0.25">
      <c r="A59" s="23" t="s">
        <v>345</v>
      </c>
      <c r="B59" s="23" t="s">
        <v>344</v>
      </c>
      <c r="C59" s="72">
        <f>39473000/1000</f>
        <v>39473</v>
      </c>
      <c r="D59" s="72">
        <f>(6110000+6080000+6170000+6250000+6330000+6220000)/1000</f>
        <v>37160</v>
      </c>
      <c r="E59" s="23"/>
    </row>
    <row r="60" spans="1:5" ht="15.75" thickBot="1" x14ac:dyDescent="0.3">
      <c r="A60" s="23"/>
      <c r="B60" s="23"/>
      <c r="C60" s="95">
        <f>SUM(C58:C59)</f>
        <v>229427.546</v>
      </c>
      <c r="D60" s="95">
        <f>SUM(D58:D59)</f>
        <v>357182.728</v>
      </c>
      <c r="E60" s="23"/>
    </row>
    <row r="61" spans="1:5" x14ac:dyDescent="0.25">
      <c r="A61" s="23"/>
      <c r="B61" s="23"/>
      <c r="C61" s="72"/>
      <c r="D61" s="72"/>
      <c r="E61" s="23"/>
    </row>
  </sheetData>
  <mergeCells count="10">
    <mergeCell ref="D19:E19"/>
    <mergeCell ref="A21:E21"/>
    <mergeCell ref="D22:E22"/>
    <mergeCell ref="D23:E23"/>
    <mergeCell ref="A2:E2"/>
    <mergeCell ref="A4:E4"/>
    <mergeCell ref="A5:E5"/>
    <mergeCell ref="A7:D7"/>
    <mergeCell ref="A17:E17"/>
    <mergeCell ref="D18:E1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EE75-6D2E-4BBC-A872-6FE71B214941}">
  <dimension ref="A1:A379"/>
  <sheetViews>
    <sheetView workbookViewId="0">
      <selection activeCell="A9" sqref="A9"/>
    </sheetView>
  </sheetViews>
  <sheetFormatPr baseColWidth="10" defaultRowHeight="15" x14ac:dyDescent="0.25"/>
  <cols>
    <col min="1" max="1" width="171.42578125" customWidth="1"/>
  </cols>
  <sheetData>
    <row r="1" spans="1:1" ht="20.25" x14ac:dyDescent="0.25">
      <c r="A1" s="97" t="s">
        <v>346</v>
      </c>
    </row>
    <row r="2" spans="1:1" ht="20.25" x14ac:dyDescent="0.25">
      <c r="A2" s="97" t="s">
        <v>1</v>
      </c>
    </row>
    <row r="3" spans="1:1" ht="18.75" x14ac:dyDescent="0.25">
      <c r="A3" s="98" t="s">
        <v>347</v>
      </c>
    </row>
    <row r="4" spans="1:1" ht="18.75" x14ac:dyDescent="0.25">
      <c r="A4" s="99"/>
    </row>
    <row r="5" spans="1:1" s="109" customFormat="1" ht="42" customHeight="1" x14ac:dyDescent="0.25">
      <c r="A5" s="101" t="s">
        <v>348</v>
      </c>
    </row>
    <row r="6" spans="1:1" ht="35.25" customHeight="1" x14ac:dyDescent="0.25">
      <c r="A6" s="101" t="s">
        <v>349</v>
      </c>
    </row>
    <row r="7" spans="1:1" ht="32.25" customHeight="1" x14ac:dyDescent="0.25">
      <c r="A7" s="101" t="s">
        <v>350</v>
      </c>
    </row>
    <row r="8" spans="1:1" ht="15" customHeight="1" x14ac:dyDescent="0.25">
      <c r="A8" s="101" t="s">
        <v>351</v>
      </c>
    </row>
    <row r="9" spans="1:1" ht="27.75" customHeight="1" x14ac:dyDescent="0.25">
      <c r="A9" s="101" t="s">
        <v>352</v>
      </c>
    </row>
    <row r="10" spans="1:1" ht="52.5" customHeight="1" x14ac:dyDescent="0.25">
      <c r="A10" s="101" t="s">
        <v>353</v>
      </c>
    </row>
    <row r="11" spans="1:1" ht="30" customHeight="1" x14ac:dyDescent="0.25">
      <c r="A11" s="101" t="s">
        <v>354</v>
      </c>
    </row>
    <row r="12" spans="1:1" x14ac:dyDescent="0.25">
      <c r="A12" s="101"/>
    </row>
    <row r="13" spans="1:1" ht="18.75" x14ac:dyDescent="0.25">
      <c r="A13" s="98" t="s">
        <v>355</v>
      </c>
    </row>
    <row r="14" spans="1:1" ht="18.75" x14ac:dyDescent="0.25">
      <c r="A14" s="99"/>
    </row>
    <row r="15" spans="1:1" x14ac:dyDescent="0.25">
      <c r="A15" s="102" t="s">
        <v>356</v>
      </c>
    </row>
    <row r="16" spans="1:1" x14ac:dyDescent="0.25">
      <c r="A16" s="103"/>
    </row>
    <row r="17" spans="1:1" x14ac:dyDescent="0.25">
      <c r="A17" s="104" t="s">
        <v>357</v>
      </c>
    </row>
    <row r="18" spans="1:1" x14ac:dyDescent="0.25">
      <c r="A18" s="105"/>
    </row>
    <row r="19" spans="1:1" ht="37.5" customHeight="1" x14ac:dyDescent="0.25">
      <c r="A19" s="101" t="s">
        <v>358</v>
      </c>
    </row>
    <row r="20" spans="1:1" x14ac:dyDescent="0.25">
      <c r="A20" s="101" t="s">
        <v>1</v>
      </c>
    </row>
    <row r="21" spans="1:1" ht="30.75" customHeight="1" x14ac:dyDescent="0.25">
      <c r="A21" s="101" t="s">
        <v>359</v>
      </c>
    </row>
    <row r="22" spans="1:1" ht="15" customHeight="1" x14ac:dyDescent="0.25">
      <c r="A22" s="101"/>
    </row>
    <row r="23" spans="1:1" ht="15" customHeight="1" x14ac:dyDescent="0.25">
      <c r="A23" s="104" t="s">
        <v>360</v>
      </c>
    </row>
    <row r="24" spans="1:1" ht="15" customHeight="1" x14ac:dyDescent="0.25">
      <c r="A24" s="105"/>
    </row>
    <row r="25" spans="1:1" ht="15" customHeight="1" x14ac:dyDescent="0.25">
      <c r="A25" s="101" t="s">
        <v>361</v>
      </c>
    </row>
    <row r="26" spans="1:1" x14ac:dyDescent="0.25">
      <c r="A26" s="101"/>
    </row>
    <row r="27" spans="1:1" ht="15" customHeight="1" x14ac:dyDescent="0.25">
      <c r="A27" s="101" t="s">
        <v>362</v>
      </c>
    </row>
    <row r="28" spans="1:1" ht="15" customHeight="1" x14ac:dyDescent="0.25">
      <c r="A28" s="101"/>
    </row>
    <row r="29" spans="1:1" ht="34.5" customHeight="1" x14ac:dyDescent="0.25">
      <c r="A29" s="106" t="s">
        <v>363</v>
      </c>
    </row>
    <row r="30" spans="1:1" ht="15" customHeight="1" x14ac:dyDescent="0.25">
      <c r="A30" s="106" t="s">
        <v>364</v>
      </c>
    </row>
    <row r="31" spans="1:1" x14ac:dyDescent="0.25">
      <c r="A31" s="106"/>
    </row>
    <row r="32" spans="1:1" x14ac:dyDescent="0.25">
      <c r="A32" s="107" t="s">
        <v>365</v>
      </c>
    </row>
    <row r="33" spans="1:1" x14ac:dyDescent="0.25">
      <c r="A33" s="108"/>
    </row>
    <row r="34" spans="1:1" ht="39.75" customHeight="1" x14ac:dyDescent="0.25">
      <c r="A34" s="106" t="s">
        <v>366</v>
      </c>
    </row>
    <row r="42" spans="1:1" ht="15.75" x14ac:dyDescent="0.25">
      <c r="A42" s="110" t="s">
        <v>367</v>
      </c>
    </row>
    <row r="43" spans="1:1" ht="15.75" x14ac:dyDescent="0.25">
      <c r="A43" s="110"/>
    </row>
    <row r="44" spans="1:1" ht="45" x14ac:dyDescent="0.25">
      <c r="A44" s="101" t="s">
        <v>368</v>
      </c>
    </row>
    <row r="45" spans="1:1" ht="30" x14ac:dyDescent="0.25">
      <c r="A45" s="101" t="s">
        <v>369</v>
      </c>
    </row>
    <row r="46" spans="1:1" x14ac:dyDescent="0.25">
      <c r="A46" s="101"/>
    </row>
    <row r="47" spans="1:1" x14ac:dyDescent="0.25">
      <c r="A47" s="102" t="s">
        <v>370</v>
      </c>
    </row>
    <row r="48" spans="1:1" x14ac:dyDescent="0.25">
      <c r="A48" s="102" t="s">
        <v>1</v>
      </c>
    </row>
    <row r="49" spans="1:1" ht="30" x14ac:dyDescent="0.25">
      <c r="A49" s="101" t="s">
        <v>371</v>
      </c>
    </row>
    <row r="50" spans="1:1" x14ac:dyDescent="0.25">
      <c r="A50" s="101"/>
    </row>
    <row r="51" spans="1:1" x14ac:dyDescent="0.25">
      <c r="A51" s="102" t="s">
        <v>372</v>
      </c>
    </row>
    <row r="52" spans="1:1" x14ac:dyDescent="0.25">
      <c r="A52" s="103"/>
    </row>
    <row r="53" spans="1:1" ht="30" x14ac:dyDescent="0.25">
      <c r="A53" s="101" t="s">
        <v>373</v>
      </c>
    </row>
    <row r="54" spans="1:1" x14ac:dyDescent="0.25">
      <c r="A54" s="111"/>
    </row>
    <row r="55" spans="1:1" x14ac:dyDescent="0.25">
      <c r="A55" s="102" t="s">
        <v>374</v>
      </c>
    </row>
    <row r="56" spans="1:1" x14ac:dyDescent="0.25">
      <c r="A56" s="105" t="s">
        <v>375</v>
      </c>
    </row>
    <row r="57" spans="1:1" x14ac:dyDescent="0.25">
      <c r="A57" s="102" t="s">
        <v>376</v>
      </c>
    </row>
    <row r="58" spans="1:1" x14ac:dyDescent="0.25">
      <c r="A58" s="103"/>
    </row>
    <row r="59" spans="1:1" ht="30" x14ac:dyDescent="0.25">
      <c r="A59" s="101" t="s">
        <v>377</v>
      </c>
    </row>
    <row r="60" spans="1:1" x14ac:dyDescent="0.25">
      <c r="A60" s="105"/>
    </row>
    <row r="61" spans="1:1" x14ac:dyDescent="0.25">
      <c r="A61" s="102" t="s">
        <v>378</v>
      </c>
    </row>
    <row r="62" spans="1:1" x14ac:dyDescent="0.25">
      <c r="A62" s="103"/>
    </row>
    <row r="63" spans="1:1" x14ac:dyDescent="0.25">
      <c r="A63" s="112" t="s">
        <v>379</v>
      </c>
    </row>
    <row r="64" spans="1:1" x14ac:dyDescent="0.25">
      <c r="A64" s="103"/>
    </row>
    <row r="65" spans="1:1" ht="30" x14ac:dyDescent="0.25">
      <c r="A65" s="101" t="s">
        <v>380</v>
      </c>
    </row>
    <row r="66" spans="1:1" x14ac:dyDescent="0.25">
      <c r="A66" s="101"/>
    </row>
    <row r="67" spans="1:1" x14ac:dyDescent="0.25">
      <c r="A67" s="112" t="s">
        <v>381</v>
      </c>
    </row>
    <row r="68" spans="1:1" x14ac:dyDescent="0.25">
      <c r="A68" s="103"/>
    </row>
    <row r="69" spans="1:1" ht="30" x14ac:dyDescent="0.25">
      <c r="A69" s="101" t="s">
        <v>382</v>
      </c>
    </row>
    <row r="70" spans="1:1" x14ac:dyDescent="0.25">
      <c r="A70" s="101"/>
    </row>
    <row r="71" spans="1:1" x14ac:dyDescent="0.25">
      <c r="A71" s="112" t="s">
        <v>383</v>
      </c>
    </row>
    <row r="72" spans="1:1" x14ac:dyDescent="0.25">
      <c r="A72" s="112" t="s">
        <v>1</v>
      </c>
    </row>
    <row r="73" spans="1:1" ht="30" x14ac:dyDescent="0.25">
      <c r="A73" s="101" t="s">
        <v>384</v>
      </c>
    </row>
    <row r="74" spans="1:1" x14ac:dyDescent="0.25">
      <c r="A74" s="101"/>
    </row>
    <row r="75" spans="1:1" x14ac:dyDescent="0.25">
      <c r="A75" s="102" t="s">
        <v>385</v>
      </c>
    </row>
    <row r="76" spans="1:1" x14ac:dyDescent="0.25">
      <c r="A76" s="103"/>
    </row>
    <row r="77" spans="1:1" x14ac:dyDescent="0.25">
      <c r="A77" s="105" t="s">
        <v>386</v>
      </c>
    </row>
    <row r="78" spans="1:1" x14ac:dyDescent="0.25">
      <c r="A78" s="105"/>
    </row>
    <row r="79" spans="1:1" x14ac:dyDescent="0.25">
      <c r="A79" s="102" t="s">
        <v>387</v>
      </c>
    </row>
    <row r="80" spans="1:1" x14ac:dyDescent="0.25">
      <c r="A80" s="103"/>
    </row>
    <row r="81" spans="1:1" ht="30" x14ac:dyDescent="0.25">
      <c r="A81" s="101" t="s">
        <v>388</v>
      </c>
    </row>
    <row r="82" spans="1:1" x14ac:dyDescent="0.25">
      <c r="A82" s="105" t="s">
        <v>1</v>
      </c>
    </row>
    <row r="83" spans="1:1" x14ac:dyDescent="0.25">
      <c r="A83" s="102" t="s">
        <v>389</v>
      </c>
    </row>
    <row r="84" spans="1:1" x14ac:dyDescent="0.25">
      <c r="A84" s="103"/>
    </row>
    <row r="85" spans="1:1" x14ac:dyDescent="0.25">
      <c r="A85" s="105" t="s">
        <v>390</v>
      </c>
    </row>
    <row r="86" spans="1:1" x14ac:dyDescent="0.25">
      <c r="A86" s="105"/>
    </row>
    <row r="87" spans="1:1" x14ac:dyDescent="0.25">
      <c r="A87" s="102" t="s">
        <v>391</v>
      </c>
    </row>
    <row r="88" spans="1:1" x14ac:dyDescent="0.25">
      <c r="A88" s="103"/>
    </row>
    <row r="89" spans="1:1" x14ac:dyDescent="0.25">
      <c r="A89" s="101" t="s">
        <v>392</v>
      </c>
    </row>
    <row r="90" spans="1:1" x14ac:dyDescent="0.25">
      <c r="A90" s="101"/>
    </row>
    <row r="91" spans="1:1" x14ac:dyDescent="0.25">
      <c r="A91" s="101" t="s">
        <v>393</v>
      </c>
    </row>
    <row r="92" spans="1:1" x14ac:dyDescent="0.25">
      <c r="A92" s="101"/>
    </row>
    <row r="93" spans="1:1" x14ac:dyDescent="0.25">
      <c r="A93" s="101" t="s">
        <v>394</v>
      </c>
    </row>
    <row r="94" spans="1:1" ht="45" x14ac:dyDescent="0.25">
      <c r="A94" s="101" t="s">
        <v>395</v>
      </c>
    </row>
    <row r="95" spans="1:1" x14ac:dyDescent="0.25">
      <c r="A95" s="101" t="s">
        <v>396</v>
      </c>
    </row>
    <row r="96" spans="1:1" x14ac:dyDescent="0.25">
      <c r="A96" s="105"/>
    </row>
    <row r="97" spans="1:1" x14ac:dyDescent="0.25">
      <c r="A97" s="102" t="s">
        <v>397</v>
      </c>
    </row>
    <row r="98" spans="1:1" x14ac:dyDescent="0.25">
      <c r="A98" s="103"/>
    </row>
    <row r="99" spans="1:1" x14ac:dyDescent="0.25">
      <c r="A99" s="101" t="s">
        <v>398</v>
      </c>
    </row>
    <row r="100" spans="1:1" ht="30" x14ac:dyDescent="0.25">
      <c r="A100" s="101" t="s">
        <v>399</v>
      </c>
    </row>
    <row r="101" spans="1:1" x14ac:dyDescent="0.25">
      <c r="A101" s="101" t="s">
        <v>400</v>
      </c>
    </row>
    <row r="102" spans="1:1" x14ac:dyDescent="0.25">
      <c r="A102" s="101" t="s">
        <v>401</v>
      </c>
    </row>
    <row r="103" spans="1:1" x14ac:dyDescent="0.25">
      <c r="A103" s="101" t="s">
        <v>402</v>
      </c>
    </row>
    <row r="104" spans="1:1" x14ac:dyDescent="0.25">
      <c r="A104" s="101"/>
    </row>
    <row r="105" spans="1:1" x14ac:dyDescent="0.25">
      <c r="A105" s="102" t="s">
        <v>403</v>
      </c>
    </row>
    <row r="106" spans="1:1" x14ac:dyDescent="0.25">
      <c r="A106" s="103"/>
    </row>
    <row r="107" spans="1:1" ht="45" x14ac:dyDescent="0.25">
      <c r="A107" s="101" t="s">
        <v>404</v>
      </c>
    </row>
    <row r="108" spans="1:1" ht="45" x14ac:dyDescent="0.25">
      <c r="A108" s="101" t="s">
        <v>405</v>
      </c>
    </row>
    <row r="109" spans="1:1" ht="45" x14ac:dyDescent="0.25">
      <c r="A109" s="101" t="s">
        <v>406</v>
      </c>
    </row>
    <row r="323" spans="1:1" ht="18.75" x14ac:dyDescent="0.25">
      <c r="A323" s="98" t="s">
        <v>407</v>
      </c>
    </row>
    <row r="324" spans="1:1" ht="18.75" x14ac:dyDescent="0.25">
      <c r="A324" s="99"/>
    </row>
    <row r="325" spans="1:1" x14ac:dyDescent="0.25">
      <c r="A325" s="105" t="s">
        <v>408</v>
      </c>
    </row>
    <row r="326" spans="1:1" x14ac:dyDescent="0.25">
      <c r="A326" s="105"/>
    </row>
    <row r="327" spans="1:1" x14ac:dyDescent="0.25">
      <c r="A327" s="113" t="s">
        <v>409</v>
      </c>
    </row>
    <row r="328" spans="1:1" x14ac:dyDescent="0.25">
      <c r="A328" s="113" t="s">
        <v>410</v>
      </c>
    </row>
    <row r="329" spans="1:1" x14ac:dyDescent="0.25">
      <c r="A329" s="113" t="s">
        <v>411</v>
      </c>
    </row>
    <row r="330" spans="1:1" x14ac:dyDescent="0.25">
      <c r="A330" s="100"/>
    </row>
    <row r="331" spans="1:1" ht="30" x14ac:dyDescent="0.25">
      <c r="A331" s="101" t="s">
        <v>412</v>
      </c>
    </row>
    <row r="332" spans="1:1" x14ac:dyDescent="0.25">
      <c r="A332" s="101"/>
    </row>
    <row r="333" spans="1:1" ht="30" x14ac:dyDescent="0.25">
      <c r="A333" s="101" t="s">
        <v>413</v>
      </c>
    </row>
    <row r="334" spans="1:1" x14ac:dyDescent="0.25">
      <c r="A334" s="101"/>
    </row>
    <row r="335" spans="1:1" ht="60" x14ac:dyDescent="0.25">
      <c r="A335" s="101" t="s">
        <v>414</v>
      </c>
    </row>
    <row r="336" spans="1:1" x14ac:dyDescent="0.25">
      <c r="A336" s="101"/>
    </row>
    <row r="337" spans="1:1" x14ac:dyDescent="0.25">
      <c r="A337" s="114" t="s">
        <v>415</v>
      </c>
    </row>
    <row r="338" spans="1:1" x14ac:dyDescent="0.25">
      <c r="A338" s="105"/>
    </row>
    <row r="339" spans="1:1" ht="30" x14ac:dyDescent="0.25">
      <c r="A339" s="101" t="s">
        <v>416</v>
      </c>
    </row>
    <row r="340" spans="1:1" x14ac:dyDescent="0.25">
      <c r="A340" s="101" t="s">
        <v>1</v>
      </c>
    </row>
    <row r="341" spans="1:1" ht="30" x14ac:dyDescent="0.25">
      <c r="A341" s="101" t="s">
        <v>417</v>
      </c>
    </row>
    <row r="342" spans="1:1" x14ac:dyDescent="0.25">
      <c r="A342" s="101"/>
    </row>
    <row r="343" spans="1:1" x14ac:dyDescent="0.25">
      <c r="A343" s="114" t="s">
        <v>418</v>
      </c>
    </row>
    <row r="344" spans="1:1" x14ac:dyDescent="0.25">
      <c r="A344" s="105"/>
    </row>
    <row r="345" spans="1:1" ht="45" x14ac:dyDescent="0.25">
      <c r="A345" s="101" t="s">
        <v>419</v>
      </c>
    </row>
    <row r="346" spans="1:1" x14ac:dyDescent="0.25">
      <c r="A346" s="101"/>
    </row>
    <row r="347" spans="1:1" x14ac:dyDescent="0.25">
      <c r="A347" s="114" t="s">
        <v>420</v>
      </c>
    </row>
    <row r="348" spans="1:1" x14ac:dyDescent="0.25">
      <c r="A348" s="105"/>
    </row>
    <row r="349" spans="1:1" ht="45" x14ac:dyDescent="0.25">
      <c r="A349" s="101" t="s">
        <v>421</v>
      </c>
    </row>
    <row r="350" spans="1:1" x14ac:dyDescent="0.25">
      <c r="A350" s="101"/>
    </row>
    <row r="351" spans="1:1" x14ac:dyDescent="0.25">
      <c r="A351" s="101"/>
    </row>
    <row r="352" spans="1:1" x14ac:dyDescent="0.25">
      <c r="A352" s="104" t="s">
        <v>422</v>
      </c>
    </row>
    <row r="353" spans="1:1" x14ac:dyDescent="0.25">
      <c r="A353" s="104" t="s">
        <v>1</v>
      </c>
    </row>
    <row r="354" spans="1:1" ht="30" x14ac:dyDescent="0.25">
      <c r="A354" s="101" t="s">
        <v>423</v>
      </c>
    </row>
    <row r="355" spans="1:1" ht="18.75" x14ac:dyDescent="0.25">
      <c r="A355" s="98" t="s">
        <v>424</v>
      </c>
    </row>
    <row r="356" spans="1:1" ht="18.75" x14ac:dyDescent="0.25">
      <c r="A356" s="99"/>
    </row>
    <row r="357" spans="1:1" x14ac:dyDescent="0.25">
      <c r="A357" s="112" t="s">
        <v>425</v>
      </c>
    </row>
    <row r="358" spans="1:1" x14ac:dyDescent="0.25">
      <c r="A358" s="103"/>
    </row>
    <row r="359" spans="1:1" ht="30" x14ac:dyDescent="0.25">
      <c r="A359" s="101" t="s">
        <v>426</v>
      </c>
    </row>
    <row r="360" spans="1:1" x14ac:dyDescent="0.25">
      <c r="A360" s="105"/>
    </row>
    <row r="361" spans="1:1" x14ac:dyDescent="0.25">
      <c r="A361" s="105"/>
    </row>
    <row r="362" spans="1:1" x14ac:dyDescent="0.25">
      <c r="A362" s="105"/>
    </row>
    <row r="363" spans="1:1" x14ac:dyDescent="0.25">
      <c r="A363" s="112"/>
    </row>
    <row r="364" spans="1:1" x14ac:dyDescent="0.25">
      <c r="A364" s="112"/>
    </row>
    <row r="365" spans="1:1" x14ac:dyDescent="0.25">
      <c r="A365" s="112"/>
    </row>
    <row r="366" spans="1:1" x14ac:dyDescent="0.25">
      <c r="A366" s="112"/>
    </row>
    <row r="367" spans="1:1" x14ac:dyDescent="0.25">
      <c r="A367" s="112"/>
    </row>
    <row r="368" spans="1:1" x14ac:dyDescent="0.25">
      <c r="A368" s="112"/>
    </row>
    <row r="369" spans="1:1" x14ac:dyDescent="0.25">
      <c r="A369" s="112" t="s">
        <v>427</v>
      </c>
    </row>
    <row r="370" spans="1:1" x14ac:dyDescent="0.25">
      <c r="A370" s="103"/>
    </row>
    <row r="371" spans="1:1" ht="30" x14ac:dyDescent="0.25">
      <c r="A371" s="101" t="s">
        <v>428</v>
      </c>
    </row>
    <row r="372" spans="1:1" x14ac:dyDescent="0.25">
      <c r="A372" s="101"/>
    </row>
    <row r="373" spans="1:1" x14ac:dyDescent="0.25">
      <c r="A373" s="112" t="s">
        <v>429</v>
      </c>
    </row>
    <row r="374" spans="1:1" x14ac:dyDescent="0.25">
      <c r="A374" s="103"/>
    </row>
    <row r="375" spans="1:1" ht="45" x14ac:dyDescent="0.25">
      <c r="A375" s="101" t="s">
        <v>430</v>
      </c>
    </row>
    <row r="376" spans="1:1" x14ac:dyDescent="0.25">
      <c r="A376" s="101"/>
    </row>
    <row r="377" spans="1:1" x14ac:dyDescent="0.25">
      <c r="A377" s="112" t="s">
        <v>431</v>
      </c>
    </row>
    <row r="378" spans="1:1" x14ac:dyDescent="0.25">
      <c r="A378" s="103"/>
    </row>
    <row r="379" spans="1:1" ht="34.5" customHeight="1" x14ac:dyDescent="0.25">
      <c r="A379" s="101" t="s">
        <v>432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1245A-3C96-4D85-BE37-C859FA8BAACA}">
  <dimension ref="A1:F41"/>
  <sheetViews>
    <sheetView topLeftCell="A16" workbookViewId="0">
      <selection activeCell="E16" sqref="E16"/>
    </sheetView>
  </sheetViews>
  <sheetFormatPr baseColWidth="10" defaultRowHeight="15" x14ac:dyDescent="0.25"/>
  <cols>
    <col min="1" max="1" width="7" customWidth="1"/>
    <col min="2" max="2" width="42.140625" customWidth="1"/>
    <col min="3" max="3" width="15.7109375" customWidth="1"/>
    <col min="4" max="4" width="15.5703125" customWidth="1"/>
  </cols>
  <sheetData>
    <row r="1" spans="1:6" x14ac:dyDescent="0.25">
      <c r="A1" s="23"/>
      <c r="B1" s="23"/>
      <c r="C1" s="23"/>
      <c r="D1" s="23"/>
      <c r="E1" s="23"/>
      <c r="F1" s="23"/>
    </row>
    <row r="2" spans="1:6" ht="15.75" x14ac:dyDescent="0.25">
      <c r="A2" s="116" t="s">
        <v>0</v>
      </c>
      <c r="B2" s="116"/>
      <c r="C2" s="116"/>
      <c r="D2" s="116"/>
      <c r="E2" s="116"/>
      <c r="F2" s="116"/>
    </row>
    <row r="3" spans="1:6" x14ac:dyDescent="0.25">
      <c r="A3" s="23"/>
      <c r="B3" s="23"/>
      <c r="C3" s="23"/>
      <c r="D3" s="23"/>
      <c r="E3" s="23"/>
      <c r="F3" s="23"/>
    </row>
    <row r="4" spans="1:6" x14ac:dyDescent="0.25">
      <c r="A4" s="119" t="s">
        <v>51</v>
      </c>
      <c r="B4" s="119"/>
      <c r="C4" s="119"/>
      <c r="D4" s="119"/>
      <c r="E4" s="119"/>
      <c r="F4" s="119"/>
    </row>
    <row r="5" spans="1:6" x14ac:dyDescent="0.25">
      <c r="A5" s="24"/>
      <c r="B5" s="24"/>
      <c r="C5" s="24"/>
      <c r="D5" s="24"/>
      <c r="E5" s="24"/>
      <c r="F5" s="24"/>
    </row>
    <row r="6" spans="1:6" x14ac:dyDescent="0.25">
      <c r="A6" s="117" t="s">
        <v>3</v>
      </c>
      <c r="B6" s="117"/>
      <c r="C6" s="117"/>
      <c r="D6" s="117"/>
      <c r="E6" s="117"/>
      <c r="F6" s="117"/>
    </row>
    <row r="7" spans="1:6" x14ac:dyDescent="0.25">
      <c r="A7" s="23"/>
      <c r="B7" s="23"/>
      <c r="C7" s="23"/>
      <c r="D7" s="23"/>
      <c r="E7" s="23"/>
      <c r="F7" s="23"/>
    </row>
    <row r="8" spans="1:6" x14ac:dyDescent="0.25">
      <c r="A8" s="120" t="s">
        <v>52</v>
      </c>
      <c r="B8" s="120"/>
      <c r="C8" s="120"/>
      <c r="D8" s="120"/>
      <c r="E8" s="120"/>
      <c r="F8" s="120"/>
    </row>
    <row r="9" spans="1:6" x14ac:dyDescent="0.25">
      <c r="A9" s="23"/>
      <c r="B9" s="23"/>
      <c r="C9" s="23"/>
      <c r="D9" s="23"/>
      <c r="E9" s="23"/>
      <c r="F9" s="23"/>
    </row>
    <row r="10" spans="1:6" x14ac:dyDescent="0.25">
      <c r="A10" s="23"/>
      <c r="B10" s="25"/>
      <c r="C10" s="121">
        <v>44012</v>
      </c>
      <c r="D10" s="121">
        <v>43646</v>
      </c>
      <c r="E10" s="23"/>
      <c r="F10" s="23"/>
    </row>
    <row r="11" spans="1:6" x14ac:dyDescent="0.25">
      <c r="A11" s="23"/>
      <c r="B11" s="26"/>
      <c r="C11" s="122"/>
      <c r="D11" s="122"/>
      <c r="E11" s="23"/>
      <c r="F11" s="23"/>
    </row>
    <row r="12" spans="1:6" x14ac:dyDescent="0.25">
      <c r="A12" s="23"/>
      <c r="B12" s="26"/>
      <c r="C12" s="27"/>
      <c r="D12" s="27"/>
      <c r="E12" s="23"/>
      <c r="F12" s="23"/>
    </row>
    <row r="13" spans="1:6" x14ac:dyDescent="0.25">
      <c r="A13" s="23"/>
      <c r="B13" s="26" t="s">
        <v>53</v>
      </c>
      <c r="C13" s="28">
        <v>31318571.118999999</v>
      </c>
      <c r="D13" s="28">
        <v>38146862.497000001</v>
      </c>
      <c r="E13" s="23"/>
      <c r="F13" s="23"/>
    </row>
    <row r="14" spans="1:6" x14ac:dyDescent="0.25">
      <c r="A14" s="23"/>
      <c r="B14" s="26"/>
      <c r="C14" s="28"/>
      <c r="D14" s="28"/>
      <c r="E14" s="23"/>
      <c r="F14" s="23"/>
    </row>
    <row r="15" spans="1:6" x14ac:dyDescent="0.25">
      <c r="A15" s="23"/>
      <c r="B15" s="26" t="s">
        <v>54</v>
      </c>
      <c r="C15" s="28">
        <v>0</v>
      </c>
      <c r="D15" s="28">
        <v>0</v>
      </c>
      <c r="E15" s="23"/>
      <c r="F15" s="23"/>
    </row>
    <row r="16" spans="1:6" x14ac:dyDescent="0.25">
      <c r="A16" s="23"/>
      <c r="B16" s="26"/>
      <c r="C16" s="28"/>
      <c r="D16" s="28"/>
      <c r="E16" s="23"/>
      <c r="F16" s="23"/>
    </row>
    <row r="17" spans="1:6" x14ac:dyDescent="0.25">
      <c r="A17" s="23"/>
      <c r="B17" s="26" t="s">
        <v>55</v>
      </c>
      <c r="C17" s="28">
        <v>-22990275.916999999</v>
      </c>
      <c r="D17" s="28">
        <v>-26599497.596999999</v>
      </c>
      <c r="E17" s="23"/>
      <c r="F17" s="23"/>
    </row>
    <row r="18" spans="1:6" x14ac:dyDescent="0.25">
      <c r="A18" s="23"/>
      <c r="B18" s="26"/>
      <c r="C18" s="28"/>
      <c r="D18" s="28"/>
      <c r="E18" s="23"/>
      <c r="F18" s="23"/>
    </row>
    <row r="19" spans="1:6" x14ac:dyDescent="0.25">
      <c r="A19" s="23"/>
      <c r="B19" s="26" t="s">
        <v>56</v>
      </c>
      <c r="C19" s="28">
        <v>-1129804.5630000001</v>
      </c>
      <c r="D19" s="28">
        <v>-1512913.078</v>
      </c>
      <c r="E19" s="23"/>
      <c r="F19" s="23"/>
    </row>
    <row r="20" spans="1:6" x14ac:dyDescent="0.25">
      <c r="A20" s="23"/>
      <c r="B20" s="26"/>
      <c r="C20" s="28"/>
      <c r="D20" s="28"/>
      <c r="E20" s="23"/>
      <c r="F20" s="23"/>
    </row>
    <row r="21" spans="1:6" x14ac:dyDescent="0.25">
      <c r="A21" s="23"/>
      <c r="B21" s="26" t="s">
        <v>57</v>
      </c>
      <c r="C21" s="28">
        <v>-5057670.7989999996</v>
      </c>
      <c r="D21" s="28">
        <v>-4998542.9239999996</v>
      </c>
      <c r="E21" s="23"/>
      <c r="F21" s="23"/>
    </row>
    <row r="22" spans="1:6" x14ac:dyDescent="0.25">
      <c r="A22" s="23"/>
      <c r="B22" s="26"/>
      <c r="C22" s="28"/>
      <c r="D22" s="28"/>
      <c r="E22" s="23"/>
      <c r="F22" s="23"/>
    </row>
    <row r="23" spans="1:6" x14ac:dyDescent="0.25">
      <c r="A23" s="23"/>
      <c r="B23" s="26" t="s">
        <v>58</v>
      </c>
      <c r="C23" s="28">
        <v>0</v>
      </c>
      <c r="D23" s="28">
        <v>0</v>
      </c>
      <c r="E23" s="23"/>
      <c r="F23" s="23"/>
    </row>
    <row r="24" spans="1:6" x14ac:dyDescent="0.25">
      <c r="A24" s="23"/>
      <c r="B24" s="26"/>
      <c r="C24" s="28"/>
      <c r="D24" s="28"/>
      <c r="E24" s="23"/>
      <c r="F24" s="23"/>
    </row>
    <row r="25" spans="1:6" x14ac:dyDescent="0.25">
      <c r="A25" s="23"/>
      <c r="B25" s="26" t="s">
        <v>59</v>
      </c>
      <c r="C25" s="28">
        <v>-6840780.5219999999</v>
      </c>
      <c r="D25" s="28">
        <v>-7093508.6569999997</v>
      </c>
      <c r="E25" s="23"/>
      <c r="F25" s="23"/>
    </row>
    <row r="26" spans="1:6" x14ac:dyDescent="0.25">
      <c r="A26" s="23"/>
      <c r="B26" s="26"/>
      <c r="C26" s="29"/>
      <c r="D26" s="29"/>
      <c r="E26" s="23"/>
      <c r="F26" s="23"/>
    </row>
    <row r="27" spans="1:6" x14ac:dyDescent="0.25">
      <c r="A27" s="23"/>
      <c r="B27" s="30" t="s">
        <v>60</v>
      </c>
      <c r="C27" s="31">
        <f>SUM(C13:C25)</f>
        <v>-4699960.682</v>
      </c>
      <c r="D27" s="31">
        <f>SUM(D13:D25)</f>
        <v>-2057599.7589999968</v>
      </c>
      <c r="E27" s="23"/>
      <c r="F27" s="23"/>
    </row>
    <row r="28" spans="1:6" x14ac:dyDescent="0.25">
      <c r="A28" s="23"/>
      <c r="B28" s="26"/>
      <c r="C28" s="28"/>
      <c r="D28" s="28"/>
      <c r="E28" s="23"/>
      <c r="F28" s="23"/>
    </row>
    <row r="29" spans="1:6" x14ac:dyDescent="0.25">
      <c r="A29" s="23"/>
      <c r="B29" s="26" t="s">
        <v>61</v>
      </c>
      <c r="C29" s="28">
        <v>0</v>
      </c>
      <c r="D29" s="28">
        <v>0</v>
      </c>
      <c r="E29" s="23"/>
      <c r="F29" s="23"/>
    </row>
    <row r="30" spans="1:6" x14ac:dyDescent="0.25">
      <c r="A30" s="23"/>
      <c r="B30" s="26"/>
      <c r="C30" s="28"/>
      <c r="D30" s="28"/>
      <c r="E30" s="23"/>
      <c r="F30" s="23"/>
    </row>
    <row r="31" spans="1:6" x14ac:dyDescent="0.25">
      <c r="A31" s="23"/>
      <c r="B31" s="26" t="s">
        <v>62</v>
      </c>
      <c r="C31" s="28">
        <v>1495177.8359999999</v>
      </c>
      <c r="D31" s="28">
        <v>1285130.301</v>
      </c>
      <c r="E31" s="23"/>
      <c r="F31" s="23"/>
    </row>
    <row r="32" spans="1:6" x14ac:dyDescent="0.25">
      <c r="A32" s="23"/>
      <c r="B32" s="26"/>
      <c r="C32" s="28"/>
      <c r="D32" s="28"/>
      <c r="E32" s="23"/>
      <c r="F32" s="23"/>
    </row>
    <row r="33" spans="1:6" x14ac:dyDescent="0.25">
      <c r="A33" s="23"/>
      <c r="B33" s="26" t="s">
        <v>63</v>
      </c>
      <c r="C33" s="28">
        <v>0</v>
      </c>
      <c r="D33" s="28">
        <v>-29858.780999999999</v>
      </c>
      <c r="E33" s="23"/>
      <c r="F33" s="23"/>
    </row>
    <row r="34" spans="1:6" x14ac:dyDescent="0.25">
      <c r="A34" s="23"/>
      <c r="B34" s="26"/>
      <c r="C34" s="28"/>
      <c r="D34" s="28"/>
      <c r="E34" s="23"/>
      <c r="F34" s="23"/>
    </row>
    <row r="35" spans="1:6" x14ac:dyDescent="0.25">
      <c r="A35" s="23"/>
      <c r="B35" s="30" t="s">
        <v>64</v>
      </c>
      <c r="C35" s="31">
        <f>+C27+C29+C33+C31</f>
        <v>-3204782.8459999999</v>
      </c>
      <c r="D35" s="31">
        <f>+D27+D29+D33+D31</f>
        <v>-802328.2389999968</v>
      </c>
      <c r="E35" s="23"/>
      <c r="F35" s="32"/>
    </row>
    <row r="36" spans="1:6" x14ac:dyDescent="0.25">
      <c r="A36" s="23"/>
      <c r="B36" s="26"/>
      <c r="C36" s="33"/>
      <c r="D36" s="33"/>
      <c r="E36" s="23"/>
      <c r="F36" s="23"/>
    </row>
    <row r="37" spans="1:6" x14ac:dyDescent="0.25">
      <c r="A37" s="23"/>
      <c r="B37" s="34"/>
      <c r="C37" s="35"/>
      <c r="D37" s="35"/>
      <c r="E37" s="23"/>
      <c r="F37" s="23"/>
    </row>
    <row r="38" spans="1:6" x14ac:dyDescent="0.25">
      <c r="A38" s="23"/>
      <c r="B38" s="23"/>
      <c r="C38" s="23"/>
      <c r="D38" s="23"/>
      <c r="E38" s="23"/>
      <c r="F38" s="23"/>
    </row>
    <row r="39" spans="1:6" x14ac:dyDescent="0.25">
      <c r="A39" s="23"/>
      <c r="B39" s="23" t="s">
        <v>50</v>
      </c>
      <c r="C39" s="23"/>
      <c r="D39" s="23"/>
      <c r="E39" s="23"/>
      <c r="F39" s="23"/>
    </row>
    <row r="40" spans="1:6" x14ac:dyDescent="0.25">
      <c r="A40" s="23"/>
      <c r="B40" s="23"/>
      <c r="C40" s="23"/>
      <c r="D40" s="23"/>
      <c r="E40" s="23"/>
      <c r="F40" s="23"/>
    </row>
    <row r="41" spans="1:6" x14ac:dyDescent="0.25">
      <c r="A41" s="23"/>
      <c r="B41" s="23"/>
      <c r="C41" s="23"/>
      <c r="D41" s="23"/>
      <c r="E41" s="23"/>
      <c r="F41" s="23"/>
    </row>
  </sheetData>
  <mergeCells count="6">
    <mergeCell ref="A2:F2"/>
    <mergeCell ref="A4:F4"/>
    <mergeCell ref="A6:F6"/>
    <mergeCell ref="A8:F8"/>
    <mergeCell ref="C10:C11"/>
    <mergeCell ref="D10: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44A2-5C3F-4651-8269-A23438749C7D}">
  <dimension ref="A1:N27"/>
  <sheetViews>
    <sheetView topLeftCell="A7" workbookViewId="0">
      <selection activeCell="J13" sqref="J13"/>
    </sheetView>
  </sheetViews>
  <sheetFormatPr baseColWidth="10" defaultRowHeight="15" x14ac:dyDescent="0.25"/>
  <cols>
    <col min="1" max="1" width="6.5703125" customWidth="1"/>
    <col min="2" max="2" width="39.5703125" customWidth="1"/>
  </cols>
  <sheetData>
    <row r="1" spans="1:14" ht="15.75" x14ac:dyDescent="0.25">
      <c r="A1" s="23"/>
      <c r="B1" s="116" t="s">
        <v>0</v>
      </c>
      <c r="C1" s="116"/>
      <c r="D1" s="116"/>
      <c r="E1" s="116"/>
      <c r="F1" s="116"/>
      <c r="G1" s="116"/>
      <c r="H1" s="116"/>
      <c r="I1" s="116"/>
      <c r="J1" s="116"/>
      <c r="K1" s="116"/>
      <c r="L1" s="116"/>
      <c r="M1" s="116"/>
      <c r="N1" s="116"/>
    </row>
    <row r="2" spans="1:14" x14ac:dyDescent="0.25">
      <c r="A2" s="23"/>
      <c r="B2" s="23"/>
      <c r="C2" s="23"/>
      <c r="D2" s="23"/>
      <c r="E2" s="23"/>
      <c r="F2" s="23"/>
      <c r="G2" s="23"/>
      <c r="H2" s="23"/>
      <c r="I2" s="23"/>
      <c r="J2" s="23"/>
      <c r="K2" s="23"/>
      <c r="L2" s="23"/>
      <c r="M2" s="23"/>
      <c r="N2" s="23"/>
    </row>
    <row r="3" spans="1:14" x14ac:dyDescent="0.25">
      <c r="A3" s="23"/>
      <c r="B3" s="119" t="s">
        <v>65</v>
      </c>
      <c r="C3" s="119"/>
      <c r="D3" s="119"/>
      <c r="E3" s="119"/>
      <c r="F3" s="119"/>
      <c r="G3" s="119"/>
      <c r="H3" s="119"/>
      <c r="I3" s="119"/>
      <c r="J3" s="119"/>
      <c r="K3" s="119"/>
      <c r="L3" s="119"/>
      <c r="M3" s="119"/>
      <c r="N3" s="119"/>
    </row>
    <row r="4" spans="1:14" x14ac:dyDescent="0.25">
      <c r="A4" s="23"/>
      <c r="B4" s="23"/>
      <c r="C4" s="23"/>
      <c r="D4" s="23"/>
      <c r="E4" s="23"/>
      <c r="F4" s="23"/>
      <c r="G4" s="23"/>
      <c r="H4" s="23"/>
      <c r="I4" s="23"/>
      <c r="J4" s="23"/>
      <c r="K4" s="23"/>
      <c r="L4" s="23"/>
      <c r="M4" s="23"/>
      <c r="N4" s="23"/>
    </row>
    <row r="5" spans="1:14" x14ac:dyDescent="0.25">
      <c r="A5" s="23"/>
      <c r="B5" s="117" t="s">
        <v>3</v>
      </c>
      <c r="C5" s="117"/>
      <c r="D5" s="117"/>
      <c r="E5" s="117"/>
      <c r="F5" s="117"/>
      <c r="G5" s="117"/>
      <c r="H5" s="117"/>
      <c r="I5" s="117"/>
      <c r="J5" s="117"/>
      <c r="K5" s="117"/>
      <c r="L5" s="117"/>
      <c r="M5" s="117"/>
      <c r="N5" s="117"/>
    </row>
    <row r="6" spans="1:14" x14ac:dyDescent="0.25">
      <c r="A6" s="23"/>
      <c r="B6" s="23"/>
      <c r="C6" s="23"/>
      <c r="D6" s="23"/>
      <c r="E6" s="23"/>
      <c r="F6" s="23"/>
      <c r="G6" s="23"/>
      <c r="H6" s="23"/>
      <c r="I6" s="23"/>
      <c r="J6" s="23"/>
      <c r="K6" s="23"/>
      <c r="L6" s="23"/>
      <c r="M6" s="23"/>
      <c r="N6" s="23"/>
    </row>
    <row r="7" spans="1:14" x14ac:dyDescent="0.25">
      <c r="A7" s="23"/>
      <c r="B7" s="120" t="s">
        <v>66</v>
      </c>
      <c r="C7" s="120"/>
      <c r="D7" s="120"/>
      <c r="E7" s="120"/>
      <c r="F7" s="120"/>
      <c r="G7" s="120"/>
      <c r="H7" s="120"/>
      <c r="I7" s="120"/>
      <c r="J7" s="120"/>
      <c r="K7" s="120"/>
      <c r="L7" s="120"/>
      <c r="M7" s="120"/>
      <c r="N7" s="120"/>
    </row>
    <row r="8" spans="1:14" ht="15.75" thickBot="1" x14ac:dyDescent="0.3">
      <c r="A8" s="23"/>
      <c r="B8" s="23"/>
      <c r="C8" s="23"/>
      <c r="D8" s="23"/>
      <c r="E8" s="23"/>
      <c r="F8" s="23"/>
      <c r="G8" s="23"/>
      <c r="H8" s="23"/>
      <c r="I8" s="23"/>
      <c r="J8" s="23"/>
      <c r="K8" s="23"/>
      <c r="L8" s="23"/>
      <c r="M8" s="23"/>
      <c r="N8" s="23"/>
    </row>
    <row r="9" spans="1:14" ht="15.75" thickBot="1" x14ac:dyDescent="0.3">
      <c r="A9" s="2"/>
      <c r="B9" s="125" t="s">
        <v>67</v>
      </c>
      <c r="C9" s="4"/>
      <c r="D9" s="4"/>
      <c r="E9" s="4"/>
      <c r="F9" s="4"/>
      <c r="G9" s="4"/>
      <c r="H9" s="4"/>
      <c r="I9" s="4"/>
      <c r="J9" s="4"/>
      <c r="K9" s="4" t="s">
        <v>68</v>
      </c>
      <c r="L9" s="4"/>
      <c r="M9" s="36">
        <v>44012</v>
      </c>
      <c r="N9" s="37">
        <v>43646</v>
      </c>
    </row>
    <row r="10" spans="1:14" ht="15.75" thickBot="1" x14ac:dyDescent="0.3">
      <c r="A10" s="2"/>
      <c r="B10" s="126"/>
      <c r="C10" s="125" t="s">
        <v>69</v>
      </c>
      <c r="D10" s="4"/>
      <c r="E10" s="4"/>
      <c r="F10" s="127" t="s">
        <v>70</v>
      </c>
      <c r="G10" s="125" t="s">
        <v>71</v>
      </c>
      <c r="H10" s="129" t="s">
        <v>72</v>
      </c>
      <c r="I10" s="130"/>
      <c r="J10" s="4"/>
      <c r="K10" s="123" t="s">
        <v>71</v>
      </c>
      <c r="L10" s="123" t="s">
        <v>73</v>
      </c>
      <c r="M10" s="123" t="s">
        <v>74</v>
      </c>
      <c r="N10" s="123" t="s">
        <v>74</v>
      </c>
    </row>
    <row r="11" spans="1:14" ht="21.75" customHeight="1" thickBot="1" x14ac:dyDescent="0.3">
      <c r="A11" s="2"/>
      <c r="B11" s="126"/>
      <c r="C11" s="126"/>
      <c r="D11" s="2" t="s">
        <v>75</v>
      </c>
      <c r="E11" s="2" t="s">
        <v>76</v>
      </c>
      <c r="F11" s="128"/>
      <c r="G11" s="126"/>
      <c r="H11" s="3" t="s">
        <v>77</v>
      </c>
      <c r="I11" s="39" t="s">
        <v>78</v>
      </c>
      <c r="J11" s="2" t="s">
        <v>79</v>
      </c>
      <c r="K11" s="124"/>
      <c r="L11" s="124"/>
      <c r="M11" s="124"/>
      <c r="N11" s="124"/>
    </row>
    <row r="12" spans="1:14" x14ac:dyDescent="0.25">
      <c r="A12" s="23"/>
      <c r="B12" s="40" t="s">
        <v>80</v>
      </c>
      <c r="C12" s="41">
        <v>38500000</v>
      </c>
      <c r="D12" s="41">
        <v>0</v>
      </c>
      <c r="E12" s="41">
        <v>0</v>
      </c>
      <c r="F12" s="41">
        <v>2750915.6839999999</v>
      </c>
      <c r="G12" s="41">
        <v>41250915.684</v>
      </c>
      <c r="H12" s="41">
        <v>1261141.899</v>
      </c>
      <c r="I12" s="41">
        <v>1014.6319999999999</v>
      </c>
      <c r="J12" s="41">
        <v>0</v>
      </c>
      <c r="K12" s="41">
        <v>1262156.531</v>
      </c>
      <c r="L12" s="41">
        <v>3637571.665</v>
      </c>
      <c r="M12" s="41">
        <v>46150643.880000003</v>
      </c>
      <c r="N12" s="42">
        <v>45800280.707999989</v>
      </c>
    </row>
    <row r="13" spans="1:14" x14ac:dyDescent="0.25">
      <c r="A13" s="23"/>
      <c r="B13" s="43" t="s">
        <v>81</v>
      </c>
      <c r="C13" s="44">
        <v>0</v>
      </c>
      <c r="D13" s="44">
        <v>0</v>
      </c>
      <c r="E13" s="44"/>
      <c r="F13" s="44">
        <v>0</v>
      </c>
      <c r="G13" s="44">
        <v>0</v>
      </c>
      <c r="H13" s="44">
        <v>0</v>
      </c>
      <c r="I13" s="44">
        <v>0</v>
      </c>
      <c r="J13" s="44"/>
      <c r="K13" s="44">
        <v>0</v>
      </c>
      <c r="L13" s="44">
        <v>0</v>
      </c>
      <c r="M13" s="44">
        <v>0</v>
      </c>
      <c r="N13" s="42">
        <v>15310000</v>
      </c>
    </row>
    <row r="14" spans="1:14" x14ac:dyDescent="0.25">
      <c r="A14" s="23"/>
      <c r="B14" s="43" t="s">
        <v>82</v>
      </c>
      <c r="C14" s="44">
        <v>0</v>
      </c>
      <c r="D14" s="44"/>
      <c r="E14" s="44"/>
      <c r="F14" s="44"/>
      <c r="G14" s="44">
        <v>0</v>
      </c>
      <c r="H14" s="44">
        <v>0</v>
      </c>
      <c r="I14" s="44">
        <v>0</v>
      </c>
      <c r="J14" s="44"/>
      <c r="K14" s="44">
        <v>0</v>
      </c>
      <c r="L14" s="44">
        <v>0</v>
      </c>
      <c r="M14" s="44">
        <v>0</v>
      </c>
      <c r="N14" s="42">
        <v>-15310000</v>
      </c>
    </row>
    <row r="15" spans="1:14" x14ac:dyDescent="0.25">
      <c r="A15" s="23"/>
      <c r="B15" s="43" t="s">
        <v>77</v>
      </c>
      <c r="C15" s="44">
        <v>0</v>
      </c>
      <c r="D15" s="44">
        <v>0</v>
      </c>
      <c r="E15" s="44">
        <v>0</v>
      </c>
      <c r="F15" s="44">
        <v>0</v>
      </c>
      <c r="G15" s="44">
        <v>0</v>
      </c>
      <c r="H15" s="44">
        <v>13815.58</v>
      </c>
      <c r="I15" s="44">
        <v>0</v>
      </c>
      <c r="J15" s="44">
        <v>0</v>
      </c>
      <c r="K15" s="44">
        <v>13815.58</v>
      </c>
      <c r="L15" s="44">
        <v>0</v>
      </c>
      <c r="M15" s="44">
        <v>13815.58</v>
      </c>
      <c r="N15" s="42">
        <v>26734.425999999999</v>
      </c>
    </row>
    <row r="16" spans="1:14" x14ac:dyDescent="0.25">
      <c r="A16" s="23"/>
      <c r="B16" s="43" t="s">
        <v>83</v>
      </c>
      <c r="C16" s="44">
        <v>0</v>
      </c>
      <c r="D16" s="44"/>
      <c r="E16" s="44"/>
      <c r="F16" s="44">
        <v>0</v>
      </c>
      <c r="G16" s="44">
        <v>0</v>
      </c>
      <c r="H16" s="44"/>
      <c r="I16" s="44">
        <v>0</v>
      </c>
      <c r="J16" s="44"/>
      <c r="K16" s="44">
        <v>0</v>
      </c>
      <c r="L16" s="44">
        <v>1228180.949</v>
      </c>
      <c r="M16" s="44">
        <v>1228180.949</v>
      </c>
      <c r="N16" s="42">
        <v>683606.755</v>
      </c>
    </row>
    <row r="17" spans="1:14" x14ac:dyDescent="0.25">
      <c r="A17" s="23"/>
      <c r="B17" s="43" t="s">
        <v>84</v>
      </c>
      <c r="C17" s="44">
        <v>0</v>
      </c>
      <c r="D17" s="44">
        <v>0</v>
      </c>
      <c r="E17" s="44">
        <v>0</v>
      </c>
      <c r="F17" s="44">
        <v>465328.10200000001</v>
      </c>
      <c r="G17" s="44">
        <v>465328.10200000001</v>
      </c>
      <c r="H17" s="44">
        <v>0</v>
      </c>
      <c r="I17" s="44">
        <v>0</v>
      </c>
      <c r="J17" s="44">
        <v>0</v>
      </c>
      <c r="K17" s="44">
        <v>0</v>
      </c>
      <c r="L17" s="44">
        <v>0</v>
      </c>
      <c r="M17" s="44">
        <v>465328.10200000001</v>
      </c>
      <c r="N17" s="42">
        <v>442350.23</v>
      </c>
    </row>
    <row r="18" spans="1:14" x14ac:dyDescent="0.25">
      <c r="A18" s="23"/>
      <c r="B18" s="43" t="s">
        <v>85</v>
      </c>
      <c r="C18" s="44">
        <v>0</v>
      </c>
      <c r="D18" s="44">
        <v>0</v>
      </c>
      <c r="E18" s="44">
        <v>0</v>
      </c>
      <c r="F18" s="44">
        <v>0</v>
      </c>
      <c r="G18" s="44">
        <v>0</v>
      </c>
      <c r="H18" s="44">
        <v>0</v>
      </c>
      <c r="I18" s="44">
        <v>0</v>
      </c>
      <c r="J18" s="44">
        <v>0</v>
      </c>
      <c r="K18" s="44">
        <v>0</v>
      </c>
      <c r="L18" s="44">
        <v>-3204782.8459999999</v>
      </c>
      <c r="M18" s="44">
        <v>-3204782.8459999999</v>
      </c>
      <c r="N18" s="42">
        <v>-802328.23899999994</v>
      </c>
    </row>
    <row r="19" spans="1:14" ht="15.75" thickBot="1" x14ac:dyDescent="0.3">
      <c r="A19" s="2"/>
      <c r="B19" s="45" t="s">
        <v>86</v>
      </c>
      <c r="C19" s="46">
        <f t="shared" ref="C19:N19" si="0">SUM(C12:C18)</f>
        <v>38500000</v>
      </c>
      <c r="D19" s="46">
        <f t="shared" si="0"/>
        <v>0</v>
      </c>
      <c r="E19" s="46">
        <f t="shared" si="0"/>
        <v>0</v>
      </c>
      <c r="F19" s="46">
        <f t="shared" si="0"/>
        <v>3216243.7859999998</v>
      </c>
      <c r="G19" s="46">
        <f t="shared" si="0"/>
        <v>41716243.785999998</v>
      </c>
      <c r="H19" s="46">
        <f t="shared" si="0"/>
        <v>1274957.4790000001</v>
      </c>
      <c r="I19" s="46">
        <f t="shared" si="0"/>
        <v>1014.6319999999999</v>
      </c>
      <c r="J19" s="46">
        <f t="shared" si="0"/>
        <v>0</v>
      </c>
      <c r="K19" s="46">
        <f t="shared" si="0"/>
        <v>1275972.111</v>
      </c>
      <c r="L19" s="46">
        <f t="shared" si="0"/>
        <v>1660969.7680000002</v>
      </c>
      <c r="M19" s="46">
        <f t="shared" si="0"/>
        <v>44653185.664999999</v>
      </c>
      <c r="N19" s="46">
        <f t="shared" si="0"/>
        <v>46150643.879999988</v>
      </c>
    </row>
    <row r="20" spans="1:14" x14ac:dyDescent="0.25">
      <c r="A20" s="23"/>
      <c r="B20" s="23"/>
      <c r="C20" s="23"/>
      <c r="D20" s="23"/>
      <c r="E20" s="23"/>
      <c r="F20" s="23"/>
      <c r="G20" s="23"/>
      <c r="H20" s="23"/>
      <c r="I20" s="23"/>
      <c r="J20" s="23"/>
      <c r="K20" s="23"/>
      <c r="L20" s="23"/>
      <c r="M20" s="23"/>
      <c r="N20" s="23"/>
    </row>
    <row r="21" spans="1:14" x14ac:dyDescent="0.25">
      <c r="A21" s="23"/>
      <c r="B21" s="23"/>
      <c r="C21" s="23"/>
      <c r="D21" s="23"/>
      <c r="E21" s="23"/>
      <c r="F21" s="23"/>
      <c r="G21" s="23"/>
      <c r="H21" s="23"/>
      <c r="I21" s="23"/>
      <c r="J21" s="23"/>
      <c r="K21" s="23"/>
      <c r="L21" s="23"/>
      <c r="M21" s="23"/>
      <c r="N21" s="23"/>
    </row>
    <row r="22" spans="1:14" x14ac:dyDescent="0.25">
      <c r="A22" s="23"/>
      <c r="B22" s="23" t="s">
        <v>87</v>
      </c>
      <c r="C22" s="23"/>
      <c r="D22" s="23"/>
      <c r="E22" s="23"/>
      <c r="F22" s="23"/>
      <c r="G22" s="23"/>
      <c r="H22" s="23"/>
      <c r="I22" s="23"/>
      <c r="J22" s="23"/>
      <c r="K22" s="23"/>
      <c r="L22" s="23"/>
      <c r="M22" s="23"/>
      <c r="N22" s="23"/>
    </row>
    <row r="23" spans="1:14" x14ac:dyDescent="0.25">
      <c r="A23" s="23"/>
      <c r="B23" s="23" t="s">
        <v>88</v>
      </c>
      <c r="C23" s="23"/>
      <c r="D23" s="23"/>
      <c r="E23" s="23"/>
      <c r="F23" s="23"/>
      <c r="G23" s="23"/>
      <c r="H23" s="23"/>
      <c r="I23" s="23"/>
      <c r="J23" s="23"/>
      <c r="K23" s="23"/>
      <c r="L23" s="23"/>
      <c r="M23" s="23"/>
      <c r="N23" s="23"/>
    </row>
    <row r="24" spans="1:14" x14ac:dyDescent="0.25">
      <c r="A24" s="23"/>
      <c r="B24" s="23"/>
      <c r="C24" s="23"/>
      <c r="D24" s="23"/>
      <c r="E24" s="23"/>
      <c r="F24" s="23"/>
      <c r="G24" s="23"/>
      <c r="H24" s="23"/>
      <c r="I24" s="23"/>
      <c r="J24" s="23"/>
      <c r="K24" s="23"/>
      <c r="L24" s="23"/>
      <c r="M24" s="23"/>
      <c r="N24" s="23"/>
    </row>
    <row r="25" spans="1:14" x14ac:dyDescent="0.25">
      <c r="A25" s="23"/>
      <c r="B25" s="23" t="s">
        <v>50</v>
      </c>
      <c r="C25" s="23"/>
      <c r="D25" s="23"/>
      <c r="E25" s="23"/>
      <c r="F25" s="23"/>
      <c r="G25" s="23"/>
      <c r="H25" s="23"/>
      <c r="I25" s="23"/>
      <c r="J25" s="23"/>
      <c r="K25" s="23"/>
      <c r="L25" s="23"/>
      <c r="M25" s="23"/>
      <c r="N25" s="23"/>
    </row>
    <row r="26" spans="1:14" x14ac:dyDescent="0.25">
      <c r="A26" s="23"/>
      <c r="B26" s="23"/>
      <c r="C26" s="23"/>
      <c r="D26" s="23"/>
      <c r="E26" s="23"/>
      <c r="F26" s="23"/>
      <c r="G26" s="23"/>
      <c r="H26" s="23"/>
      <c r="I26" s="23"/>
      <c r="J26" s="23"/>
      <c r="K26" s="23"/>
      <c r="L26" s="23"/>
      <c r="M26" s="23"/>
      <c r="N26" s="23"/>
    </row>
    <row r="27" spans="1:14" x14ac:dyDescent="0.25">
      <c r="A27" s="23"/>
      <c r="B27" s="23"/>
      <c r="C27" s="23"/>
      <c r="D27" s="23"/>
      <c r="E27" s="23"/>
      <c r="F27" s="23"/>
      <c r="G27" s="23"/>
      <c r="H27" s="23"/>
      <c r="I27" s="23"/>
      <c r="J27" s="23"/>
      <c r="K27" s="23"/>
      <c r="L27" s="23"/>
      <c r="M27" s="23"/>
      <c r="N27" s="23"/>
    </row>
  </sheetData>
  <mergeCells count="13">
    <mergeCell ref="L10:L11"/>
    <mergeCell ref="M10:M11"/>
    <mergeCell ref="N10:N11"/>
    <mergeCell ref="B1:N1"/>
    <mergeCell ref="B3:N3"/>
    <mergeCell ref="B5:N5"/>
    <mergeCell ref="B7:N7"/>
    <mergeCell ref="B9:B11"/>
    <mergeCell ref="C10:C11"/>
    <mergeCell ref="F10:F11"/>
    <mergeCell ref="G10:G11"/>
    <mergeCell ref="H10:I10"/>
    <mergeCell ref="K10:K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5AF61-5896-4F65-ABAD-3FD806B71B36}">
  <dimension ref="A1:D50"/>
  <sheetViews>
    <sheetView workbookViewId="0">
      <selection activeCell="B38" sqref="B38"/>
    </sheetView>
  </sheetViews>
  <sheetFormatPr baseColWidth="10" defaultRowHeight="15" x14ac:dyDescent="0.25"/>
  <cols>
    <col min="1" max="1" width="8.140625" customWidth="1"/>
    <col min="2" max="2" width="48" customWidth="1"/>
    <col min="3" max="4" width="16.5703125" customWidth="1"/>
  </cols>
  <sheetData>
    <row r="1" spans="1:4" x14ac:dyDescent="0.25">
      <c r="A1" s="23"/>
      <c r="B1" s="119" t="s">
        <v>0</v>
      </c>
      <c r="C1" s="119"/>
      <c r="D1" s="119"/>
    </row>
    <row r="2" spans="1:4" x14ac:dyDescent="0.25">
      <c r="A2" s="23"/>
      <c r="B2" s="47"/>
      <c r="C2" s="47"/>
      <c r="D2" s="47"/>
    </row>
    <row r="3" spans="1:4" x14ac:dyDescent="0.25">
      <c r="A3" s="23"/>
      <c r="B3" s="119" t="s">
        <v>89</v>
      </c>
      <c r="C3" s="119"/>
      <c r="D3" s="119"/>
    </row>
    <row r="4" spans="1:4" x14ac:dyDescent="0.25">
      <c r="A4" s="23"/>
      <c r="B4" s="118"/>
      <c r="C4" s="118"/>
      <c r="D4" s="118"/>
    </row>
    <row r="5" spans="1:4" x14ac:dyDescent="0.25">
      <c r="A5" s="23"/>
      <c r="B5" s="117" t="s">
        <v>114</v>
      </c>
      <c r="C5" s="117"/>
      <c r="D5" s="117"/>
    </row>
    <row r="6" spans="1:4" x14ac:dyDescent="0.25">
      <c r="A6" s="23"/>
      <c r="B6" s="118"/>
      <c r="C6" s="118"/>
      <c r="D6" s="118"/>
    </row>
    <row r="7" spans="1:4" x14ac:dyDescent="0.25">
      <c r="A7" s="23"/>
      <c r="B7" s="120" t="s">
        <v>90</v>
      </c>
      <c r="C7" s="120"/>
      <c r="D7" s="120"/>
    </row>
    <row r="8" spans="1:4" x14ac:dyDescent="0.25">
      <c r="A8" s="23"/>
      <c r="B8" s="23"/>
      <c r="C8" s="23"/>
      <c r="D8" s="23"/>
    </row>
    <row r="9" spans="1:4" x14ac:dyDescent="0.25">
      <c r="A9" s="23"/>
      <c r="B9" s="25"/>
      <c r="C9" s="131" t="s">
        <v>91</v>
      </c>
      <c r="D9" s="132"/>
    </row>
    <row r="10" spans="1:4" x14ac:dyDescent="0.25">
      <c r="A10" s="23"/>
      <c r="B10" s="26"/>
      <c r="C10" s="133" t="s">
        <v>92</v>
      </c>
      <c r="D10" s="135" t="s">
        <v>93</v>
      </c>
    </row>
    <row r="11" spans="1:4" x14ac:dyDescent="0.25">
      <c r="A11" s="23"/>
      <c r="B11" s="26" t="s">
        <v>94</v>
      </c>
      <c r="C11" s="134"/>
      <c r="D11" s="136"/>
    </row>
    <row r="12" spans="1:4" x14ac:dyDescent="0.25">
      <c r="A12" s="23"/>
      <c r="B12" s="26"/>
      <c r="C12" s="25"/>
      <c r="D12" s="48"/>
    </row>
    <row r="13" spans="1:4" x14ac:dyDescent="0.25">
      <c r="A13" s="23"/>
      <c r="B13" s="26" t="s">
        <v>95</v>
      </c>
      <c r="C13" s="49">
        <v>4829093.8739999998</v>
      </c>
      <c r="D13" s="50">
        <v>2268487.628</v>
      </c>
    </row>
    <row r="14" spans="1:4" x14ac:dyDescent="0.25">
      <c r="A14" s="23"/>
      <c r="B14" s="26" t="s">
        <v>96</v>
      </c>
      <c r="C14" s="49">
        <v>4829093.8739999998</v>
      </c>
      <c r="D14" s="50">
        <v>2268487.628</v>
      </c>
    </row>
    <row r="15" spans="1:4" x14ac:dyDescent="0.25">
      <c r="A15" s="23"/>
      <c r="B15" s="26"/>
      <c r="C15" s="49"/>
      <c r="D15" s="50"/>
    </row>
    <row r="16" spans="1:4" x14ac:dyDescent="0.25">
      <c r="A16" s="23"/>
      <c r="B16" s="26" t="s">
        <v>97</v>
      </c>
      <c r="C16" s="49">
        <v>-2154317.656</v>
      </c>
      <c r="D16" s="50">
        <v>2560606.2459999998</v>
      </c>
    </row>
    <row r="17" spans="1:4" x14ac:dyDescent="0.25">
      <c r="A17" s="23"/>
      <c r="B17" s="26"/>
      <c r="C17" s="49"/>
      <c r="D17" s="50"/>
    </row>
    <row r="18" spans="1:4" x14ac:dyDescent="0.25">
      <c r="A18" s="23"/>
      <c r="B18" s="26" t="s">
        <v>98</v>
      </c>
      <c r="C18" s="49">
        <v>2674776.2179999999</v>
      </c>
      <c r="D18" s="50">
        <v>4829093.8739999998</v>
      </c>
    </row>
    <row r="19" spans="1:4" x14ac:dyDescent="0.25">
      <c r="A19" s="23"/>
      <c r="B19" s="26"/>
      <c r="C19" s="49"/>
      <c r="D19" s="50"/>
    </row>
    <row r="20" spans="1:4" x14ac:dyDescent="0.25">
      <c r="A20" s="23"/>
      <c r="B20" s="26" t="s">
        <v>99</v>
      </c>
      <c r="C20" s="49"/>
      <c r="D20" s="50"/>
    </row>
    <row r="21" spans="1:4" x14ac:dyDescent="0.25">
      <c r="A21" s="23"/>
      <c r="B21" s="26"/>
      <c r="C21" s="49"/>
      <c r="D21" s="50"/>
    </row>
    <row r="22" spans="1:4" x14ac:dyDescent="0.25">
      <c r="A22" s="23"/>
      <c r="B22" s="26" t="s">
        <v>100</v>
      </c>
      <c r="C22" s="49">
        <v>31779600.976</v>
      </c>
      <c r="D22" s="50">
        <v>27099675.206</v>
      </c>
    </row>
    <row r="23" spans="1:4" x14ac:dyDescent="0.25">
      <c r="A23" s="23"/>
      <c r="B23" s="26" t="s">
        <v>101</v>
      </c>
      <c r="C23" s="49">
        <v>31779600.976</v>
      </c>
      <c r="D23" s="50">
        <v>27099675.206</v>
      </c>
    </row>
    <row r="24" spans="1:4" x14ac:dyDescent="0.25">
      <c r="A24" s="23"/>
      <c r="B24" s="26"/>
      <c r="C24" s="49"/>
      <c r="D24" s="50"/>
    </row>
    <row r="25" spans="1:4" x14ac:dyDescent="0.25">
      <c r="A25" s="23"/>
      <c r="B25" s="26" t="s">
        <v>102</v>
      </c>
      <c r="C25" s="49">
        <v>-5407043.2209999999</v>
      </c>
      <c r="D25" s="50">
        <v>-6238733.0499999998</v>
      </c>
    </row>
    <row r="26" spans="1:4" x14ac:dyDescent="0.25">
      <c r="A26" s="23"/>
      <c r="B26" s="26"/>
      <c r="C26" s="49"/>
      <c r="D26" s="50"/>
    </row>
    <row r="27" spans="1:4" x14ac:dyDescent="0.25">
      <c r="A27" s="23"/>
      <c r="B27" s="26" t="s">
        <v>103</v>
      </c>
      <c r="C27" s="49">
        <v>-1284986.7180000001</v>
      </c>
      <c r="D27" s="50">
        <v>2702144.574</v>
      </c>
    </row>
    <row r="28" spans="1:4" x14ac:dyDescent="0.25">
      <c r="A28" s="23"/>
      <c r="B28" s="26"/>
      <c r="C28" s="49"/>
      <c r="D28" s="50"/>
    </row>
    <row r="29" spans="1:4" x14ac:dyDescent="0.25">
      <c r="A29" s="23"/>
      <c r="B29" s="26" t="s">
        <v>104</v>
      </c>
      <c r="C29" s="49">
        <v>25087571.037</v>
      </c>
      <c r="D29" s="50">
        <v>23563086.73</v>
      </c>
    </row>
    <row r="30" spans="1:4" x14ac:dyDescent="0.25">
      <c r="A30" s="23"/>
      <c r="B30" s="26"/>
      <c r="C30" s="49"/>
      <c r="D30" s="50"/>
    </row>
    <row r="31" spans="1:4" x14ac:dyDescent="0.25">
      <c r="A31" s="23"/>
      <c r="B31" s="26" t="s">
        <v>105</v>
      </c>
      <c r="C31" s="49">
        <v>0</v>
      </c>
      <c r="D31" s="50">
        <v>0</v>
      </c>
    </row>
    <row r="32" spans="1:4" x14ac:dyDescent="0.25">
      <c r="A32" s="23"/>
      <c r="B32" s="26" t="s">
        <v>106</v>
      </c>
      <c r="C32" s="49">
        <v>-13336717.525</v>
      </c>
      <c r="D32" s="50">
        <v>5607538.1260000002</v>
      </c>
    </row>
    <row r="33" spans="1:4" x14ac:dyDescent="0.25">
      <c r="A33" s="23"/>
      <c r="B33" s="26" t="s">
        <v>107</v>
      </c>
      <c r="C33" s="49">
        <v>0</v>
      </c>
      <c r="D33" s="50">
        <v>0</v>
      </c>
    </row>
    <row r="34" spans="1:4" x14ac:dyDescent="0.25">
      <c r="A34" s="23"/>
      <c r="B34" s="26" t="s">
        <v>108</v>
      </c>
      <c r="C34" s="49">
        <v>-13336717.525</v>
      </c>
      <c r="D34" s="50">
        <v>5607538.1260000002</v>
      </c>
    </row>
    <row r="35" spans="1:4" x14ac:dyDescent="0.25">
      <c r="A35" s="23"/>
      <c r="B35" s="26"/>
      <c r="C35" s="49"/>
      <c r="D35" s="50"/>
    </row>
    <row r="36" spans="1:4" x14ac:dyDescent="0.25">
      <c r="A36" s="23"/>
      <c r="B36" s="26" t="s">
        <v>109</v>
      </c>
      <c r="C36" s="49">
        <v>11750853.512</v>
      </c>
      <c r="D36" s="50">
        <v>29170624.855999999</v>
      </c>
    </row>
    <row r="37" spans="1:4" x14ac:dyDescent="0.25">
      <c r="A37" s="23"/>
      <c r="B37" s="26"/>
      <c r="C37" s="49"/>
      <c r="D37" s="50"/>
    </row>
    <row r="38" spans="1:4" x14ac:dyDescent="0.25">
      <c r="A38" s="23"/>
      <c r="B38" s="26" t="s">
        <v>110</v>
      </c>
      <c r="C38" s="49">
        <v>-16455740.301999999</v>
      </c>
      <c r="D38" s="50">
        <v>-27006653.767000001</v>
      </c>
    </row>
    <row r="39" spans="1:4" x14ac:dyDescent="0.25">
      <c r="A39" s="23"/>
      <c r="B39" s="26" t="str">
        <f>[1]CFLOW173!$A$33</f>
        <v>Pagos a Proveedores</v>
      </c>
      <c r="C39" s="49">
        <v>-16455740.301999999</v>
      </c>
      <c r="D39" s="50">
        <v>-27006653.767000001</v>
      </c>
    </row>
    <row r="40" spans="1:4" x14ac:dyDescent="0.25">
      <c r="A40" s="23"/>
      <c r="B40" s="26"/>
      <c r="C40" s="49"/>
      <c r="D40" s="50"/>
    </row>
    <row r="41" spans="1:4" x14ac:dyDescent="0.25">
      <c r="A41" s="23"/>
      <c r="B41" s="26" t="s">
        <v>111</v>
      </c>
      <c r="C41" s="49">
        <v>2033677.6769999999</v>
      </c>
      <c r="D41" s="50">
        <v>-99375.702999999994</v>
      </c>
    </row>
    <row r="42" spans="1:4" x14ac:dyDescent="0.25">
      <c r="A42" s="23"/>
      <c r="B42" s="26" t="str">
        <f>[1]CFLOW173!$A$47</f>
        <v>Compra de propiedad, planta y equipo</v>
      </c>
      <c r="C42" s="49">
        <v>2033677.6769999999</v>
      </c>
      <c r="D42" s="50">
        <v>-99375.702999999994</v>
      </c>
    </row>
    <row r="43" spans="1:4" x14ac:dyDescent="0.25">
      <c r="A43" s="23"/>
      <c r="B43" s="26"/>
      <c r="C43" s="49"/>
      <c r="D43" s="50"/>
    </row>
    <row r="44" spans="1:4" x14ac:dyDescent="0.25">
      <c r="A44" s="23"/>
      <c r="B44" s="26" t="s">
        <v>112</v>
      </c>
      <c r="C44" s="49">
        <v>614715.93299999996</v>
      </c>
      <c r="D44" s="50">
        <v>444837.12599999999</v>
      </c>
    </row>
    <row r="45" spans="1:4" x14ac:dyDescent="0.25">
      <c r="A45" s="23"/>
      <c r="B45" s="26" t="str">
        <f>[1]CFLOW173!$A$38</f>
        <v>Impuesto a la Renta</v>
      </c>
      <c r="C45" s="49">
        <v>-97824.475999999995</v>
      </c>
      <c r="D45" s="50">
        <v>51173.733999999997</v>
      </c>
    </row>
    <row r="46" spans="1:4" x14ac:dyDescent="0.25">
      <c r="A46" s="23"/>
      <c r="B46" s="26"/>
      <c r="C46" s="49"/>
      <c r="D46" s="50"/>
    </row>
    <row r="47" spans="1:4" x14ac:dyDescent="0.25">
      <c r="A47" s="23"/>
      <c r="B47" s="30" t="s">
        <v>113</v>
      </c>
      <c r="C47" s="51">
        <f>+SUM(C36+C38+C41+C44+C45)</f>
        <v>-2154317.655999999</v>
      </c>
      <c r="D47" s="52">
        <f>+SUM(D36+D38+D41+D44+D45)</f>
        <v>2560606.2459999979</v>
      </c>
    </row>
    <row r="48" spans="1:4" x14ac:dyDescent="0.25">
      <c r="A48" s="23"/>
      <c r="B48" s="34"/>
      <c r="C48" s="34"/>
      <c r="D48" s="53"/>
    </row>
    <row r="49" spans="1:4" x14ac:dyDescent="0.25">
      <c r="A49" s="23"/>
      <c r="B49" s="23"/>
      <c r="C49" s="23"/>
      <c r="D49" s="23"/>
    </row>
    <row r="50" spans="1:4" x14ac:dyDescent="0.25">
      <c r="A50" s="23"/>
      <c r="B50" s="23" t="s">
        <v>50</v>
      </c>
      <c r="C50" s="23"/>
      <c r="D50" s="23"/>
    </row>
  </sheetData>
  <mergeCells count="9">
    <mergeCell ref="C9:D9"/>
    <mergeCell ref="C10:C11"/>
    <mergeCell ref="D10:D11"/>
    <mergeCell ref="B1:D1"/>
    <mergeCell ref="B3:D3"/>
    <mergeCell ref="B4:D4"/>
    <mergeCell ref="B5:D5"/>
    <mergeCell ref="B6:D6"/>
    <mergeCell ref="B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917A5-533A-4228-842C-14094BFDA492}">
  <dimension ref="A1:L34"/>
  <sheetViews>
    <sheetView topLeftCell="A10" workbookViewId="0">
      <selection activeCell="M7" sqref="M1:N1048576"/>
    </sheetView>
  </sheetViews>
  <sheetFormatPr baseColWidth="10" defaultRowHeight="15" x14ac:dyDescent="0.25"/>
  <cols>
    <col min="1" max="1" width="6.42578125" customWidth="1"/>
    <col min="2" max="2" width="28.5703125" customWidth="1"/>
    <col min="3" max="3" width="14.140625" customWidth="1"/>
    <col min="8" max="8" width="14.85546875" customWidth="1"/>
    <col min="10" max="10" width="8.28515625" customWidth="1"/>
    <col min="12" max="12" width="14" customWidth="1"/>
  </cols>
  <sheetData>
    <row r="1" spans="1:12" ht="15.75" x14ac:dyDescent="0.25">
      <c r="A1" s="23"/>
      <c r="B1" s="116" t="s">
        <v>0</v>
      </c>
      <c r="C1" s="116"/>
      <c r="D1" s="116"/>
      <c r="E1" s="116"/>
      <c r="F1" s="116"/>
      <c r="G1" s="116"/>
      <c r="H1" s="116"/>
      <c r="I1" s="116"/>
      <c r="J1" s="116"/>
      <c r="K1" s="116"/>
      <c r="L1" s="116"/>
    </row>
    <row r="2" spans="1:12" x14ac:dyDescent="0.25">
      <c r="A2" s="23"/>
      <c r="B2" s="23"/>
      <c r="C2" s="23"/>
      <c r="D2" s="23"/>
      <c r="E2" s="23"/>
      <c r="F2" s="23"/>
      <c r="G2" s="23"/>
      <c r="H2" s="23"/>
      <c r="I2" s="23"/>
      <c r="J2" s="23"/>
      <c r="K2" s="2" t="s">
        <v>115</v>
      </c>
      <c r="L2" s="23"/>
    </row>
    <row r="3" spans="1:12" x14ac:dyDescent="0.25">
      <c r="A3" s="23"/>
      <c r="B3" s="120" t="s">
        <v>116</v>
      </c>
      <c r="C3" s="120"/>
      <c r="D3" s="120"/>
      <c r="E3" s="120"/>
      <c r="F3" s="120"/>
      <c r="G3" s="120"/>
      <c r="H3" s="120"/>
      <c r="I3" s="120"/>
      <c r="J3" s="120"/>
      <c r="K3" s="120"/>
      <c r="L3" s="120"/>
    </row>
    <row r="4" spans="1:12" x14ac:dyDescent="0.25">
      <c r="A4" s="23"/>
      <c r="B4" s="23"/>
      <c r="C4" s="23"/>
      <c r="D4" s="23"/>
      <c r="E4" s="23"/>
      <c r="F4" s="23"/>
      <c r="G4" s="23"/>
      <c r="H4" s="23"/>
      <c r="I4" s="23"/>
      <c r="J4" s="23"/>
      <c r="K4" s="23"/>
      <c r="L4" s="23"/>
    </row>
    <row r="5" spans="1:12" x14ac:dyDescent="0.25">
      <c r="A5" s="23"/>
      <c r="B5" s="117" t="s">
        <v>3</v>
      </c>
      <c r="C5" s="117"/>
      <c r="D5" s="117"/>
      <c r="E5" s="117"/>
      <c r="F5" s="117"/>
      <c r="G5" s="117"/>
      <c r="H5" s="117"/>
      <c r="I5" s="117"/>
      <c r="J5" s="117"/>
      <c r="K5" s="117"/>
      <c r="L5" s="117"/>
    </row>
    <row r="6" spans="1:12" x14ac:dyDescent="0.25">
      <c r="A6" s="23"/>
      <c r="B6" s="23"/>
      <c r="C6" s="23"/>
      <c r="D6" s="23"/>
      <c r="E6" s="23"/>
      <c r="F6" s="23"/>
      <c r="G6" s="23"/>
      <c r="H6" s="23"/>
      <c r="I6" s="23"/>
      <c r="J6" s="23"/>
      <c r="K6" s="23"/>
      <c r="L6" s="23"/>
    </row>
    <row r="7" spans="1:12" x14ac:dyDescent="0.25">
      <c r="A7" s="23"/>
      <c r="B7" s="119" t="s">
        <v>117</v>
      </c>
      <c r="C7" s="119"/>
      <c r="D7" s="119"/>
      <c r="E7" s="119"/>
      <c r="F7" s="119"/>
      <c r="G7" s="119"/>
      <c r="H7" s="119"/>
      <c r="I7" s="119"/>
      <c r="J7" s="119"/>
      <c r="K7" s="119"/>
      <c r="L7" s="119"/>
    </row>
    <row r="8" spans="1:12" x14ac:dyDescent="0.25">
      <c r="A8" s="23"/>
      <c r="B8" s="23"/>
      <c r="C8" s="23"/>
      <c r="D8" s="23"/>
      <c r="E8" s="23"/>
      <c r="F8" s="23"/>
      <c r="G8" s="23"/>
      <c r="H8" s="23"/>
      <c r="I8" s="23"/>
      <c r="J8" s="23"/>
      <c r="K8" s="23"/>
      <c r="L8" s="23"/>
    </row>
    <row r="9" spans="1:12" x14ac:dyDescent="0.25">
      <c r="A9" s="2"/>
      <c r="B9" s="135" t="s">
        <v>118</v>
      </c>
      <c r="C9" s="137" t="s">
        <v>119</v>
      </c>
      <c r="D9" s="138"/>
      <c r="E9" s="138"/>
      <c r="F9" s="138"/>
      <c r="G9" s="138"/>
      <c r="H9" s="139"/>
      <c r="I9" s="140" t="s">
        <v>120</v>
      </c>
      <c r="J9" s="140"/>
      <c r="K9" s="140"/>
      <c r="L9" s="135" t="s">
        <v>121</v>
      </c>
    </row>
    <row r="10" spans="1:12" ht="39" x14ac:dyDescent="0.25">
      <c r="A10" s="2"/>
      <c r="B10" s="136"/>
      <c r="C10" s="59" t="s">
        <v>122</v>
      </c>
      <c r="D10" s="59" t="s">
        <v>123</v>
      </c>
      <c r="E10" s="59" t="s">
        <v>124</v>
      </c>
      <c r="F10" s="59" t="s">
        <v>125</v>
      </c>
      <c r="G10" s="59" t="s">
        <v>78</v>
      </c>
      <c r="H10" s="59" t="s">
        <v>126</v>
      </c>
      <c r="I10" s="59" t="s">
        <v>127</v>
      </c>
      <c r="J10" s="60" t="s">
        <v>128</v>
      </c>
      <c r="K10" s="59" t="s">
        <v>129</v>
      </c>
      <c r="L10" s="136"/>
    </row>
    <row r="11" spans="1:12" x14ac:dyDescent="0.25">
      <c r="A11" s="23"/>
      <c r="B11" s="61" t="s">
        <v>130</v>
      </c>
      <c r="C11" s="62">
        <v>28113750.43</v>
      </c>
      <c r="D11" s="62">
        <v>0</v>
      </c>
      <c r="E11" s="62">
        <v>0</v>
      </c>
      <c r="F11" s="62">
        <v>215630.38985487365</v>
      </c>
      <c r="G11" s="62">
        <v>0</v>
      </c>
      <c r="H11" s="62">
        <v>28329380.819854874</v>
      </c>
      <c r="I11" s="62">
        <v>426217.60800000001</v>
      </c>
      <c r="J11" s="63">
        <v>2.5000000000000001E-2</v>
      </c>
      <c r="K11" s="62">
        <v>535774.96200000006</v>
      </c>
      <c r="L11" s="62">
        <v>27793605.857854873</v>
      </c>
    </row>
    <row r="12" spans="1:12" x14ac:dyDescent="0.25">
      <c r="A12" s="23"/>
      <c r="B12" s="61" t="s">
        <v>131</v>
      </c>
      <c r="C12" s="62">
        <v>872040.43900000001</v>
      </c>
      <c r="D12" s="62">
        <v>11800</v>
      </c>
      <c r="E12" s="62">
        <v>0</v>
      </c>
      <c r="F12" s="62">
        <v>5425.326</v>
      </c>
      <c r="G12" s="62">
        <v>0</v>
      </c>
      <c r="H12" s="62">
        <v>889265.76500000001</v>
      </c>
      <c r="I12" s="62">
        <v>485910.02299999999</v>
      </c>
      <c r="J12" s="63">
        <v>2.5000000000000001E-2</v>
      </c>
      <c r="K12" s="62">
        <v>491273.00899999996</v>
      </c>
      <c r="L12" s="62">
        <v>397992.75600000005</v>
      </c>
    </row>
    <row r="13" spans="1:12" x14ac:dyDescent="0.25">
      <c r="A13" s="23"/>
      <c r="B13" s="61" t="s">
        <v>132</v>
      </c>
      <c r="C13" s="62">
        <v>2743855.4240000001</v>
      </c>
      <c r="D13" s="62">
        <v>252776.51500000001</v>
      </c>
      <c r="E13" s="62">
        <v>0</v>
      </c>
      <c r="F13" s="62">
        <v>24832.398000000001</v>
      </c>
      <c r="G13" s="62">
        <v>0</v>
      </c>
      <c r="H13" s="62">
        <v>3021464.3370000003</v>
      </c>
      <c r="I13" s="62">
        <v>976487.98100000003</v>
      </c>
      <c r="J13" s="63">
        <v>0.2</v>
      </c>
      <c r="K13" s="62">
        <v>1184639.8130000001</v>
      </c>
      <c r="L13" s="62">
        <v>1836824.5240000002</v>
      </c>
    </row>
    <row r="14" spans="1:12" x14ac:dyDescent="0.25">
      <c r="A14" s="23"/>
      <c r="B14" s="61" t="s">
        <v>133</v>
      </c>
      <c r="C14" s="62">
        <v>1143371.1159999999</v>
      </c>
      <c r="D14" s="62">
        <v>22520.95</v>
      </c>
      <c r="E14" s="62">
        <v>0</v>
      </c>
      <c r="F14" s="62">
        <v>6627.9059999999999</v>
      </c>
      <c r="G14" s="62">
        <v>0</v>
      </c>
      <c r="H14" s="62">
        <v>1172519.9719999998</v>
      </c>
      <c r="I14" s="62">
        <v>671651.01500000001</v>
      </c>
      <c r="J14" s="63">
        <v>0.2</v>
      </c>
      <c r="K14" s="62">
        <v>709693.36100000003</v>
      </c>
      <c r="L14" s="62">
        <v>462826.6109999998</v>
      </c>
    </row>
    <row r="15" spans="1:12" x14ac:dyDescent="0.25">
      <c r="A15" s="23"/>
      <c r="B15" s="61" t="s">
        <v>134</v>
      </c>
      <c r="C15" s="62">
        <v>358251.79399999999</v>
      </c>
      <c r="D15" s="62">
        <v>254.54499999999999</v>
      </c>
      <c r="E15" s="62">
        <v>0</v>
      </c>
      <c r="F15" s="62">
        <v>3068.1840000000002</v>
      </c>
      <c r="G15" s="62">
        <v>0</v>
      </c>
      <c r="H15" s="62">
        <v>361574.52299999999</v>
      </c>
      <c r="I15" s="62">
        <v>139882.78400000001</v>
      </c>
      <c r="J15" s="63">
        <v>0.2</v>
      </c>
      <c r="K15" s="62">
        <v>155948.00600000002</v>
      </c>
      <c r="L15" s="62">
        <v>205626.51699999996</v>
      </c>
    </row>
    <row r="16" spans="1:12" x14ac:dyDescent="0.25">
      <c r="A16" s="23"/>
      <c r="B16" s="61" t="s">
        <v>135</v>
      </c>
      <c r="C16" s="62">
        <v>85144.652000000002</v>
      </c>
      <c r="D16" s="62">
        <v>0</v>
      </c>
      <c r="E16" s="62">
        <v>0</v>
      </c>
      <c r="F16" s="62">
        <v>925.26599999999996</v>
      </c>
      <c r="G16" s="62">
        <v>0</v>
      </c>
      <c r="H16" s="62">
        <v>86069.918000000005</v>
      </c>
      <c r="I16" s="62">
        <v>19291.735000000001</v>
      </c>
      <c r="J16" s="63">
        <v>0.2</v>
      </c>
      <c r="K16" s="62">
        <v>23688.205000000002</v>
      </c>
      <c r="L16" s="62">
        <v>62381.713000000003</v>
      </c>
    </row>
    <row r="17" spans="1:12" x14ac:dyDescent="0.25">
      <c r="A17" s="23"/>
      <c r="B17" s="61" t="s">
        <v>136</v>
      </c>
      <c r="C17" s="62">
        <v>526769.86800000002</v>
      </c>
      <c r="D17" s="62">
        <v>0</v>
      </c>
      <c r="E17" s="62">
        <v>0</v>
      </c>
      <c r="F17" s="62">
        <v>1117.2840000000001</v>
      </c>
      <c r="G17" s="62">
        <v>0</v>
      </c>
      <c r="H17" s="62">
        <v>527887.152</v>
      </c>
      <c r="I17" s="62">
        <v>447250.658</v>
      </c>
      <c r="J17" s="63">
        <v>2.5000000000000001E-2</v>
      </c>
      <c r="K17" s="62">
        <v>458847.54800000001</v>
      </c>
      <c r="L17" s="62">
        <v>69039.603999999992</v>
      </c>
    </row>
    <row r="18" spans="1:12" x14ac:dyDescent="0.25">
      <c r="A18" s="23"/>
      <c r="B18" s="61" t="s">
        <v>137</v>
      </c>
      <c r="C18" s="62">
        <v>744693.74199999997</v>
      </c>
      <c r="D18" s="62">
        <v>12205.934999999999</v>
      </c>
      <c r="E18" s="62">
        <v>0</v>
      </c>
      <c r="F18" s="62">
        <v>5596.326</v>
      </c>
      <c r="G18" s="62">
        <v>0</v>
      </c>
      <c r="H18" s="62">
        <v>762496.00300000003</v>
      </c>
      <c r="I18" s="62">
        <v>346392.52899999998</v>
      </c>
      <c r="J18" s="63">
        <v>0.1</v>
      </c>
      <c r="K18" s="62">
        <v>412599.78700000001</v>
      </c>
      <c r="L18" s="62">
        <v>349896.21600000001</v>
      </c>
    </row>
    <row r="19" spans="1:12" x14ac:dyDescent="0.25">
      <c r="A19" s="23"/>
      <c r="B19" s="61" t="s">
        <v>138</v>
      </c>
      <c r="C19" s="62">
        <v>318108.92967362364</v>
      </c>
      <c r="D19" s="62">
        <v>2468.1819999999998</v>
      </c>
      <c r="E19" s="62">
        <v>0</v>
      </c>
      <c r="F19" s="62">
        <v>1832.9580000000001</v>
      </c>
      <c r="G19" s="62">
        <v>0</v>
      </c>
      <c r="H19" s="62">
        <v>322410.0696736236</v>
      </c>
      <c r="I19" s="62">
        <v>187653.89367362362</v>
      </c>
      <c r="J19" s="63">
        <v>2.5000000000000001E-2</v>
      </c>
      <c r="K19" s="62">
        <v>211655.22567362362</v>
      </c>
      <c r="L19" s="62">
        <v>110754.84399999998</v>
      </c>
    </row>
    <row r="20" spans="1:12" x14ac:dyDescent="0.25">
      <c r="A20" s="2"/>
      <c r="B20" s="60" t="s">
        <v>139</v>
      </c>
      <c r="C20" s="64">
        <f t="shared" ref="C20:H20" si="0">SUM(C11:C19)</f>
        <v>34905986.394673623</v>
      </c>
      <c r="D20" s="64">
        <f t="shared" si="0"/>
        <v>302026.12699999998</v>
      </c>
      <c r="E20" s="64">
        <f t="shared" si="0"/>
        <v>0</v>
      </c>
      <c r="F20" s="64">
        <f t="shared" si="0"/>
        <v>265056.03785487363</v>
      </c>
      <c r="G20" s="64">
        <f t="shared" si="0"/>
        <v>0</v>
      </c>
      <c r="H20" s="64">
        <f t="shared" si="0"/>
        <v>35473068.559528492</v>
      </c>
      <c r="I20" s="64">
        <f>+K21</f>
        <v>3700738.2369999997</v>
      </c>
      <c r="J20" s="64"/>
      <c r="K20" s="64">
        <f>SUM(K11:K19)</f>
        <v>4184119.916673624</v>
      </c>
      <c r="L20" s="64">
        <f>SUM(L11:L19)</f>
        <v>31288948.642854873</v>
      </c>
    </row>
    <row r="21" spans="1:12" x14ac:dyDescent="0.25">
      <c r="A21" s="2"/>
      <c r="B21" s="60" t="s">
        <v>140</v>
      </c>
      <c r="C21" s="64">
        <v>32684986.658000004</v>
      </c>
      <c r="D21" s="64">
        <v>1746829.6469999999</v>
      </c>
      <c r="E21" s="64">
        <v>-5269.0039999999999</v>
      </c>
      <c r="F21" s="64">
        <v>479439.10399999993</v>
      </c>
      <c r="G21" s="64">
        <v>0</v>
      </c>
      <c r="H21" s="64">
        <v>34905986.404999994</v>
      </c>
      <c r="I21" s="64">
        <v>3104921.7949999999</v>
      </c>
      <c r="J21" s="64"/>
      <c r="K21" s="64">
        <v>3700738.2369999997</v>
      </c>
      <c r="L21" s="64">
        <v>31205248.168000001</v>
      </c>
    </row>
    <row r="22" spans="1:12" x14ac:dyDescent="0.25">
      <c r="A22" s="23"/>
      <c r="B22" s="23"/>
      <c r="C22" s="23"/>
      <c r="D22" s="23"/>
      <c r="E22" s="23"/>
      <c r="F22" s="23"/>
      <c r="G22" s="23"/>
      <c r="H22" s="23"/>
      <c r="I22" s="23"/>
      <c r="J22" s="23"/>
      <c r="K22" s="23"/>
      <c r="L22" s="23"/>
    </row>
    <row r="23" spans="1:12" x14ac:dyDescent="0.25">
      <c r="A23" s="23"/>
      <c r="B23" s="23" t="s">
        <v>141</v>
      </c>
      <c r="C23" s="23"/>
      <c r="D23" s="23"/>
      <c r="E23" s="23"/>
      <c r="F23" s="23"/>
      <c r="G23" s="23"/>
      <c r="H23" s="23"/>
      <c r="I23" s="23"/>
      <c r="J23" s="23"/>
      <c r="K23" s="23"/>
      <c r="L23" s="23"/>
    </row>
    <row r="24" spans="1:12" x14ac:dyDescent="0.25">
      <c r="A24" s="23"/>
      <c r="B24" s="23" t="s">
        <v>142</v>
      </c>
      <c r="C24" s="23"/>
      <c r="D24" s="23"/>
      <c r="E24" s="23"/>
      <c r="F24" s="23"/>
      <c r="G24" s="23"/>
      <c r="H24" s="23"/>
      <c r="I24" s="23"/>
      <c r="J24" s="23"/>
      <c r="K24" s="23"/>
      <c r="L24" s="23"/>
    </row>
    <row r="25" spans="1:12" x14ac:dyDescent="0.25">
      <c r="A25" s="23"/>
      <c r="B25" s="23"/>
      <c r="C25" s="23"/>
      <c r="D25" s="23"/>
      <c r="E25" s="23"/>
      <c r="F25" s="23"/>
      <c r="G25" s="23"/>
      <c r="H25" s="23"/>
      <c r="I25" s="23"/>
      <c r="J25" s="23"/>
      <c r="K25" s="23"/>
      <c r="L25" s="23"/>
    </row>
    <row r="26" spans="1:12" x14ac:dyDescent="0.25">
      <c r="A26" s="23"/>
      <c r="B26" s="23" t="s">
        <v>143</v>
      </c>
      <c r="C26" s="23"/>
      <c r="D26" s="23"/>
      <c r="E26" s="23"/>
      <c r="F26" s="23"/>
      <c r="G26" s="23"/>
      <c r="H26" s="23"/>
      <c r="I26" s="23"/>
      <c r="J26" s="23"/>
      <c r="K26" s="23"/>
      <c r="L26" s="23"/>
    </row>
    <row r="27" spans="1:12" x14ac:dyDescent="0.25">
      <c r="A27" s="23"/>
      <c r="B27" s="23" t="s">
        <v>144</v>
      </c>
      <c r="C27" s="23"/>
      <c r="D27" s="23"/>
      <c r="E27" s="23"/>
      <c r="F27" s="23"/>
      <c r="G27" s="23"/>
      <c r="H27" s="23"/>
      <c r="I27" s="23"/>
      <c r="J27" s="23"/>
      <c r="K27" s="23"/>
      <c r="L27" s="23"/>
    </row>
    <row r="28" spans="1:12" x14ac:dyDescent="0.25">
      <c r="A28" s="23"/>
      <c r="B28" s="23" t="s">
        <v>145</v>
      </c>
      <c r="C28" s="23"/>
      <c r="D28" s="23"/>
      <c r="E28" s="23"/>
      <c r="F28" s="23"/>
      <c r="G28" s="23"/>
      <c r="H28" s="23"/>
      <c r="I28" s="23"/>
      <c r="J28" s="23"/>
      <c r="K28" s="23"/>
      <c r="L28" s="23"/>
    </row>
    <row r="29" spans="1:12" x14ac:dyDescent="0.25">
      <c r="A29" s="23"/>
      <c r="B29" s="23" t="s">
        <v>146</v>
      </c>
      <c r="C29" s="23"/>
      <c r="D29" s="23"/>
      <c r="E29" s="23"/>
      <c r="F29" s="23"/>
      <c r="G29" s="23"/>
      <c r="H29" s="23"/>
      <c r="I29" s="23"/>
      <c r="J29" s="23"/>
      <c r="K29" s="23"/>
      <c r="L29" s="23"/>
    </row>
    <row r="30" spans="1:12" x14ac:dyDescent="0.25">
      <c r="A30" s="23"/>
      <c r="B30" s="23" t="s">
        <v>147</v>
      </c>
      <c r="C30" s="23"/>
      <c r="D30" s="23"/>
      <c r="E30" s="23"/>
      <c r="F30" s="23"/>
      <c r="G30" s="23"/>
      <c r="H30" s="23"/>
      <c r="I30" s="23"/>
      <c r="J30" s="23"/>
      <c r="K30" s="23"/>
      <c r="L30" s="23"/>
    </row>
    <row r="31" spans="1:12" x14ac:dyDescent="0.25">
      <c r="A31" s="23"/>
      <c r="B31" s="23" t="s">
        <v>148</v>
      </c>
      <c r="C31" s="23"/>
      <c r="D31" s="23"/>
      <c r="E31" s="23"/>
      <c r="F31" s="23"/>
      <c r="G31" s="23"/>
      <c r="H31" s="23"/>
      <c r="I31" s="23"/>
      <c r="J31" s="23"/>
      <c r="K31" s="23"/>
      <c r="L31" s="23"/>
    </row>
    <row r="32" spans="1:12" x14ac:dyDescent="0.25">
      <c r="A32" s="23"/>
      <c r="B32" s="23" t="s">
        <v>149</v>
      </c>
      <c r="C32" s="23"/>
      <c r="D32" s="23"/>
      <c r="E32" s="23"/>
      <c r="F32" s="23"/>
      <c r="G32" s="23"/>
      <c r="H32" s="23"/>
      <c r="I32" s="23"/>
      <c r="J32" s="23"/>
      <c r="K32" s="23"/>
      <c r="L32" s="23"/>
    </row>
    <row r="33" spans="1:12" x14ac:dyDescent="0.25">
      <c r="A33" s="23"/>
      <c r="B33" s="23"/>
      <c r="C33" s="23"/>
      <c r="D33" s="23"/>
      <c r="E33" s="23"/>
      <c r="F33" s="23"/>
      <c r="G33" s="23"/>
      <c r="H33" s="23"/>
      <c r="I33" s="23"/>
      <c r="J33" s="23"/>
      <c r="K33" s="23"/>
      <c r="L33" s="23"/>
    </row>
    <row r="34" spans="1:12" x14ac:dyDescent="0.25">
      <c r="A34" s="23"/>
      <c r="B34" s="23"/>
      <c r="C34" s="23"/>
      <c r="D34" s="23"/>
      <c r="E34" s="23"/>
      <c r="F34" s="23"/>
      <c r="G34" s="23"/>
      <c r="H34" s="23"/>
      <c r="I34" s="23"/>
      <c r="J34" s="23"/>
      <c r="K34" s="23"/>
      <c r="L34" s="23"/>
    </row>
  </sheetData>
  <mergeCells count="8">
    <mergeCell ref="B1:L1"/>
    <mergeCell ref="B3:L3"/>
    <mergeCell ref="B5:L5"/>
    <mergeCell ref="B7:L7"/>
    <mergeCell ref="B9:B10"/>
    <mergeCell ref="C9:H9"/>
    <mergeCell ref="I9:K9"/>
    <mergeCell ref="L9:L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E8514-D098-47D6-92B2-E056C5B16047}">
  <dimension ref="A1:J16"/>
  <sheetViews>
    <sheetView workbookViewId="0">
      <selection activeCell="K1" sqref="K1:L1048576"/>
    </sheetView>
  </sheetViews>
  <sheetFormatPr baseColWidth="10" defaultRowHeight="15" x14ac:dyDescent="0.25"/>
  <cols>
    <col min="1" max="1" width="27.5703125" customWidth="1"/>
  </cols>
  <sheetData>
    <row r="1" spans="1:10" ht="15.75" x14ac:dyDescent="0.25">
      <c r="A1" s="116" t="s">
        <v>0</v>
      </c>
      <c r="B1" s="116"/>
      <c r="C1" s="116"/>
      <c r="D1" s="116"/>
      <c r="E1" s="116"/>
      <c r="F1" s="116"/>
      <c r="G1" s="116"/>
      <c r="H1" s="116"/>
      <c r="I1" s="116"/>
      <c r="J1" s="116"/>
    </row>
    <row r="2" spans="1:10" x14ac:dyDescent="0.25">
      <c r="A2" s="23"/>
      <c r="B2" s="23"/>
      <c r="C2" s="23"/>
      <c r="D2" s="23"/>
      <c r="E2" s="23"/>
      <c r="F2" s="23"/>
      <c r="G2" s="23"/>
      <c r="H2" s="23"/>
      <c r="I2" s="23"/>
      <c r="J2" s="2" t="s">
        <v>150</v>
      </c>
    </row>
    <row r="3" spans="1:10" x14ac:dyDescent="0.25">
      <c r="A3" s="120" t="s">
        <v>116</v>
      </c>
      <c r="B3" s="120"/>
      <c r="C3" s="120"/>
      <c r="D3" s="120"/>
      <c r="E3" s="120"/>
      <c r="F3" s="120"/>
      <c r="G3" s="120"/>
      <c r="H3" s="120"/>
      <c r="I3" s="120"/>
      <c r="J3" s="120"/>
    </row>
    <row r="4" spans="1:10" x14ac:dyDescent="0.25">
      <c r="A4" s="23"/>
      <c r="B4" s="23"/>
      <c r="C4" s="23"/>
      <c r="D4" s="23"/>
      <c r="E4" s="23"/>
      <c r="F4" s="23"/>
      <c r="G4" s="23"/>
      <c r="H4" s="23"/>
      <c r="I4" s="23"/>
      <c r="J4" s="23"/>
    </row>
    <row r="5" spans="1:10" x14ac:dyDescent="0.25">
      <c r="A5" s="117" t="s">
        <v>3</v>
      </c>
      <c r="B5" s="117"/>
      <c r="C5" s="117"/>
      <c r="D5" s="117"/>
      <c r="E5" s="117"/>
      <c r="F5" s="117"/>
      <c r="G5" s="117"/>
      <c r="H5" s="117"/>
      <c r="I5" s="117"/>
      <c r="J5" s="117"/>
    </row>
    <row r="6" spans="1:10" x14ac:dyDescent="0.25">
      <c r="A6" s="23"/>
      <c r="B6" s="23"/>
      <c r="C6" s="23"/>
      <c r="D6" s="23"/>
      <c r="E6" s="23"/>
      <c r="F6" s="23"/>
      <c r="G6" s="23"/>
      <c r="H6" s="23"/>
      <c r="I6" s="23"/>
      <c r="J6" s="23"/>
    </row>
    <row r="7" spans="1:10" x14ac:dyDescent="0.25">
      <c r="A7" s="119" t="s">
        <v>151</v>
      </c>
      <c r="B7" s="119"/>
      <c r="C7" s="119"/>
      <c r="D7" s="119"/>
      <c r="E7" s="119"/>
      <c r="F7" s="119"/>
      <c r="G7" s="119"/>
      <c r="H7" s="119"/>
      <c r="I7" s="119"/>
      <c r="J7" s="119"/>
    </row>
    <row r="8" spans="1:10" x14ac:dyDescent="0.25">
      <c r="A8" s="23"/>
      <c r="B8" s="23"/>
      <c r="C8" s="23"/>
      <c r="D8" s="23"/>
      <c r="E8" s="23"/>
      <c r="F8" s="23"/>
      <c r="G8" s="23"/>
      <c r="H8" s="23"/>
      <c r="I8" s="23"/>
      <c r="J8" s="23"/>
    </row>
    <row r="9" spans="1:10" x14ac:dyDescent="0.25">
      <c r="A9" s="140" t="s">
        <v>118</v>
      </c>
      <c r="B9" s="141" t="s">
        <v>119</v>
      </c>
      <c r="C9" s="141"/>
      <c r="D9" s="141"/>
      <c r="E9" s="141"/>
      <c r="F9" s="141" t="s">
        <v>152</v>
      </c>
      <c r="G9" s="141"/>
      <c r="H9" s="141"/>
      <c r="I9" s="141"/>
      <c r="J9" s="142" t="s">
        <v>121</v>
      </c>
    </row>
    <row r="10" spans="1:10" ht="39" x14ac:dyDescent="0.25">
      <c r="A10" s="140"/>
      <c r="B10" s="59" t="s">
        <v>122</v>
      </c>
      <c r="C10" s="65" t="s">
        <v>153</v>
      </c>
      <c r="D10" s="65" t="s">
        <v>154</v>
      </c>
      <c r="E10" s="59" t="s">
        <v>126</v>
      </c>
      <c r="F10" s="65" t="s">
        <v>127</v>
      </c>
      <c r="G10" s="65" t="s">
        <v>155</v>
      </c>
      <c r="H10" s="65" t="s">
        <v>156</v>
      </c>
      <c r="I10" s="59" t="s">
        <v>129</v>
      </c>
      <c r="J10" s="142"/>
    </row>
    <row r="11" spans="1:10" x14ac:dyDescent="0.25">
      <c r="A11" s="61" t="s">
        <v>157</v>
      </c>
      <c r="B11" s="62">
        <v>338552.62699999998</v>
      </c>
      <c r="C11" s="62">
        <v>14332.657999999999</v>
      </c>
      <c r="D11" s="62">
        <v>0</v>
      </c>
      <c r="E11" s="62">
        <v>352885.28499999997</v>
      </c>
      <c r="F11" s="62">
        <v>252348.95475</v>
      </c>
      <c r="G11" s="62">
        <v>17363.988000000001</v>
      </c>
      <c r="H11" s="62">
        <v>0</v>
      </c>
      <c r="I11" s="62">
        <v>269712.94274999999</v>
      </c>
      <c r="J11" s="62">
        <v>83172.342249999987</v>
      </c>
    </row>
    <row r="12" spans="1:10" x14ac:dyDescent="0.25">
      <c r="A12" s="61" t="s">
        <v>158</v>
      </c>
      <c r="B12" s="62">
        <v>7790.9089999999997</v>
      </c>
      <c r="C12" s="62">
        <v>0</v>
      </c>
      <c r="D12" s="62">
        <v>0</v>
      </c>
      <c r="E12" s="62">
        <v>7790.9089999999997</v>
      </c>
      <c r="F12" s="62">
        <v>1772.7272499999999</v>
      </c>
      <c r="G12" s="62">
        <v>886.36199999999997</v>
      </c>
      <c r="H12" s="62">
        <v>0</v>
      </c>
      <c r="I12" s="62">
        <v>2659.08925</v>
      </c>
      <c r="J12" s="62">
        <v>5131.8197499999997</v>
      </c>
    </row>
    <row r="13" spans="1:10" x14ac:dyDescent="0.25">
      <c r="A13" s="60" t="s">
        <v>159</v>
      </c>
      <c r="B13" s="64">
        <f>+B11+B12</f>
        <v>346343.53599999996</v>
      </c>
      <c r="C13" s="64">
        <f>+C11+C12</f>
        <v>14332.657999999999</v>
      </c>
      <c r="D13" s="64">
        <f t="shared" ref="D13:J13" si="0">+D11+D12</f>
        <v>0</v>
      </c>
      <c r="E13" s="64">
        <f t="shared" si="0"/>
        <v>360676.19399999996</v>
      </c>
      <c r="F13" s="64">
        <f t="shared" si="0"/>
        <v>254121.682</v>
      </c>
      <c r="G13" s="64">
        <f t="shared" si="0"/>
        <v>18250.350000000002</v>
      </c>
      <c r="H13" s="64">
        <f t="shared" si="0"/>
        <v>0</v>
      </c>
      <c r="I13" s="64">
        <f t="shared" si="0"/>
        <v>272372.03200000001</v>
      </c>
      <c r="J13" s="64">
        <f t="shared" si="0"/>
        <v>88304.161999999982</v>
      </c>
    </row>
    <row r="14" spans="1:10" x14ac:dyDescent="0.25">
      <c r="A14" s="60" t="s">
        <v>160</v>
      </c>
      <c r="B14" s="64">
        <v>332251.32199999999</v>
      </c>
      <c r="C14" s="64">
        <v>14092.214</v>
      </c>
      <c r="D14" s="64">
        <v>0</v>
      </c>
      <c r="E14" s="64">
        <v>346343.53599999996</v>
      </c>
      <c r="F14" s="64">
        <v>217620.98199999999</v>
      </c>
      <c r="G14" s="64">
        <v>36500.699999999997</v>
      </c>
      <c r="H14" s="64">
        <v>0</v>
      </c>
      <c r="I14" s="64">
        <v>254121.68199999997</v>
      </c>
      <c r="J14" s="64">
        <v>92221.854000000007</v>
      </c>
    </row>
    <row r="15" spans="1:10" x14ac:dyDescent="0.25">
      <c r="A15" s="23"/>
      <c r="B15" s="23"/>
      <c r="C15" s="23"/>
      <c r="D15" s="23"/>
      <c r="E15" s="23"/>
      <c r="F15" s="23"/>
      <c r="G15" s="23"/>
      <c r="H15" s="23"/>
      <c r="I15" s="23"/>
      <c r="J15" s="23"/>
    </row>
    <row r="16" spans="1:10" x14ac:dyDescent="0.25">
      <c r="A16" s="23"/>
      <c r="B16" s="23"/>
      <c r="C16" s="23"/>
      <c r="D16" s="23"/>
      <c r="E16" s="23"/>
      <c r="F16" s="23"/>
      <c r="G16" s="23"/>
      <c r="H16" s="23"/>
      <c r="I16" s="23"/>
      <c r="J16" s="23"/>
    </row>
  </sheetData>
  <mergeCells count="8">
    <mergeCell ref="A1:J1"/>
    <mergeCell ref="A3:J3"/>
    <mergeCell ref="A5:J5"/>
    <mergeCell ref="A7:J7"/>
    <mergeCell ref="A9:A10"/>
    <mergeCell ref="B9:E9"/>
    <mergeCell ref="F9:I9"/>
    <mergeCell ref="J9:J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C19D3-F1F4-4FBA-ADB5-A94FAB7CB6EC}">
  <dimension ref="A1:N19"/>
  <sheetViews>
    <sheetView workbookViewId="0">
      <selection activeCell="E13" sqref="E13"/>
    </sheetView>
  </sheetViews>
  <sheetFormatPr baseColWidth="10" defaultRowHeight="15" x14ac:dyDescent="0.25"/>
  <cols>
    <col min="1" max="1" width="4.42578125" customWidth="1"/>
    <col min="2" max="2" width="29.140625" customWidth="1"/>
  </cols>
  <sheetData>
    <row r="1" spans="1:14" ht="15.75" x14ac:dyDescent="0.25">
      <c r="A1" s="23"/>
      <c r="B1" s="116" t="s">
        <v>0</v>
      </c>
      <c r="C1" s="116"/>
      <c r="D1" s="116"/>
      <c r="E1" s="116"/>
      <c r="F1" s="116"/>
      <c r="G1" s="116"/>
      <c r="H1" s="116"/>
      <c r="I1" s="116"/>
      <c r="J1" s="116"/>
      <c r="K1" s="116"/>
      <c r="L1" s="116"/>
      <c r="M1" s="116"/>
      <c r="N1" s="116"/>
    </row>
    <row r="2" spans="1:14" x14ac:dyDescent="0.25">
      <c r="A2" s="23"/>
      <c r="B2" s="23"/>
      <c r="C2" s="23"/>
      <c r="D2" s="23"/>
      <c r="E2" s="23"/>
      <c r="F2" s="23"/>
      <c r="G2" s="23"/>
      <c r="H2" s="23"/>
      <c r="I2" s="23"/>
      <c r="J2" s="23"/>
      <c r="K2" s="23"/>
      <c r="L2" s="23"/>
      <c r="M2" s="47" t="s">
        <v>161</v>
      </c>
      <c r="N2" s="23"/>
    </row>
    <row r="3" spans="1:14" x14ac:dyDescent="0.25">
      <c r="A3" s="23"/>
      <c r="B3" s="119" t="s">
        <v>162</v>
      </c>
      <c r="C3" s="119"/>
      <c r="D3" s="119"/>
      <c r="E3" s="119"/>
      <c r="F3" s="119"/>
      <c r="G3" s="119"/>
      <c r="H3" s="119"/>
      <c r="I3" s="119"/>
      <c r="J3" s="119"/>
      <c r="K3" s="119"/>
      <c r="L3" s="119"/>
      <c r="M3" s="119"/>
      <c r="N3" s="119"/>
    </row>
    <row r="4" spans="1:14" x14ac:dyDescent="0.25">
      <c r="A4" s="23"/>
      <c r="B4" s="119" t="s">
        <v>163</v>
      </c>
      <c r="C4" s="119"/>
      <c r="D4" s="119"/>
      <c r="E4" s="119"/>
      <c r="F4" s="119"/>
      <c r="G4" s="119"/>
      <c r="H4" s="119"/>
      <c r="I4" s="119"/>
      <c r="J4" s="119"/>
      <c r="K4" s="119"/>
      <c r="L4" s="119"/>
      <c r="M4" s="119"/>
      <c r="N4" s="119"/>
    </row>
    <row r="5" spans="1:14" x14ac:dyDescent="0.25">
      <c r="A5" s="23"/>
      <c r="B5" s="119" t="s">
        <v>164</v>
      </c>
      <c r="C5" s="119"/>
      <c r="D5" s="119"/>
      <c r="E5" s="119"/>
      <c r="F5" s="119"/>
      <c r="G5" s="119"/>
      <c r="H5" s="119"/>
      <c r="I5" s="119"/>
      <c r="J5" s="119"/>
      <c r="K5" s="119"/>
      <c r="L5" s="119"/>
      <c r="M5" s="119"/>
      <c r="N5" s="119"/>
    </row>
    <row r="6" spans="1:14" x14ac:dyDescent="0.25">
      <c r="A6" s="23"/>
      <c r="B6" s="23"/>
      <c r="C6" s="23"/>
      <c r="D6" s="23"/>
      <c r="E6" s="23"/>
      <c r="F6" s="23"/>
      <c r="G6" s="23"/>
      <c r="H6" s="23"/>
      <c r="I6" s="23"/>
      <c r="J6" s="23"/>
      <c r="K6" s="23"/>
      <c r="L6" s="23"/>
      <c r="M6" s="23"/>
      <c r="N6" s="23"/>
    </row>
    <row r="7" spans="1:14" x14ac:dyDescent="0.25">
      <c r="A7" s="23"/>
      <c r="B7" s="23"/>
      <c r="C7" s="23"/>
      <c r="D7" s="23"/>
      <c r="E7" s="23"/>
      <c r="F7" s="23"/>
      <c r="G7" s="23"/>
      <c r="H7" s="23"/>
      <c r="I7" s="23"/>
      <c r="J7" s="23"/>
      <c r="K7" s="23"/>
      <c r="L7" s="23"/>
      <c r="M7" s="23"/>
      <c r="N7" s="23"/>
    </row>
    <row r="8" spans="1:14" x14ac:dyDescent="0.25">
      <c r="A8" s="23"/>
      <c r="B8" s="143" t="s">
        <v>165</v>
      </c>
      <c r="C8" s="146" t="s">
        <v>166</v>
      </c>
      <c r="D8" s="146" t="s">
        <v>167</v>
      </c>
      <c r="E8" s="146" t="s">
        <v>168</v>
      </c>
      <c r="F8" s="146" t="s">
        <v>169</v>
      </c>
      <c r="G8" s="146" t="s">
        <v>170</v>
      </c>
      <c r="H8" s="146" t="s">
        <v>171</v>
      </c>
      <c r="I8" s="146" t="s">
        <v>172</v>
      </c>
      <c r="J8" s="137" t="s">
        <v>173</v>
      </c>
      <c r="K8" s="138"/>
      <c r="L8" s="138"/>
      <c r="M8" s="138"/>
      <c r="N8" s="139"/>
    </row>
    <row r="9" spans="1:14" x14ac:dyDescent="0.25">
      <c r="A9" s="23"/>
      <c r="B9" s="144"/>
      <c r="C9" s="147"/>
      <c r="D9" s="147"/>
      <c r="E9" s="147"/>
      <c r="F9" s="147"/>
      <c r="G9" s="147"/>
      <c r="H9" s="147"/>
      <c r="I9" s="147"/>
      <c r="J9" s="146" t="s">
        <v>174</v>
      </c>
      <c r="K9" s="146" t="s">
        <v>175</v>
      </c>
      <c r="L9" s="146" t="s">
        <v>176</v>
      </c>
      <c r="M9" s="140" t="s">
        <v>177</v>
      </c>
      <c r="N9" s="140"/>
    </row>
    <row r="10" spans="1:14" x14ac:dyDescent="0.25">
      <c r="A10" s="23"/>
      <c r="B10" s="145"/>
      <c r="C10" s="148"/>
      <c r="D10" s="148"/>
      <c r="E10" s="148"/>
      <c r="F10" s="148"/>
      <c r="G10" s="148"/>
      <c r="H10" s="148"/>
      <c r="I10" s="148"/>
      <c r="J10" s="147"/>
      <c r="K10" s="147"/>
      <c r="L10" s="147"/>
      <c r="M10" s="60" t="s">
        <v>178</v>
      </c>
      <c r="N10" s="60" t="s">
        <v>179</v>
      </c>
    </row>
    <row r="11" spans="1:14" x14ac:dyDescent="0.25">
      <c r="A11" s="23"/>
      <c r="B11" s="61" t="s">
        <v>180</v>
      </c>
      <c r="C11" s="61"/>
      <c r="D11" s="61"/>
      <c r="E11" s="61"/>
      <c r="F11" s="61"/>
      <c r="G11" s="61"/>
      <c r="H11" s="61"/>
      <c r="I11" s="61"/>
      <c r="J11" s="61"/>
      <c r="K11" s="61"/>
      <c r="L11" s="61"/>
      <c r="M11" s="61"/>
      <c r="N11" s="61"/>
    </row>
    <row r="12" spans="1:14" x14ac:dyDescent="0.25">
      <c r="A12" s="23"/>
      <c r="B12" s="61" t="s">
        <v>181</v>
      </c>
      <c r="C12" s="61"/>
      <c r="D12" s="61"/>
      <c r="E12" s="61"/>
      <c r="F12" s="61"/>
      <c r="G12" s="61"/>
      <c r="H12" s="61"/>
      <c r="I12" s="61"/>
      <c r="J12" s="61"/>
      <c r="K12" s="61"/>
      <c r="L12" s="61"/>
      <c r="M12" s="61"/>
      <c r="N12" s="61"/>
    </row>
    <row r="13" spans="1:14" x14ac:dyDescent="0.25">
      <c r="A13" s="23"/>
      <c r="B13" s="61" t="s">
        <v>182</v>
      </c>
      <c r="C13" s="61"/>
      <c r="D13" s="61"/>
      <c r="E13" s="61"/>
      <c r="F13" s="61"/>
      <c r="G13" s="61"/>
      <c r="H13" s="61"/>
      <c r="I13" s="61"/>
      <c r="J13" s="61"/>
      <c r="K13" s="61"/>
      <c r="L13" s="61"/>
      <c r="M13" s="61"/>
      <c r="N13" s="61"/>
    </row>
    <row r="14" spans="1:14" x14ac:dyDescent="0.25">
      <c r="A14" s="23"/>
      <c r="B14" s="61"/>
      <c r="C14" s="61"/>
      <c r="D14" s="61"/>
      <c r="E14" s="61"/>
      <c r="F14" s="61"/>
      <c r="G14" s="61"/>
      <c r="H14" s="61"/>
      <c r="I14" s="61"/>
      <c r="J14" s="61"/>
      <c r="K14" s="61"/>
      <c r="L14" s="61"/>
      <c r="M14" s="61"/>
      <c r="N14" s="61"/>
    </row>
    <row r="15" spans="1:14" x14ac:dyDescent="0.25">
      <c r="A15" s="23"/>
      <c r="B15" s="61"/>
      <c r="C15" s="61"/>
      <c r="D15" s="61"/>
      <c r="E15" s="61"/>
      <c r="F15" s="61"/>
      <c r="G15" s="61"/>
      <c r="H15" s="61"/>
      <c r="I15" s="61"/>
      <c r="J15" s="61"/>
      <c r="K15" s="61"/>
      <c r="L15" s="61"/>
      <c r="M15" s="61"/>
      <c r="N15" s="61"/>
    </row>
    <row r="16" spans="1:14" x14ac:dyDescent="0.25">
      <c r="A16" s="23"/>
      <c r="B16" s="61" t="s">
        <v>183</v>
      </c>
      <c r="C16" s="61"/>
      <c r="D16" s="61"/>
      <c r="E16" s="61"/>
      <c r="F16" s="61"/>
      <c r="G16" s="61"/>
      <c r="H16" s="61"/>
      <c r="I16" s="61"/>
      <c r="J16" s="61"/>
      <c r="K16" s="61"/>
      <c r="L16" s="61"/>
      <c r="M16" s="61"/>
      <c r="N16" s="61"/>
    </row>
    <row r="17" spans="1:14" x14ac:dyDescent="0.25">
      <c r="A17" s="23"/>
      <c r="B17" s="61" t="s">
        <v>181</v>
      </c>
      <c r="C17" s="61"/>
      <c r="D17" s="61"/>
      <c r="E17" s="61"/>
      <c r="F17" s="61"/>
      <c r="G17" s="61"/>
      <c r="H17" s="61"/>
      <c r="I17" s="61"/>
      <c r="J17" s="61"/>
      <c r="K17" s="61"/>
      <c r="L17" s="61"/>
      <c r="M17" s="61"/>
      <c r="N17" s="61"/>
    </row>
    <row r="18" spans="1:14" x14ac:dyDescent="0.25">
      <c r="A18" s="23"/>
      <c r="B18" s="61" t="s">
        <v>182</v>
      </c>
      <c r="C18" s="61"/>
      <c r="D18" s="61"/>
      <c r="E18" s="61"/>
      <c r="F18" s="61"/>
      <c r="G18" s="61"/>
      <c r="H18" s="61"/>
      <c r="I18" s="61"/>
      <c r="J18" s="61"/>
      <c r="K18" s="61"/>
      <c r="L18" s="61"/>
      <c r="M18" s="61"/>
      <c r="N18" s="61"/>
    </row>
    <row r="19" spans="1:14" x14ac:dyDescent="0.25">
      <c r="A19" s="23"/>
      <c r="B19" s="23"/>
      <c r="C19" s="23"/>
      <c r="D19" s="23"/>
      <c r="E19" s="23"/>
      <c r="F19" s="23"/>
      <c r="G19" s="23"/>
      <c r="H19" s="23"/>
      <c r="I19" s="23"/>
      <c r="J19" s="23"/>
      <c r="K19" s="23"/>
      <c r="L19" s="23"/>
      <c r="M19" s="23"/>
      <c r="N19" s="23"/>
    </row>
  </sheetData>
  <mergeCells count="17">
    <mergeCell ref="M9:N9"/>
    <mergeCell ref="B1:N1"/>
    <mergeCell ref="B3:N3"/>
    <mergeCell ref="B4:N4"/>
    <mergeCell ref="B5:N5"/>
    <mergeCell ref="B8:B10"/>
    <mergeCell ref="C8:C10"/>
    <mergeCell ref="D8:D10"/>
    <mergeCell ref="E8:E10"/>
    <mergeCell ref="F8:F10"/>
    <mergeCell ref="G8:G10"/>
    <mergeCell ref="H8:H10"/>
    <mergeCell ref="I8:I10"/>
    <mergeCell ref="J8:N8"/>
    <mergeCell ref="J9:J10"/>
    <mergeCell ref="K9:K10"/>
    <mergeCell ref="L9:L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D77F0-D191-4731-8328-8F53C48B2495}">
  <dimension ref="A1:H41"/>
  <sheetViews>
    <sheetView workbookViewId="0">
      <selection activeCell="H8" sqref="H8:I20"/>
    </sheetView>
  </sheetViews>
  <sheetFormatPr baseColWidth="10" defaultRowHeight="15" x14ac:dyDescent="0.25"/>
  <cols>
    <col min="1" max="1" width="6.85546875" customWidth="1"/>
    <col min="2" max="2" width="31.85546875" customWidth="1"/>
    <col min="3" max="3" width="13.85546875" customWidth="1"/>
    <col min="4" max="6" width="13.7109375" customWidth="1"/>
    <col min="7" max="7" width="13.140625" customWidth="1"/>
  </cols>
  <sheetData>
    <row r="1" spans="1:8" x14ac:dyDescent="0.25">
      <c r="A1" s="23"/>
      <c r="B1" s="23"/>
      <c r="C1" s="23"/>
      <c r="D1" s="23"/>
      <c r="E1" s="23"/>
      <c r="F1" s="23"/>
      <c r="G1" s="23"/>
      <c r="H1" s="23"/>
    </row>
    <row r="2" spans="1:8" ht="15.75" x14ac:dyDescent="0.25">
      <c r="A2" s="116" t="s">
        <v>0</v>
      </c>
      <c r="B2" s="116"/>
      <c r="C2" s="116"/>
      <c r="D2" s="116"/>
      <c r="E2" s="116"/>
      <c r="F2" s="116"/>
      <c r="G2" s="116"/>
      <c r="H2" s="116"/>
    </row>
    <row r="3" spans="1:8" x14ac:dyDescent="0.25">
      <c r="A3" s="23"/>
      <c r="B3" s="23"/>
      <c r="C3" s="23"/>
      <c r="D3" s="23"/>
      <c r="E3" s="23"/>
      <c r="F3" s="23"/>
      <c r="G3" s="47" t="s">
        <v>184</v>
      </c>
      <c r="H3" s="23"/>
    </row>
    <row r="4" spans="1:8" x14ac:dyDescent="0.25">
      <c r="A4" s="120" t="s">
        <v>185</v>
      </c>
      <c r="B4" s="120"/>
      <c r="C4" s="120"/>
      <c r="D4" s="120"/>
      <c r="E4" s="120"/>
      <c r="F4" s="120"/>
      <c r="G4" s="120"/>
      <c r="H4" s="120"/>
    </row>
    <row r="5" spans="1:8" x14ac:dyDescent="0.25">
      <c r="A5" s="23"/>
      <c r="B5" s="23"/>
      <c r="C5" s="23"/>
      <c r="D5" s="23"/>
      <c r="E5" s="23"/>
      <c r="F5" s="23"/>
      <c r="G5" s="23"/>
      <c r="H5" s="23"/>
    </row>
    <row r="6" spans="1:8" x14ac:dyDescent="0.25">
      <c r="A6" s="120" t="s">
        <v>186</v>
      </c>
      <c r="B6" s="120"/>
      <c r="C6" s="120"/>
      <c r="D6" s="120"/>
      <c r="E6" s="120"/>
      <c r="F6" s="120"/>
      <c r="G6" s="120"/>
      <c r="H6" s="120"/>
    </row>
    <row r="7" spans="1:8" x14ac:dyDescent="0.25">
      <c r="A7" s="23"/>
      <c r="B7" s="118"/>
      <c r="C7" s="118"/>
      <c r="D7" s="118"/>
      <c r="E7" s="118"/>
      <c r="F7" s="118"/>
      <c r="G7" s="118"/>
      <c r="H7" s="23"/>
    </row>
    <row r="8" spans="1:8" ht="39" x14ac:dyDescent="0.25">
      <c r="A8" s="23"/>
      <c r="B8" s="66" t="s">
        <v>187</v>
      </c>
      <c r="C8" s="66" t="s">
        <v>188</v>
      </c>
      <c r="D8" s="66" t="s">
        <v>189</v>
      </c>
      <c r="E8" s="59" t="s">
        <v>190</v>
      </c>
      <c r="F8" s="67" t="s">
        <v>191</v>
      </c>
      <c r="G8" s="59" t="s">
        <v>192</v>
      </c>
      <c r="H8" s="68"/>
    </row>
    <row r="9" spans="1:8" ht="25.5" x14ac:dyDescent="0.25">
      <c r="A9" s="23"/>
      <c r="B9" s="69" t="s">
        <v>193</v>
      </c>
      <c r="C9" s="61"/>
      <c r="D9" s="61"/>
      <c r="E9" s="61"/>
      <c r="F9" s="61"/>
      <c r="G9" s="61"/>
      <c r="H9" s="23"/>
    </row>
    <row r="10" spans="1:8" x14ac:dyDescent="0.25">
      <c r="A10" s="23"/>
      <c r="B10" s="61" t="s">
        <v>195</v>
      </c>
      <c r="C10" s="62">
        <v>0</v>
      </c>
      <c r="D10" s="62">
        <v>0</v>
      </c>
      <c r="E10" s="62">
        <v>0</v>
      </c>
      <c r="F10" s="62">
        <v>0</v>
      </c>
      <c r="G10" s="62">
        <v>4364093.3</v>
      </c>
      <c r="H10" s="23"/>
    </row>
    <row r="11" spans="1:8" x14ac:dyDescent="0.25">
      <c r="A11" s="23"/>
      <c r="B11" s="61"/>
      <c r="C11" s="62"/>
      <c r="D11" s="62"/>
      <c r="E11" s="62"/>
      <c r="F11" s="62"/>
      <c r="G11" s="62"/>
      <c r="H11" s="23"/>
    </row>
    <row r="12" spans="1:8" x14ac:dyDescent="0.25">
      <c r="A12" s="2"/>
      <c r="B12" s="60" t="s">
        <v>196</v>
      </c>
      <c r="C12" s="64">
        <f>SUM(C10:C10)</f>
        <v>0</v>
      </c>
      <c r="D12" s="64">
        <f>SUM(D10:D10)</f>
        <v>0</v>
      </c>
      <c r="E12" s="64">
        <f>SUM(E10:E10)</f>
        <v>0</v>
      </c>
      <c r="F12" s="64">
        <f>SUM(F10:F10)</f>
        <v>0</v>
      </c>
      <c r="G12" s="64">
        <f>SUM(G10:G10)</f>
        <v>4364093.3</v>
      </c>
      <c r="H12" s="2"/>
    </row>
    <row r="13" spans="1:8" x14ac:dyDescent="0.25">
      <c r="A13" s="23"/>
      <c r="B13" s="61"/>
      <c r="C13" s="62"/>
      <c r="D13" s="62"/>
      <c r="E13" s="62"/>
      <c r="F13" s="62"/>
      <c r="G13" s="62"/>
      <c r="H13" s="23"/>
    </row>
    <row r="14" spans="1:8" x14ac:dyDescent="0.25">
      <c r="A14" s="23"/>
      <c r="B14" s="61" t="s">
        <v>197</v>
      </c>
      <c r="C14" s="62"/>
      <c r="D14" s="62"/>
      <c r="E14" s="62"/>
      <c r="F14" s="62"/>
      <c r="G14" s="62"/>
      <c r="H14" s="23"/>
    </row>
    <row r="15" spans="1:8" x14ac:dyDescent="0.25">
      <c r="A15" s="23"/>
      <c r="B15" s="61" t="s">
        <v>198</v>
      </c>
      <c r="C15" s="62">
        <v>14167706.577</v>
      </c>
      <c r="D15" s="62">
        <v>0</v>
      </c>
      <c r="E15" s="62">
        <v>0</v>
      </c>
      <c r="F15" s="62">
        <v>14167706.577</v>
      </c>
      <c r="G15" s="62">
        <v>14167706.577</v>
      </c>
      <c r="H15" s="23"/>
    </row>
    <row r="16" spans="1:8" x14ac:dyDescent="0.25">
      <c r="A16" s="23"/>
      <c r="B16" s="61"/>
      <c r="C16" s="62"/>
      <c r="D16" s="62"/>
      <c r="E16" s="62"/>
      <c r="F16" s="62"/>
      <c r="G16" s="62"/>
      <c r="H16" s="23"/>
    </row>
    <row r="17" spans="1:8" x14ac:dyDescent="0.25">
      <c r="A17" s="2"/>
      <c r="B17" s="60" t="s">
        <v>196</v>
      </c>
      <c r="C17" s="64">
        <f>+C15</f>
        <v>14167706.577</v>
      </c>
      <c r="D17" s="64">
        <f>+D15</f>
        <v>0</v>
      </c>
      <c r="E17" s="64">
        <f>+E15</f>
        <v>0</v>
      </c>
      <c r="F17" s="64">
        <f>+F15</f>
        <v>14167706.577</v>
      </c>
      <c r="G17" s="64">
        <f>+G15</f>
        <v>14167706.577</v>
      </c>
      <c r="H17" s="2"/>
    </row>
    <row r="18" spans="1:8" x14ac:dyDescent="0.25">
      <c r="A18" s="23"/>
      <c r="B18" s="61"/>
      <c r="C18" s="62"/>
      <c r="D18" s="62"/>
      <c r="E18" s="62"/>
      <c r="F18" s="62"/>
      <c r="G18" s="62"/>
      <c r="H18" s="23"/>
    </row>
    <row r="19" spans="1:8" x14ac:dyDescent="0.25">
      <c r="A19" s="2"/>
      <c r="B19" s="60" t="s">
        <v>199</v>
      </c>
      <c r="C19" s="64">
        <f>+C12+C17</f>
        <v>14167706.577</v>
      </c>
      <c r="D19" s="64">
        <f>+D12+D17</f>
        <v>0</v>
      </c>
      <c r="E19" s="64">
        <f>+E12+E17</f>
        <v>0</v>
      </c>
      <c r="F19" s="64">
        <f>+F12+F17</f>
        <v>14167706.577</v>
      </c>
      <c r="G19" s="64">
        <f>+G12+G17</f>
        <v>18531799.877</v>
      </c>
      <c r="H19" s="2"/>
    </row>
    <row r="20" spans="1:8" x14ac:dyDescent="0.25">
      <c r="A20" s="23"/>
      <c r="B20" s="23"/>
      <c r="C20" s="23"/>
      <c r="D20" s="23"/>
      <c r="E20" s="23"/>
      <c r="F20" s="23"/>
      <c r="G20" s="23"/>
      <c r="H20" s="23"/>
    </row>
    <row r="21" spans="1:8" x14ac:dyDescent="0.25">
      <c r="A21" s="23"/>
      <c r="B21" s="70" t="s">
        <v>200</v>
      </c>
      <c r="C21" s="70"/>
      <c r="D21" s="23"/>
      <c r="E21" s="23"/>
      <c r="F21" s="23"/>
      <c r="G21" s="23"/>
      <c r="H21" s="23"/>
    </row>
    <row r="22" spans="1:8" x14ac:dyDescent="0.25">
      <c r="A22" s="23"/>
      <c r="B22" s="23" t="s">
        <v>201</v>
      </c>
      <c r="C22" s="23"/>
      <c r="D22" s="23"/>
      <c r="E22" s="23"/>
      <c r="F22" s="23"/>
      <c r="G22" s="23"/>
      <c r="H22" s="23"/>
    </row>
    <row r="23" spans="1:8" x14ac:dyDescent="0.25">
      <c r="A23" s="23"/>
      <c r="B23" s="23" t="s">
        <v>202</v>
      </c>
      <c r="C23" s="23"/>
      <c r="D23" s="23"/>
      <c r="E23" s="23"/>
      <c r="F23" s="23"/>
      <c r="G23" s="23"/>
      <c r="H23" s="23"/>
    </row>
    <row r="24" spans="1:8" x14ac:dyDescent="0.25">
      <c r="A24" s="23"/>
      <c r="B24" s="23" t="s">
        <v>203</v>
      </c>
      <c r="C24" s="23"/>
      <c r="D24" s="23"/>
      <c r="E24" s="23"/>
      <c r="F24" s="23"/>
      <c r="G24" s="23"/>
      <c r="H24" s="23"/>
    </row>
    <row r="25" spans="1:8" x14ac:dyDescent="0.25">
      <c r="A25" s="23"/>
      <c r="B25" s="23" t="s">
        <v>204</v>
      </c>
      <c r="C25" s="23"/>
      <c r="D25" s="23"/>
      <c r="E25" s="23"/>
      <c r="F25" s="23"/>
      <c r="G25" s="23"/>
      <c r="H25" s="23"/>
    </row>
    <row r="26" spans="1:8" x14ac:dyDescent="0.25">
      <c r="A26" s="23"/>
      <c r="B26" s="23"/>
      <c r="C26" s="23"/>
      <c r="D26" s="23"/>
      <c r="E26" s="23"/>
      <c r="F26" s="23"/>
      <c r="G26" s="23"/>
      <c r="H26" s="23"/>
    </row>
    <row r="27" spans="1:8" x14ac:dyDescent="0.25">
      <c r="A27" s="23"/>
      <c r="B27" s="70" t="s">
        <v>205</v>
      </c>
      <c r="C27" s="23"/>
      <c r="D27" s="23"/>
      <c r="E27" s="23"/>
      <c r="F27" s="23"/>
      <c r="G27" s="23"/>
      <c r="H27" s="23"/>
    </row>
    <row r="28" spans="1:8" x14ac:dyDescent="0.25">
      <c r="A28" s="23"/>
      <c r="B28" s="23" t="s">
        <v>206</v>
      </c>
      <c r="C28" s="23"/>
      <c r="D28" s="23"/>
      <c r="E28" s="23"/>
      <c r="F28" s="23"/>
      <c r="G28" s="23"/>
      <c r="H28" s="23"/>
    </row>
    <row r="29" spans="1:8" x14ac:dyDescent="0.25">
      <c r="A29" s="23"/>
      <c r="B29" s="23" t="s">
        <v>207</v>
      </c>
      <c r="C29" s="23"/>
      <c r="D29" s="23"/>
      <c r="E29" s="23"/>
      <c r="F29" s="23"/>
      <c r="G29" s="23"/>
      <c r="H29" s="23"/>
    </row>
    <row r="30" spans="1:8" x14ac:dyDescent="0.25">
      <c r="A30" s="23"/>
      <c r="B30" s="23" t="s">
        <v>208</v>
      </c>
      <c r="C30" s="23"/>
      <c r="D30" s="23"/>
      <c r="E30" s="23"/>
      <c r="F30" s="23"/>
      <c r="G30" s="23"/>
      <c r="H30" s="23"/>
    </row>
    <row r="31" spans="1:8" x14ac:dyDescent="0.25">
      <c r="A31" s="23"/>
      <c r="B31" s="23" t="s">
        <v>209</v>
      </c>
      <c r="C31" s="23"/>
      <c r="D31" s="23"/>
      <c r="E31" s="23"/>
      <c r="F31" s="23"/>
      <c r="G31" s="23"/>
      <c r="H31" s="23"/>
    </row>
    <row r="32" spans="1:8" x14ac:dyDescent="0.25">
      <c r="A32" s="23"/>
      <c r="B32" s="23" t="s">
        <v>210</v>
      </c>
      <c r="C32" s="23"/>
      <c r="D32" s="23"/>
      <c r="E32" s="23"/>
      <c r="F32" s="23"/>
      <c r="G32" s="23"/>
      <c r="H32" s="23"/>
    </row>
    <row r="33" spans="1:8" x14ac:dyDescent="0.25">
      <c r="A33" s="23"/>
      <c r="B33" s="23"/>
      <c r="C33" s="23"/>
      <c r="D33" s="23"/>
      <c r="E33" s="23"/>
      <c r="F33" s="23"/>
      <c r="G33" s="23"/>
      <c r="H33" s="23"/>
    </row>
    <row r="34" spans="1:8" x14ac:dyDescent="0.25">
      <c r="A34" s="23"/>
      <c r="B34" s="23"/>
      <c r="C34" s="23"/>
      <c r="D34" s="71" t="s">
        <v>211</v>
      </c>
      <c r="E34" s="2"/>
      <c r="F34" s="71" t="s">
        <v>212</v>
      </c>
      <c r="G34" s="23"/>
      <c r="H34" s="23"/>
    </row>
    <row r="35" spans="1:8" x14ac:dyDescent="0.25">
      <c r="A35" s="23"/>
      <c r="B35" s="23" t="s">
        <v>213</v>
      </c>
      <c r="C35" s="23"/>
      <c r="D35" s="72">
        <f>(783750000+4769296645)/1000</f>
        <v>5553046.6449999996</v>
      </c>
      <c r="E35" s="72"/>
      <c r="F35" s="72">
        <f>(783750000+4769296645)/1000</f>
        <v>5553046.6449999996</v>
      </c>
      <c r="G35" s="23"/>
      <c r="H35" s="23"/>
    </row>
    <row r="36" spans="1:8" x14ac:dyDescent="0.25">
      <c r="A36" s="23"/>
      <c r="B36" s="23" t="s">
        <v>214</v>
      </c>
      <c r="C36" s="23"/>
      <c r="D36" s="72">
        <f>3303801173/1000</f>
        <v>3303801.173</v>
      </c>
      <c r="E36" s="72"/>
      <c r="F36" s="72">
        <f>3303801173/1000</f>
        <v>3303801.173</v>
      </c>
      <c r="G36" s="23"/>
      <c r="H36" s="23"/>
    </row>
    <row r="37" spans="1:8" x14ac:dyDescent="0.25">
      <c r="A37" s="23"/>
      <c r="B37" s="23" t="s">
        <v>215</v>
      </c>
      <c r="C37" s="23"/>
      <c r="D37" s="72">
        <f>589601111/1000</f>
        <v>589601.11100000003</v>
      </c>
      <c r="E37" s="72"/>
      <c r="F37" s="72">
        <f>589601111/1000</f>
        <v>589601.11100000003</v>
      </c>
      <c r="G37" s="23"/>
      <c r="H37" s="23"/>
    </row>
    <row r="38" spans="1:8" x14ac:dyDescent="0.25">
      <c r="A38" s="23"/>
      <c r="B38" s="23" t="s">
        <v>216</v>
      </c>
      <c r="C38" s="23"/>
      <c r="D38" s="72">
        <f>4721257648/1000</f>
        <v>4721257.648</v>
      </c>
      <c r="E38" s="72"/>
      <c r="F38" s="72">
        <f>4721257648/1000</f>
        <v>4721257.648</v>
      </c>
      <c r="G38" s="23"/>
      <c r="H38" s="23"/>
    </row>
    <row r="39" spans="1:8" ht="15.75" thickBot="1" x14ac:dyDescent="0.3">
      <c r="A39" s="23"/>
      <c r="B39" s="23"/>
      <c r="C39" s="23"/>
      <c r="D39" s="73">
        <f>SUM(D35:D38)</f>
        <v>14167706.577</v>
      </c>
      <c r="E39" s="74"/>
      <c r="F39" s="73">
        <f>SUM(F35:F38)</f>
        <v>14167706.577</v>
      </c>
      <c r="G39" s="23"/>
      <c r="H39" s="23"/>
    </row>
    <row r="40" spans="1:8" ht="15.75" thickTop="1" x14ac:dyDescent="0.25">
      <c r="A40" s="23"/>
      <c r="B40" s="23"/>
      <c r="C40" s="23"/>
      <c r="D40" s="23"/>
      <c r="E40" s="23"/>
      <c r="F40" s="23"/>
      <c r="G40" s="23"/>
      <c r="H40" s="23"/>
    </row>
    <row r="41" spans="1:8" x14ac:dyDescent="0.25">
      <c r="A41" s="23"/>
      <c r="B41" s="23"/>
      <c r="C41" s="23"/>
      <c r="D41" s="23"/>
      <c r="E41" s="23"/>
      <c r="F41" s="23"/>
      <c r="G41" s="23"/>
      <c r="H41" s="23"/>
    </row>
  </sheetData>
  <mergeCells count="4">
    <mergeCell ref="A2:H2"/>
    <mergeCell ref="A4:H4"/>
    <mergeCell ref="A6:H6"/>
    <mergeCell ref="B7:G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FF505-8A51-42D7-B957-12D9B9852A6B}">
  <dimension ref="A1:H12"/>
  <sheetViews>
    <sheetView workbookViewId="0">
      <selection activeCell="F17" sqref="F17"/>
    </sheetView>
  </sheetViews>
  <sheetFormatPr baseColWidth="10" defaultRowHeight="15" x14ac:dyDescent="0.25"/>
  <cols>
    <col min="1" max="1" width="6.42578125" customWidth="1"/>
    <col min="2" max="2" width="21.140625" customWidth="1"/>
    <col min="3" max="3" width="17" customWidth="1"/>
    <col min="4" max="4" width="14.140625" customWidth="1"/>
    <col min="6" max="7" width="16.5703125" customWidth="1"/>
  </cols>
  <sheetData>
    <row r="1" spans="1:8" ht="15.75" x14ac:dyDescent="0.25">
      <c r="A1" s="23"/>
      <c r="B1" s="116" t="s">
        <v>0</v>
      </c>
      <c r="C1" s="116"/>
      <c r="D1" s="116"/>
      <c r="E1" s="116"/>
      <c r="F1" s="116"/>
      <c r="G1" s="116"/>
      <c r="H1" s="23"/>
    </row>
    <row r="2" spans="1:8" x14ac:dyDescent="0.25">
      <c r="A2" s="23"/>
      <c r="B2" s="23"/>
      <c r="C2" s="23"/>
      <c r="D2" s="23"/>
      <c r="E2" s="23"/>
      <c r="F2" s="23"/>
      <c r="G2" s="23"/>
      <c r="H2" s="2" t="s">
        <v>217</v>
      </c>
    </row>
    <row r="3" spans="1:8" x14ac:dyDescent="0.25">
      <c r="A3" s="23"/>
      <c r="B3" s="119" t="s">
        <v>218</v>
      </c>
      <c r="C3" s="119"/>
      <c r="D3" s="119"/>
      <c r="E3" s="119"/>
      <c r="F3" s="119"/>
      <c r="G3" s="119"/>
      <c r="H3" s="23"/>
    </row>
    <row r="4" spans="1:8" x14ac:dyDescent="0.25">
      <c r="A4" s="23"/>
      <c r="B4" s="23"/>
      <c r="C4" s="23"/>
      <c r="D4" s="23"/>
      <c r="E4" s="23"/>
      <c r="F4" s="23"/>
      <c r="G4" s="23"/>
      <c r="H4" s="23"/>
    </row>
    <row r="5" spans="1:8" x14ac:dyDescent="0.25">
      <c r="A5" s="23"/>
      <c r="B5" s="117" t="s">
        <v>3</v>
      </c>
      <c r="C5" s="117"/>
      <c r="D5" s="117"/>
      <c r="E5" s="117"/>
      <c r="F5" s="117"/>
      <c r="G5" s="117"/>
      <c r="H5" s="23"/>
    </row>
    <row r="6" spans="1:8" x14ac:dyDescent="0.25">
      <c r="A6" s="23"/>
      <c r="B6" s="118"/>
      <c r="C6" s="118"/>
      <c r="D6" s="118"/>
      <c r="E6" s="118"/>
      <c r="F6" s="118"/>
      <c r="G6" s="118"/>
      <c r="H6" s="23"/>
    </row>
    <row r="7" spans="1:8" x14ac:dyDescent="0.25">
      <c r="A7" s="23"/>
      <c r="B7" s="120" t="s">
        <v>219</v>
      </c>
      <c r="C7" s="120"/>
      <c r="D7" s="120"/>
      <c r="E7" s="120"/>
      <c r="F7" s="120"/>
      <c r="G7" s="120"/>
      <c r="H7" s="23"/>
    </row>
    <row r="8" spans="1:8" x14ac:dyDescent="0.25">
      <c r="A8" s="23"/>
      <c r="B8" s="23"/>
      <c r="C8" s="23"/>
      <c r="D8" s="23"/>
      <c r="E8" s="23"/>
      <c r="F8" s="23"/>
      <c r="G8" s="23"/>
      <c r="H8" s="23"/>
    </row>
    <row r="9" spans="1:8" ht="26.25" x14ac:dyDescent="0.25">
      <c r="A9" s="23"/>
      <c r="B9" s="66" t="s">
        <v>67</v>
      </c>
      <c r="C9" s="59" t="s">
        <v>220</v>
      </c>
      <c r="D9" s="66" t="s">
        <v>221</v>
      </c>
      <c r="E9" s="59" t="s">
        <v>222</v>
      </c>
      <c r="F9" s="59" t="s">
        <v>223</v>
      </c>
      <c r="G9" s="59" t="s">
        <v>224</v>
      </c>
      <c r="H9" s="68"/>
    </row>
    <row r="10" spans="1:8" x14ac:dyDescent="0.25">
      <c r="A10" s="23"/>
      <c r="B10" s="61" t="s">
        <v>225</v>
      </c>
      <c r="C10" s="62">
        <v>1232674.2919999999</v>
      </c>
      <c r="D10" s="62">
        <v>0</v>
      </c>
      <c r="E10" s="62">
        <v>0</v>
      </c>
      <c r="F10" s="62">
        <v>1232674.2919999999</v>
      </c>
      <c r="G10" s="62">
        <v>1232674.2919999999</v>
      </c>
      <c r="H10" s="23"/>
    </row>
    <row r="11" spans="1:8" x14ac:dyDescent="0.25">
      <c r="A11" s="23"/>
      <c r="B11" s="60" t="s">
        <v>71</v>
      </c>
      <c r="C11" s="64">
        <f>+C10</f>
        <v>1232674.2919999999</v>
      </c>
      <c r="D11" s="64">
        <f>+D10</f>
        <v>0</v>
      </c>
      <c r="E11" s="64">
        <f>+E10</f>
        <v>0</v>
      </c>
      <c r="F11" s="64">
        <f>+F10</f>
        <v>1232674.2919999999</v>
      </c>
      <c r="G11" s="64">
        <f>+G10</f>
        <v>1232674.2919999999</v>
      </c>
      <c r="H11" s="23"/>
    </row>
    <row r="12" spans="1:8" x14ac:dyDescent="0.25">
      <c r="A12" s="23"/>
      <c r="B12" s="23"/>
      <c r="C12" s="23"/>
      <c r="D12" s="23"/>
      <c r="E12" s="23"/>
      <c r="F12" s="23"/>
      <c r="G12" s="23"/>
      <c r="H12" s="23"/>
    </row>
  </sheetData>
  <mergeCells count="5">
    <mergeCell ref="B1:G1"/>
    <mergeCell ref="B3:G3"/>
    <mergeCell ref="B5:G5"/>
    <mergeCell ref="B6:G6"/>
    <mergeCell ref="B7:G7"/>
  </mergeCell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aXHzIShLdSouYr/a0XYmdbkQ0C3BD7gxukIl6Z0K080=</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Zm60HywAX84YldvgsZhuM26um5JO/pchYcFPNB5LolU=</DigestValue>
    </Reference>
  </SignedInfo>
  <SignatureValue>NFEtIPpxKpXTiH18+iW5qe1Eq4FzaG/QiJCwTBoDvtcCF5c3JTI892TEY2YgP6dp9eaYBM73+Oti
/cIF/K2uWOw8/D0v2Dm/tnQY36Hgt33ehVZH/ZYMEv8nyuTONKmI91jPNmBg3tpyChfRQgCo49+a
FxrwVYtJ8ksfkwETk2y5XkUP7I+CQb3xZQTgfziLD7RzkNfsgG5lBkCdWZbHyalP2TSPEyt6YFrW
Y2GjpQgUiqJEzJqnwowacP6dHBfF0bABDHSygEkFwGEu/yrTRWmDXel4VDGBiCUYtL/n6/Fs382z
EvxgwCPlKnrhQUDf9Ncf/yyXLl+wb63RqAEqMw==</SignatureValue>
  <KeyInfo>
    <X509Data>
      <X509Certificate>MIIHwDCCBaigAwIBAgIQVKAD9IJT/0xc1JSPB9OyHzANBgkqhkiG9w0BAQsFADBPMRcwFQYDVQQFEw5SVUMgODAwODAwOTktMDELMAkGA1UEBhMCUFkxETAPBgNVBAoMCFZJVCBTLkEuMRQwEgYDVQQDEwtDQS1WSVQgUy5BLjAeFw0xOTA1MDkyMDU4NTRaFw0yMTA1MDkyMDU4NTRaMIGaMQ8wDQYDVQQqDAZST05BTEQxGTAXBgNVBAQMEETDnFJLU0VOIEZFREVSQVUxETAPBgNVBAUTCENJODc0MTE3MSAwHgYDVQQDDBdST05BTEQgRMOcUktTRU4gRkVERVJBVTERMA8GA1UECwwIRklSTUEgRjIxFzAVBgNVBAoMDlBFUlNPTkEgRklTSUNBMQswCQYDVQQGEwJQWTCCASIwDQYJKoZIhvcNAQEBBQADggEPADCCAQoCggEBAM/yGVb9QLngmFMRqvfUuOYQGdOaB6rc4a9cA0e+fjZihoEdiy3zQq+3iDiqMKpztpMxV3Y/4Mp9srBcCqs2PS4hwcar5JI4GvKzO++5d0cl/mKnA2V8w+FeL8B3caqSmI+2HmAuun1kQqYIZTzxpjO1yERA4ps1OkhVEP1zfw22hYAW2tKlvV2PYKFomNGw4PhRv08/iqSXYE14LREjMoUQy5leUa5W+5/kcv8JXfYnzYyL8Z475BVYTC9fdLWu0AN8scs6UqzLXfzOxIXgDjrgG2guWbebSTaLEFPcCIChcE903k2EPe7cPEA1vdJb7vxG8LwKcFgtjHuPhmxyXnMCAwEAAaOCA0owggNGMAwGA1UdEwEB/wQCMAAwDgYDVR0PAQH/BAQDAgXgMCwGA1UdJQEB/wQiMCAGCCsGAQUFBwMEBggrBgEFBQcDAgYKKwYBBAGCNxQCAjAdBgNVHQ4EFgQUITHR+whsl1iQju31axl8L96fM7g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gBgNVHREEGTAXgRVSRFVFUktTRU5AVElHTy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NPoTEcjH4sMooryXwIsMfqE7LQ9vZJ4qapn4uphMnFLSA9WprAMO2HTX7EDNFVd77wYm4Rx/efl1Q5oOo/bFmxSvf1CXllCI7T3pzwbH2OffQ8bgTP34Giw9SkH7tFmwLpEzc1nK9op18nwMFXsPoaHd3IjiP4CRevYVq9Nlc5O96XCe4047qqpEAtwW5X0YO8qHZekreLkaurWJeinRPGI2ddqucyKAZMLlBkSptjhxMfsKMSWM+gW+fAOboSKbB51Gw5FOpHEmHTVR4e6fOZSJrkUrhm2ksD+c7pAEfov0JMbW2rIFbHetu/CllfUJ8+NCLwSCIpNOk775jsjyJMUTzQ3XYNct0k9bQU1w61ZIB6TO+Q63TakukN50QEzJBOMGkLVpRZEkFbdjvTqji2zXnHoVxkWJiErxLgQAVm6DsFPaSoZtCEd9affZdOPwuh4zZ2kJzKMZW6xsv2Zil+OhIzgTWmS9IRiV3Id8gEO6BMVqYIhrQd38A1x5HzRK4TOBzOFBOe3AfiBQIu7pGGSbsFVLBiTZkQf9s+hSSKrbrgu8D2r1RdWUquUhwjAd+pHNvgUsEhtWX92dPIsMMQNZwc3iGZ6wI7FYoVbXInNA3VeWWHfP9OKcxePVeGDCKQH7mWC53H9dIm4XJI7ieBrCwkALE8YPbWYNziG6IP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EMhqtSmi/dbj9+nJ1Bm2AzGmARJGfr6laVc/cbhMPN8=</DigestValue>
      </Reference>
      <Reference URI="/xl/calcChain.xml?ContentType=application/vnd.openxmlformats-officedocument.spreadsheetml.calcChain+xml">
        <DigestMethod Algorithm="http://www.w3.org/2001/04/xmlenc#sha256"/>
        <DigestValue>uUYpxEFGMMtXdkChaTjOSoA/73UXZnrS+cV6kXaiAiQ=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zMazunT+XrVFc+k8pV45L0P583quRMO+QhUBZ0+Aj/o=</DigestValue>
      </Reference>
      <Reference URI="/xl/drawings/drawing1.xml?ContentType=application/vnd.openxmlformats-officedocument.drawing+xml">
        <DigestMethod Algorithm="http://www.w3.org/2001/04/xmlenc#sha256"/>
        <DigestValue>iVp/ifsESsjokyHIfczUPv1f7i4b1Odb745YGQoG5Do=</DigestValue>
      </Reference>
      <Reference URI="/xl/drawings/drawing2.xml?ContentType=application/vnd.openxmlformats-officedocument.drawing+xml">
        <DigestMethod Algorithm="http://www.w3.org/2001/04/xmlenc#sha256"/>
        <DigestValue>OfQLAnpf0jFeeiQ5Bw1xUr1U0pWOvZ5YTjFNir/rhh4=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QKT2Zu+kdDtBoh0ZqK9bsZSdHOYS26KlW3S+BdUXLko=</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zqCxJYhZQWJTiwWyYT67rjoipAFNIMk7fpgvQkmnZEM=</DigestValue>
      </Reference>
      <Reference URI="/xl/externalLinks/externalLink1.xml?ContentType=application/vnd.openxmlformats-officedocument.spreadsheetml.externalLink+xml">
        <DigestMethod Algorithm="http://www.w3.org/2001/04/xmlenc#sha256"/>
        <DigestValue>x9Tk4RoZZ4U5uwYcR66ukvmaQuc6Rl0T7RuPnkZf0Qc=</DigestValue>
      </Reference>
      <Reference URI="/xl/externalLinks/externalLink2.xml?ContentType=application/vnd.openxmlformats-officedocument.spreadsheetml.externalLink+xml">
        <DigestMethod Algorithm="http://www.w3.org/2001/04/xmlenc#sha256"/>
        <DigestValue>85Kp1GhvQuqjJLvxxGl++6utV0ECLrKK/+T+1u1uB4Y=</DigestValue>
      </Reference>
      <Reference URI="/xl/media/image1.png?ContentType=image/png">
        <DigestMethod Algorithm="http://www.w3.org/2001/04/xmlenc#sha256"/>
        <DigestValue>sXc1WbKOvv14h+W9OoKKqmuGDl/LmZcWo44dNNVTRkE=</DigestValue>
      </Reference>
      <Reference URI="/xl/media/image10.png?ContentType=image/png">
        <DigestMethod Algorithm="http://www.w3.org/2001/04/xmlenc#sha256"/>
        <DigestValue>rCXFuAYLalxBmuB/ADETsJdi6/eXfUTjXdc+NMpdzWA=</DigestValue>
      </Reference>
      <Reference URI="/xl/media/image11.png?ContentType=image/png">
        <DigestMethod Algorithm="http://www.w3.org/2001/04/xmlenc#sha256"/>
        <DigestValue>LsmLBxh4L0xK9ttfzxqp0ehWZXmxqnIALt/2om1+UDY=</DigestValue>
      </Reference>
      <Reference URI="/xl/media/image12.png?ContentType=image/png">
        <DigestMethod Algorithm="http://www.w3.org/2001/04/xmlenc#sha256"/>
        <DigestValue>73aCDUoEjwnZzWqwwdJA1iFzKmZCy3LbWG/mVH9kMj8=</DigestValue>
      </Reference>
      <Reference URI="/xl/media/image13.png?ContentType=image/png">
        <DigestMethod Algorithm="http://www.w3.org/2001/04/xmlenc#sha256"/>
        <DigestValue>nntwTxcTyAIc+hlOS7k74OfP0mbNTjs8F5QicEQBdys=</DigestValue>
      </Reference>
      <Reference URI="/xl/media/image14.png?ContentType=image/png">
        <DigestMethod Algorithm="http://www.w3.org/2001/04/xmlenc#sha256"/>
        <DigestValue>Hh99X2cSDiKVqDJI5YYHtY7ed7QooqAiOo4fhk8x9NE=</DigestValue>
      </Reference>
      <Reference URI="/xl/media/image2.png?ContentType=image/png">
        <DigestMethod Algorithm="http://www.w3.org/2001/04/xmlenc#sha256"/>
        <DigestValue>OAyAuLl9dliWaN6yyWpW0N63HagOalgBzg6jBy78v90=</DigestValue>
      </Reference>
      <Reference URI="/xl/media/image3.png?ContentType=image/png">
        <DigestMethod Algorithm="http://www.w3.org/2001/04/xmlenc#sha256"/>
        <DigestValue>3gyVN3kc0IdnugspYl7DXhMfAd+rmTmtRanwYAJaTRQ=</DigestValue>
      </Reference>
      <Reference URI="/xl/media/image4.png?ContentType=image/png">
        <DigestMethod Algorithm="http://www.w3.org/2001/04/xmlenc#sha256"/>
        <DigestValue>uWbuFhW7OK3jr1pedFWvqquVOlM79TaGNZFxd3ct0fo=</DigestValue>
      </Reference>
      <Reference URI="/xl/media/image5.png?ContentType=image/png">
        <DigestMethod Algorithm="http://www.w3.org/2001/04/xmlenc#sha256"/>
        <DigestValue>zLgWp1S5HlIWImxwM9mwnxP60HZiNCN6ErkehEeSXpk=</DigestValue>
      </Reference>
      <Reference URI="/xl/media/image6.png?ContentType=image/png">
        <DigestMethod Algorithm="http://www.w3.org/2001/04/xmlenc#sha256"/>
        <DigestValue>bSf4jH1EmkLjum80a7BLLvBjH2IaI024ORmI64+cblY=</DigestValue>
      </Reference>
      <Reference URI="/xl/media/image7.png?ContentType=image/png">
        <DigestMethod Algorithm="http://www.w3.org/2001/04/xmlenc#sha256"/>
        <DigestValue>1QuIGhMCHKTyDxdVgE6KZAtHjK7WgBqVqeaFFAqVXpo=</DigestValue>
      </Reference>
      <Reference URI="/xl/media/image8.png?ContentType=image/png">
        <DigestMethod Algorithm="http://www.w3.org/2001/04/xmlenc#sha256"/>
        <DigestValue>CX47ejUcgauT8B7ya7DNoIDqi9NWtkwz9TXiXeIyGfg=</DigestValue>
      </Reference>
      <Reference URI="/xl/media/image9.png?ContentType=image/png">
        <DigestMethod Algorithm="http://www.w3.org/2001/04/xmlenc#sha256"/>
        <DigestValue>/nh/f7NnJc01gEBlvWbMIom5t20xXupB1cPgRd9G638=</DigestValue>
      </Reference>
      <Reference URI="/xl/printerSettings/printerSettings1.bin?ContentType=application/vnd.openxmlformats-officedocument.spreadsheetml.printerSettings">
        <DigestMethod Algorithm="http://www.w3.org/2001/04/xmlenc#sha256"/>
        <DigestValue>OOhogLH5P+qtiLI6PzBWp6VNAaVBtQfRh8BlA8AC2ro=</DigestValue>
      </Reference>
      <Reference URI="/xl/sharedStrings.xml?ContentType=application/vnd.openxmlformats-officedocument.spreadsheetml.sharedStrings+xml">
        <DigestMethod Algorithm="http://www.w3.org/2001/04/xmlenc#sha256"/>
        <DigestValue>NMZCuROt/MNcot4H9OE37qxfcZIhRyEWFPHQXhGKhPg=</DigestValue>
      </Reference>
      <Reference URI="/xl/styles.xml?ContentType=application/vnd.openxmlformats-officedocument.spreadsheetml.styles+xml">
        <DigestMethod Algorithm="http://www.w3.org/2001/04/xmlenc#sha256"/>
        <DigestValue>1fp4HTP+85E8fXXhDjvGLC7qOQFkjECYCM5UwhSVDwU=</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dLN/IuNHsqvDIoS8hePr5Bl0cMmn+NLwh1fBYxi7uew=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XwmzbQRrZiYWvfLVu71u+/CuQMS8dT63he1yzfQ1TLE=</DigestValue>
      </Reference>
      <Reference URI="/xl/worksheets/sheet10.xml?ContentType=application/vnd.openxmlformats-officedocument.spreadsheetml.worksheet+xml">
        <DigestMethod Algorithm="http://www.w3.org/2001/04/xmlenc#sha256"/>
        <DigestValue>QTd1E50FOgnMrUSktS7bR+31tr7rrdGBeKe6d9tuvWw=</DigestValue>
      </Reference>
      <Reference URI="/xl/worksheets/sheet11.xml?ContentType=application/vnd.openxmlformats-officedocument.spreadsheetml.worksheet+xml">
        <DigestMethod Algorithm="http://www.w3.org/2001/04/xmlenc#sha256"/>
        <DigestValue>VibspZ4bDBKFAx/S4lFCN8BKgw0Dzo+nTcKAeWCYtBI=</DigestValue>
      </Reference>
      <Reference URI="/xl/worksheets/sheet12.xml?ContentType=application/vnd.openxmlformats-officedocument.spreadsheetml.worksheet+xml">
        <DigestMethod Algorithm="http://www.w3.org/2001/04/xmlenc#sha256"/>
        <DigestValue>SRmFopTaNiz8PdG8wygs2NyIfi7IcRBoKwwOp7QhbfY=</DigestValue>
      </Reference>
      <Reference URI="/xl/worksheets/sheet13.xml?ContentType=application/vnd.openxmlformats-officedocument.spreadsheetml.worksheet+xml">
        <DigestMethod Algorithm="http://www.w3.org/2001/04/xmlenc#sha256"/>
        <DigestValue>buEJo45ojIbN6YnpBxPVgK1x1Cadw3BM934zYQri5Z8=</DigestValue>
      </Reference>
      <Reference URI="/xl/worksheets/sheet14.xml?ContentType=application/vnd.openxmlformats-officedocument.spreadsheetml.worksheet+xml">
        <DigestMethod Algorithm="http://www.w3.org/2001/04/xmlenc#sha256"/>
        <DigestValue>siS2cybtALkh/MgscwvfMVGD8u+40TTQAiT//BXd4gw=</DigestValue>
      </Reference>
      <Reference URI="/xl/worksheets/sheet15.xml?ContentType=application/vnd.openxmlformats-officedocument.spreadsheetml.worksheet+xml">
        <DigestMethod Algorithm="http://www.w3.org/2001/04/xmlenc#sha256"/>
        <DigestValue>fr4L+6StpizIP796VgJZ8o3nfx9t0ZOCkbB1U/PIguE=</DigestValue>
      </Reference>
      <Reference URI="/xl/worksheets/sheet16.xml?ContentType=application/vnd.openxmlformats-officedocument.spreadsheetml.worksheet+xml">
        <DigestMethod Algorithm="http://www.w3.org/2001/04/xmlenc#sha256"/>
        <DigestValue>3ORgyPZIRuwX+G9/R1jdEK+YUjRNbtts+aWFfuXxtT0=</DigestValue>
      </Reference>
      <Reference URI="/xl/worksheets/sheet2.xml?ContentType=application/vnd.openxmlformats-officedocument.spreadsheetml.worksheet+xml">
        <DigestMethod Algorithm="http://www.w3.org/2001/04/xmlenc#sha256"/>
        <DigestValue>erwa+Q7C0FA3NIQufvUjMfOOP/0z0xP8EG8NSt5Zqoc=</DigestValue>
      </Reference>
      <Reference URI="/xl/worksheets/sheet3.xml?ContentType=application/vnd.openxmlformats-officedocument.spreadsheetml.worksheet+xml">
        <DigestMethod Algorithm="http://www.w3.org/2001/04/xmlenc#sha256"/>
        <DigestValue>1Gp8KsLxT995nEL2Zt+XwVMs5ecQCd8uvmbFHNi/wP8=</DigestValue>
      </Reference>
      <Reference URI="/xl/worksheets/sheet4.xml?ContentType=application/vnd.openxmlformats-officedocument.spreadsheetml.worksheet+xml">
        <DigestMethod Algorithm="http://www.w3.org/2001/04/xmlenc#sha256"/>
        <DigestValue>W5jSLJlWi9viln7wmDoMkP4kGLMtgPvDz7lxvYMtaZM=</DigestValue>
      </Reference>
      <Reference URI="/xl/worksheets/sheet5.xml?ContentType=application/vnd.openxmlformats-officedocument.spreadsheetml.worksheet+xml">
        <DigestMethod Algorithm="http://www.w3.org/2001/04/xmlenc#sha256"/>
        <DigestValue>3uXH5esuhFaLQuQ9lX8EftqVPJjv9+Dh8YWfohJwMfk=</DigestValue>
      </Reference>
      <Reference URI="/xl/worksheets/sheet6.xml?ContentType=application/vnd.openxmlformats-officedocument.spreadsheetml.worksheet+xml">
        <DigestMethod Algorithm="http://www.w3.org/2001/04/xmlenc#sha256"/>
        <DigestValue>F0uDCpBmP3P9FNxmOx8XilGwAKCaVDtQfRoOkWbPN3g=</DigestValue>
      </Reference>
      <Reference URI="/xl/worksheets/sheet7.xml?ContentType=application/vnd.openxmlformats-officedocument.spreadsheetml.worksheet+xml">
        <DigestMethod Algorithm="http://www.w3.org/2001/04/xmlenc#sha256"/>
        <DigestValue>b5Zhkv8tPBu2oqoMYU4a4RAWwLsosTghz8D1hldKeRg=</DigestValue>
      </Reference>
      <Reference URI="/xl/worksheets/sheet8.xml?ContentType=application/vnd.openxmlformats-officedocument.spreadsheetml.worksheet+xml">
        <DigestMethod Algorithm="http://www.w3.org/2001/04/xmlenc#sha256"/>
        <DigestValue>4G2Q5MwxfjtpapyrSjxqQtNZQZoaVc2R5T6u9h9Jk6s=</DigestValue>
      </Reference>
      <Reference URI="/xl/worksheets/sheet9.xml?ContentType=application/vnd.openxmlformats-officedocument.spreadsheetml.worksheet+xml">
        <DigestMethod Algorithm="http://www.w3.org/2001/04/xmlenc#sha256"/>
        <DigestValue>Z1TFi5QScmprRXQQk+ZLtwEA+FGBboJBHhPs3/I6UWA=</DigestValue>
      </Reference>
    </Manifest>
    <SignatureProperties>
      <SignatureProperty Id="idSignatureTime" Target="#idPackageSignature">
        <mdssi:SignatureTime xmlns:mdssi="http://schemas.openxmlformats.org/package/2006/digital-signature">
          <mdssi:Format>YYYY-MM-DDThh:mm:ssTZD</mdssi:Format>
          <mdssi:Value>2020-08-24T14:45:54Z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2020-08-24T14:45:54Z</xd:SigningTime>
          <xd:SigningCertificate>
            <xd:Cert>
              <xd:CertDigest>
                <DigestMethod Algorithm="http://www.w3.org/2001/04/xmlenc#sha256"/>
                <DigestValue>nSmsPR2I+JDa6+15TzunIiidEL0G1K+n3Q3yAGJp36M=</DigestValue>
              </xd:CertDigest>
              <xd:IssuerSerial>
                <X509IssuerName>CN=CA-VIT S.A., O=VIT S.A., C=PY, SERIALNUMBER=RUC 80080099-0</X509IssuerName>
                <X509SerialNumber>112485999362533567911892006348464042527</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WJ1V3ZhnGjBtT1IpBx53qvbWCVcA3AokrkUJjeikx20=</DigestValue>
    </Reference>
    <Reference Type="http://www.w3.org/2000/09/xmldsig#Object" URI="#idOfficeObject">
      <DigestMethod Algorithm="http://www.w3.org/2001/04/xmlenc#sha256"/>
      <DigestValue>AJ9EFK+XAsthj5PIm5936tFJ/6gggBA5puntum9rKCs=</DigestValue>
    </Reference>
    <Reference Type="http://uri.etsi.org/01903#SignedProperties" URI="#idSignedProperties">
      <Transforms>
        <Transform Algorithm="http://www.w3.org/TR/2001/REC-xml-c14n-20010315"/>
      </Transforms>
      <DigestMethod Algorithm="http://www.w3.org/2001/04/xmlenc#sha256"/>
      <DigestValue>K2u13FaoLRo5bqgjzxH90USAZhyX2P+XUW5WzD5ymvk=</DigestValue>
    </Reference>
  </SignedInfo>
  <SignatureValue>EGrhdqi0WDrvtj+fdfrPggNdQwcmH0C2zEzz0Em+noicv6wSviLvkAvYxaAkNOXkeUBUti2a83Hb
mCCmm1WkibvTGj04AwGWM+XXztNLmxzfgcOd4YI3/SIztqt3DXLabDGvUW9MhsUbLbIWk2T9H5+p
d7JsDIKIrWRjEAkgr9eyCUJbG3n/TMG5aFxXaLgPSkOTY2rg5aTxy7AdlHo0MEtaPHt4b7M7KnZ9
5fijAsiBT8JOGUWAEwwPO4q0bJHyrhi7GwWgsG9wWZKKJB1NsOGZla2Fb+EgRnNRILKt4WIH2rEx
lPQNl84BWstdV5vdx2LcJ0w4rk131XgfM3WAfQ==</SignatureValue>
  <KeyInfo>
    <X509Data>
      <X509Certificate>MIIHwDCCBaigAwIBAgIQSyHTgg8ZY1ZcsMFG9A1BYDANBgkqhkiG9w0BAQsFADBPMRcwFQYDVQQFEw5SVUMgODAwODAwOTktMDELMAkGA1UEBhMCUFkxETAPBgNVBAoMCFZJVCBTLkEuMRQwEgYDVQQDEwtDQS1WSVQgUy5BLjAeFw0xOTA0MTIxNjQ4MDZaFw0yMTA0MTIxNjQ4MDZaMIGaMRAwDgYDVQQqDAdPUkxBTkRPMRgwFgYDVQQEDA9QRU5ORVIgRMOcUktTRU4xETAPBgNVBAUTCENJODAyNzE4MSAwHgYDVQQDDBdPUkxBTkRPIFBFTk5FUiBEw5xSS1NFTjERMA8GA1UECwwIRklSTUEgRjIxFzAVBgNVBAoMDlBFUlNPTkEgRklTSUNBMQswCQYDVQQGEwJQWTCCASIwDQYJKoZIhvcNAQEBBQADggEPADCCAQoCggEBAOqjqiYHQHd9PUQTqHxXlUXsnfZ0wrl8bQYeElY/PsaZz8tcGtITNVZh5lQVx3QFkOO5I0H6F5A+Y+RXhzYWfA9axuzxawUbDIpg2+Zqbf0XoZ9yKTSj2/7YtpyAZUUBrOOV/thFbtV7WmWkszz5Yq0ypHsb/x7Ai6OhZi0ZTJ23eUwV27ycPZm2wGWlb0eRY5rLFS3YQ9jkSGy7c55mVYGmbBRwUxlj7vLO0AQokrS/Mf0zEp4aJ/JhLcSOdTC4aCGhtqutsj8frFuksQVgobZC2EV1vOd3yXdO2Y1Bjyvwyxgxk2ABJCTIQF0NcB1IqvGAstCEc31DaGiz/4r5H3ECAwEAAaOCA0owggNGMAwGA1UdEwEB/wQCMAAwDgYDVR0PAQH/BAQDAgXgMCwGA1UdJQEB/wQiMCAGCCsGAQUFBwMEBggrBgEFBQcDAgYKKwYBBAGCNxQCAjAdBgNVHQ4EFgQUSBapxCMYMqS12GkC/5Y/ESnCcs0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gBgNVHREEGTAXgRVPUEVOTkVSQFBFTk5FUi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NJAM4SDBhwKRB3IgkJuQWBiCI4JsbcDU1SmC1iE9HCSKXdpUQLUM0d9sPOxMjfnCmumcVWVSakwgWaEHKHYZTybvHiKq1KfcGmXXY7jjzXTnG3Zwf9V21vow5a5/LPMONYXoJb27zCt9n8zFqpCdH8oBF4tuh9YQpab4m7mAJQHBHOdIeWR64HSCQuQh9TXmqFOe7f9HNQE3YUCWofeCU5RwZOwaGZVWstwa+VRjgPvpo6VPuoTJ3HfHjmu4dDM62PTB+vRRrxqSRNBoWw3WMXcxfMA6QqE8TsC0VEhS3S8WTr7TMnvQqx9290+CRkreVshH8nEgsq3xoJf3gu0yGPvYqeSYs1z5LnsxgAwqK2r1anaF3jSbyFt8Uqiy2oP2//YVU88KtQq3YT6sKQI/7z6ll7+phOT4dMJq9X0jZQXO/c5bcEkMq263qkgL5nppS12qdLFmaNddo9HunH3qj4VB4WDmyphG722H6pfLRzUGEjB3Y4kQVuzA18wYKjqgwkS2rvnLfUoqvsqW55hSo3CTFz6Pm4e6ks8ozu7722upurBmcfzkix7VtKyNYnQHDr2BbOkEwSzLwEvL7papuMnuo0sxom8p5Mmb2Fvtj3TL5EkBKypqWCC2Mzv7K5OaytE4PItgfd9aewxsL1x4hdhaGimaAUVjGtKq+qxe8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EMhqtSmi/dbj9+nJ1Bm2AzGmARJGfr6laVc/cbhMPN8=</DigestValue>
      </Reference>
      <Reference URI="/xl/calcChain.xml?ContentType=application/vnd.openxmlformats-officedocument.spreadsheetml.calcChain+xml">
        <DigestMethod Algorithm="http://www.w3.org/2001/04/xmlenc#sha256"/>
        <DigestValue>uUYpxEFGMMtXdkChaTjOSoA/73UXZnrS+cV6kXaiAiQ=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zMazunT+XrVFc+k8pV45L0P583quRMO+QhUBZ0+Aj/o=</DigestValue>
      </Reference>
      <Reference URI="/xl/drawings/drawing1.xml?ContentType=application/vnd.openxmlformats-officedocument.drawing+xml">
        <DigestMethod Algorithm="http://www.w3.org/2001/04/xmlenc#sha256"/>
        <DigestValue>iVp/ifsESsjokyHIfczUPv1f7i4b1Odb745YGQoG5Do=</DigestValue>
      </Reference>
      <Reference URI="/xl/drawings/drawing2.xml?ContentType=application/vnd.openxmlformats-officedocument.drawing+xml">
        <DigestMethod Algorithm="http://www.w3.org/2001/04/xmlenc#sha256"/>
        <DigestValue>OfQLAnpf0jFeeiQ5Bw1xUr1U0pWOvZ5YTjFNir/rhh4=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QKT2Zu+kdDtBoh0ZqK9bsZSdHOYS26KlW3S+BdUXLko=</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zqCxJYhZQWJTiwWyYT67rjoipAFNIMk7fpgvQkmnZEM=</DigestValue>
      </Reference>
      <Reference URI="/xl/externalLinks/externalLink1.xml?ContentType=application/vnd.openxmlformats-officedocument.spreadsheetml.externalLink+xml">
        <DigestMethod Algorithm="http://www.w3.org/2001/04/xmlenc#sha256"/>
        <DigestValue>x9Tk4RoZZ4U5uwYcR66ukvmaQuc6Rl0T7RuPnkZf0Qc=</DigestValue>
      </Reference>
      <Reference URI="/xl/externalLinks/externalLink2.xml?ContentType=application/vnd.openxmlformats-officedocument.spreadsheetml.externalLink+xml">
        <DigestMethod Algorithm="http://www.w3.org/2001/04/xmlenc#sha256"/>
        <DigestValue>85Kp1GhvQuqjJLvxxGl++6utV0ECLrKK/+T+1u1uB4Y=</DigestValue>
      </Reference>
      <Reference URI="/xl/media/image1.png?ContentType=image/png">
        <DigestMethod Algorithm="http://www.w3.org/2001/04/xmlenc#sha256"/>
        <DigestValue>sXc1WbKOvv14h+W9OoKKqmuGDl/LmZcWo44dNNVTRkE=</DigestValue>
      </Reference>
      <Reference URI="/xl/media/image10.png?ContentType=image/png">
        <DigestMethod Algorithm="http://www.w3.org/2001/04/xmlenc#sha256"/>
        <DigestValue>rCXFuAYLalxBmuB/ADETsJdi6/eXfUTjXdc+NMpdzWA=</DigestValue>
      </Reference>
      <Reference URI="/xl/media/image11.png?ContentType=image/png">
        <DigestMethod Algorithm="http://www.w3.org/2001/04/xmlenc#sha256"/>
        <DigestValue>LsmLBxh4L0xK9ttfzxqp0ehWZXmxqnIALt/2om1+UDY=</DigestValue>
      </Reference>
      <Reference URI="/xl/media/image12.png?ContentType=image/png">
        <DigestMethod Algorithm="http://www.w3.org/2001/04/xmlenc#sha256"/>
        <DigestValue>73aCDUoEjwnZzWqwwdJA1iFzKmZCy3LbWG/mVH9kMj8=</DigestValue>
      </Reference>
      <Reference URI="/xl/media/image13.png?ContentType=image/png">
        <DigestMethod Algorithm="http://www.w3.org/2001/04/xmlenc#sha256"/>
        <DigestValue>nntwTxcTyAIc+hlOS7k74OfP0mbNTjs8F5QicEQBdys=</DigestValue>
      </Reference>
      <Reference URI="/xl/media/image14.png?ContentType=image/png">
        <DigestMethod Algorithm="http://www.w3.org/2001/04/xmlenc#sha256"/>
        <DigestValue>Hh99X2cSDiKVqDJI5YYHtY7ed7QooqAiOo4fhk8x9NE=</DigestValue>
      </Reference>
      <Reference URI="/xl/media/image2.png?ContentType=image/png">
        <DigestMethod Algorithm="http://www.w3.org/2001/04/xmlenc#sha256"/>
        <DigestValue>OAyAuLl9dliWaN6yyWpW0N63HagOalgBzg6jBy78v90=</DigestValue>
      </Reference>
      <Reference URI="/xl/media/image3.png?ContentType=image/png">
        <DigestMethod Algorithm="http://www.w3.org/2001/04/xmlenc#sha256"/>
        <DigestValue>3gyVN3kc0IdnugspYl7DXhMfAd+rmTmtRanwYAJaTRQ=</DigestValue>
      </Reference>
      <Reference URI="/xl/media/image4.png?ContentType=image/png">
        <DigestMethod Algorithm="http://www.w3.org/2001/04/xmlenc#sha256"/>
        <DigestValue>uWbuFhW7OK3jr1pedFWvqquVOlM79TaGNZFxd3ct0fo=</DigestValue>
      </Reference>
      <Reference URI="/xl/media/image5.png?ContentType=image/png">
        <DigestMethod Algorithm="http://www.w3.org/2001/04/xmlenc#sha256"/>
        <DigestValue>zLgWp1S5HlIWImxwM9mwnxP60HZiNCN6ErkehEeSXpk=</DigestValue>
      </Reference>
      <Reference URI="/xl/media/image6.png?ContentType=image/png">
        <DigestMethod Algorithm="http://www.w3.org/2001/04/xmlenc#sha256"/>
        <DigestValue>bSf4jH1EmkLjum80a7BLLvBjH2IaI024ORmI64+cblY=</DigestValue>
      </Reference>
      <Reference URI="/xl/media/image7.png?ContentType=image/png">
        <DigestMethod Algorithm="http://www.w3.org/2001/04/xmlenc#sha256"/>
        <DigestValue>1QuIGhMCHKTyDxdVgE6KZAtHjK7WgBqVqeaFFAqVXpo=</DigestValue>
      </Reference>
      <Reference URI="/xl/media/image8.png?ContentType=image/png">
        <DigestMethod Algorithm="http://www.w3.org/2001/04/xmlenc#sha256"/>
        <DigestValue>CX47ejUcgauT8B7ya7DNoIDqi9NWtkwz9TXiXeIyGfg=</DigestValue>
      </Reference>
      <Reference URI="/xl/media/image9.png?ContentType=image/png">
        <DigestMethod Algorithm="http://www.w3.org/2001/04/xmlenc#sha256"/>
        <DigestValue>/nh/f7NnJc01gEBlvWbMIom5t20xXupB1cPgRd9G638=</DigestValue>
      </Reference>
      <Reference URI="/xl/printerSettings/printerSettings1.bin?ContentType=application/vnd.openxmlformats-officedocument.spreadsheetml.printerSettings">
        <DigestMethod Algorithm="http://www.w3.org/2001/04/xmlenc#sha256"/>
        <DigestValue>OOhogLH5P+qtiLI6PzBWp6VNAaVBtQfRh8BlA8AC2ro=</DigestValue>
      </Reference>
      <Reference URI="/xl/sharedStrings.xml?ContentType=application/vnd.openxmlformats-officedocument.spreadsheetml.sharedStrings+xml">
        <DigestMethod Algorithm="http://www.w3.org/2001/04/xmlenc#sha256"/>
        <DigestValue>NMZCuROt/MNcot4H9OE37qxfcZIhRyEWFPHQXhGKhPg=</DigestValue>
      </Reference>
      <Reference URI="/xl/styles.xml?ContentType=application/vnd.openxmlformats-officedocument.spreadsheetml.styles+xml">
        <DigestMethod Algorithm="http://www.w3.org/2001/04/xmlenc#sha256"/>
        <DigestValue>1fp4HTP+85E8fXXhDjvGLC7qOQFkjECYCM5UwhSVDwU=</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dLN/IuNHsqvDIoS8hePr5Bl0cMmn+NLwh1fBYxi7uew=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oY0oKg4yB0FiSyDpS+lW7ZLMeZcI5wvg+y8nqaThVbI=</DigestValue>
      </Reference>
      <Reference URI="/xl/worksheets/sheet1.xml?ContentType=application/vnd.openxmlformats-officedocument.spreadsheetml.worksheet+xml">
        <DigestMethod Algorithm="http://www.w3.org/2001/04/xmlenc#sha256"/>
        <DigestValue>XwmzbQRrZiYWvfLVu71u+/CuQMS8dT63he1yzfQ1TLE=</DigestValue>
      </Reference>
      <Reference URI="/xl/worksheets/sheet10.xml?ContentType=application/vnd.openxmlformats-officedocument.spreadsheetml.worksheet+xml">
        <DigestMethod Algorithm="http://www.w3.org/2001/04/xmlenc#sha256"/>
        <DigestValue>QTd1E50FOgnMrUSktS7bR+31tr7rrdGBeKe6d9tuvWw=</DigestValue>
      </Reference>
      <Reference URI="/xl/worksheets/sheet11.xml?ContentType=application/vnd.openxmlformats-officedocument.spreadsheetml.worksheet+xml">
        <DigestMethod Algorithm="http://www.w3.org/2001/04/xmlenc#sha256"/>
        <DigestValue>VibspZ4bDBKFAx/S4lFCN8BKgw0Dzo+nTcKAeWCYtBI=</DigestValue>
      </Reference>
      <Reference URI="/xl/worksheets/sheet12.xml?ContentType=application/vnd.openxmlformats-officedocument.spreadsheetml.worksheet+xml">
        <DigestMethod Algorithm="http://www.w3.org/2001/04/xmlenc#sha256"/>
        <DigestValue>SRmFopTaNiz8PdG8wygs2NyIfi7IcRBoKwwOp7QhbfY=</DigestValue>
      </Reference>
      <Reference URI="/xl/worksheets/sheet13.xml?ContentType=application/vnd.openxmlformats-officedocument.spreadsheetml.worksheet+xml">
        <DigestMethod Algorithm="http://www.w3.org/2001/04/xmlenc#sha256"/>
        <DigestValue>buEJo45ojIbN6YnpBxPVgK1x1Cadw3BM934zYQri5Z8=</DigestValue>
      </Reference>
      <Reference URI="/xl/worksheets/sheet14.xml?ContentType=application/vnd.openxmlformats-officedocument.spreadsheetml.worksheet+xml">
        <DigestMethod Algorithm="http://www.w3.org/2001/04/xmlenc#sha256"/>
        <DigestValue>siS2cybtALkh/MgscwvfMVGD8u+40TTQAiT//BXd4gw=</DigestValue>
      </Reference>
      <Reference URI="/xl/worksheets/sheet15.xml?ContentType=application/vnd.openxmlformats-officedocument.spreadsheetml.worksheet+xml">
        <DigestMethod Algorithm="http://www.w3.org/2001/04/xmlenc#sha256"/>
        <DigestValue>fr4L+6StpizIP796VgJZ8o3nfx9t0ZOCkbB1U/PIguE=</DigestValue>
      </Reference>
      <Reference URI="/xl/worksheets/sheet16.xml?ContentType=application/vnd.openxmlformats-officedocument.spreadsheetml.worksheet+xml">
        <DigestMethod Algorithm="http://www.w3.org/2001/04/xmlenc#sha256"/>
        <DigestValue>3ORgyPZIRuwX+G9/R1jdEK+YUjRNbtts+aWFfuXxtT0=</DigestValue>
      </Reference>
      <Reference URI="/xl/worksheets/sheet2.xml?ContentType=application/vnd.openxmlformats-officedocument.spreadsheetml.worksheet+xml">
        <DigestMethod Algorithm="http://www.w3.org/2001/04/xmlenc#sha256"/>
        <DigestValue>erwa+Q7C0FA3NIQufvUjMfOOP/0z0xP8EG8NSt5Zqoc=</DigestValue>
      </Reference>
      <Reference URI="/xl/worksheets/sheet3.xml?ContentType=application/vnd.openxmlformats-officedocument.spreadsheetml.worksheet+xml">
        <DigestMethod Algorithm="http://www.w3.org/2001/04/xmlenc#sha256"/>
        <DigestValue>1Gp8KsLxT995nEL2Zt+XwVMs5ecQCd8uvmbFHNi/wP8=</DigestValue>
      </Reference>
      <Reference URI="/xl/worksheets/sheet4.xml?ContentType=application/vnd.openxmlformats-officedocument.spreadsheetml.worksheet+xml">
        <DigestMethod Algorithm="http://www.w3.org/2001/04/xmlenc#sha256"/>
        <DigestValue>W5jSLJlWi9viln7wmDoMkP4kGLMtgPvDz7lxvYMtaZM=</DigestValue>
      </Reference>
      <Reference URI="/xl/worksheets/sheet5.xml?ContentType=application/vnd.openxmlformats-officedocument.spreadsheetml.worksheet+xml">
        <DigestMethod Algorithm="http://www.w3.org/2001/04/xmlenc#sha256"/>
        <DigestValue>3uXH5esuhFaLQuQ9lX8EftqVPJjv9+Dh8YWfohJwMfk=</DigestValue>
      </Reference>
      <Reference URI="/xl/worksheets/sheet6.xml?ContentType=application/vnd.openxmlformats-officedocument.spreadsheetml.worksheet+xml">
        <DigestMethod Algorithm="http://www.w3.org/2001/04/xmlenc#sha256"/>
        <DigestValue>F0uDCpBmP3P9FNxmOx8XilGwAKCaVDtQfRoOkWbPN3g=</DigestValue>
      </Reference>
      <Reference URI="/xl/worksheets/sheet7.xml?ContentType=application/vnd.openxmlformats-officedocument.spreadsheetml.worksheet+xml">
        <DigestMethod Algorithm="http://www.w3.org/2001/04/xmlenc#sha256"/>
        <DigestValue>b5Zhkv8tPBu2oqoMYU4a4RAWwLsosTghz8D1hldKeRg=</DigestValue>
      </Reference>
      <Reference URI="/xl/worksheets/sheet8.xml?ContentType=application/vnd.openxmlformats-officedocument.spreadsheetml.worksheet+xml">
        <DigestMethod Algorithm="http://www.w3.org/2001/04/xmlenc#sha256"/>
        <DigestValue>4G2Q5MwxfjtpapyrSjxqQtNZQZoaVc2R5T6u9h9Jk6s=</DigestValue>
      </Reference>
      <Reference URI="/xl/worksheets/sheet9.xml?ContentType=application/vnd.openxmlformats-officedocument.spreadsheetml.worksheet+xml">
        <DigestMethod Algorithm="http://www.w3.org/2001/04/xmlenc#sha256"/>
        <DigestValue>Z1TFi5QScmprRXQQk+ZLtwEA+FGBboJBHhPs3/I6UWA=</DigestValue>
      </Reference>
    </Manifest>
    <SignatureProperties>
      <SignatureProperty Id="idSignatureTime" Target="#idPackageSignature">
        <mdssi:SignatureTime xmlns:mdssi="http://schemas.openxmlformats.org/package/2006/digital-signature">
          <mdssi:Format>YYYY-MM-DDThh:mm:ssTZD</mdssi:Format>
          <mdssi:Value>2020-08-24T16:48:24Z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16.0.12527/19</OfficeVersion>
          <ApplicationVersion>16.0.12527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2020-08-24T16:48:24Z</xd:SigningTime>
          <xd:SigningCertificate>
            <xd:Cert>
              <xd:CertDigest>
                <DigestMethod Algorithm="http://www.w3.org/2001/04/xmlenc#sha256"/>
                <DigestValue>OlOG/ORLaBtAbiCwAm+4c0JVBjhFmtj1lbk2OaLGpNU=</DigestValue>
              </xd:CertDigest>
              <xd:IssuerSerial>
                <X509IssuerName>CN=CA-VIT S.A., O=VIT S.A., C=PY, SERIALNUMBER=RUC 80080099-0</X509IssuerName>
                <X509SerialNumber>99867735372960804536541762882638791008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BG</vt:lpstr>
      <vt:lpstr>ER</vt:lpstr>
      <vt:lpstr>EPN</vt:lpstr>
      <vt:lpstr>EFE</vt:lpstr>
      <vt:lpstr>A</vt:lpstr>
      <vt:lpstr>B</vt:lpstr>
      <vt:lpstr>C</vt:lpstr>
      <vt:lpstr>D</vt:lpstr>
      <vt:lpstr>E</vt:lpstr>
      <vt:lpstr>F</vt:lpstr>
      <vt:lpstr>G</vt:lpstr>
      <vt:lpstr>H</vt:lpstr>
      <vt:lpstr>I</vt:lpstr>
      <vt:lpstr>J</vt:lpstr>
      <vt:lpstr>K</vt:lpstr>
      <vt:lpstr>NEC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vanina</dc:creator>
  <cp:lastModifiedBy>user</cp:lastModifiedBy>
  <dcterms:created xsi:type="dcterms:W3CDTF">2015-06-05T18:19:34Z</dcterms:created>
  <dcterms:modified xsi:type="dcterms:W3CDTF">2020-08-22T15:22:36Z</dcterms:modified>
</cp:coreProperties>
</file>