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portes\Reportes Contabilidad\Informes Realizados en Contabilidad\Notas de Los Estados Contables\Año 2020\12 Diciembre 2020\"/>
    </mc:Choice>
  </mc:AlternateContent>
  <xr:revisionPtr revIDLastSave="0" documentId="13_ncr:1_{58E1029F-C148-4FF9-9441-A79F056E73EA}" xr6:coauthVersionLast="44" xr6:coauthVersionMax="44" xr10:uidLastSave="{00000000-0000-0000-0000-000000000000}"/>
  <bookViews>
    <workbookView xWindow="-120" yWindow="-120" windowWidth="20730" windowHeight="11160" tabRatio="940" xr2:uid="{00000000-000D-0000-FFFF-FFFF00000000}"/>
  </bookViews>
  <sheets>
    <sheet name="Balance general - Activo" sheetId="5" r:id="rId1"/>
    <sheet name="Balance general - Pasivo" sheetId="9" r:id="rId2"/>
    <sheet name="Estado de resultados" sheetId="6" r:id="rId3"/>
    <sheet name="Mov_Patrimonio neto" sheetId="13" r:id="rId4"/>
    <sheet name="Estado de flujo de efectivo" sheetId="15" r:id="rId5"/>
  </sheets>
  <externalReferences>
    <externalReference r:id="rId6"/>
  </externalReferences>
  <definedNames>
    <definedName name="_xlnm._FilterDatabase" localSheetId="2" hidden="1">'Estado de resultados'!$F$6:$G$64</definedName>
    <definedName name="AJUST_AL_PATRIM">[1]Balance!$F$41</definedName>
    <definedName name="APORT_NO_CAPITAL">[1]Balance!$F$40</definedName>
    <definedName name="_xlnm.Print_Area" localSheetId="0">'Balance general - Activo'!$A$1:$G$71</definedName>
    <definedName name="_xlnm.Print_Area" localSheetId="1">'Balance general - Pasivo'!$A$1:$G$61</definedName>
    <definedName name="_xlnm.Print_Area" localSheetId="4">'Estado de flujo de efectivo'!$A$2:$G$62</definedName>
    <definedName name="_xlnm.Print_Area" localSheetId="2">'Estado de resultados'!$A$1:$F$73</definedName>
    <definedName name="_xlnm.Print_Area" localSheetId="3">'Mov_Patrimonio neto'!$A$1:$I$39</definedName>
    <definedName name="AREA_GANAN">[1]Resultados!$C$58</definedName>
    <definedName name="AREA_PERDID">[1]Resultados!$C$59</definedName>
    <definedName name="AS2DocOpenMode" hidden="1">"AS2DocumentEdit"</definedName>
    <definedName name="BU_NETO">[1]Balance!$C$51</definedName>
    <definedName name="CAP_INTEGR">[1]Balance!$F$39</definedName>
    <definedName name="CARG_DIFER">[1]Balance!$C$53</definedName>
    <definedName name="CRED_DIVERSOS">[1]Balance!$C$35</definedName>
    <definedName name="CSF_DEUD_PROD_FINAN">[1]Balance!$C$23</definedName>
    <definedName name="CSF_OTRAS_INST_FIN">[1]Balance!$C$22</definedName>
    <definedName name="CSNF_DEU_PROD_FIN">[1]Balance!$C$29</definedName>
    <definedName name="CSNF_INT_REPO">[1]Balance!$C$31</definedName>
    <definedName name="CSNF_PREST_">[1]Balance!$C$28</definedName>
    <definedName name="CSNF_PREV">[1]Balance!$C$32</definedName>
    <definedName name="CSNF_REPO">[1]Balance!$C$30</definedName>
    <definedName name="CV_DEUD_PROD_FINAN">[1]Balance!$C$41</definedName>
    <definedName name="CV_MOROSOS">[1]Balance!$C$40</definedName>
    <definedName name="CV_PREV">[1]Balance!$C$42</definedName>
    <definedName name="DEUD_PROD_FIN">[1]Balance!$C$14</definedName>
    <definedName name="Excel_BuiltIn_Print_Area_2_1" localSheetId="1">'Balance general - Pasivo'!$A$1:$G$61</definedName>
    <definedName name="Excel_BuiltIn_Print_Area_2_1" localSheetId="4">#REF!</definedName>
    <definedName name="Excel_BuiltIn_Print_Area_2_1">'Balance general - Activo'!$A$1:$H$71</definedName>
    <definedName name="GF_CRED_VEN">[1]Resultados!$C$11</definedName>
    <definedName name="GF_CRED_VIG_SF">[1]Resultados!$C$9</definedName>
    <definedName name="GF_CRED_VIG_SNF">[1]Resultados!$C$10</definedName>
    <definedName name="GF_RENT_VAL_PUB">[1]Resultados!$C$12</definedName>
    <definedName name="GF_VAL_ACT_PAS">[1]Resultados!$C$17</definedName>
    <definedName name="IMP_RENTA">[1]Resultados!$C$64</definedName>
    <definedName name="INV_BIEN_ADJUD">[1]Balance!$C$46</definedName>
    <definedName name="INV_OTRAS_INV">[1]Balance!$C$47</definedName>
    <definedName name="INV_PREV">[1]Balance!$C$48</definedName>
    <definedName name="OBLIG_DIV_ACREED_SOC">[1]Balance!$F$30</definedName>
    <definedName name="OBLIG_DIV_OTRAS">[1]Balance!$F$31</definedName>
    <definedName name="OD_ACREED_FISC">[1]Balance!$F$29</definedName>
    <definedName name="OGO_GAN_CRED_DIV">[1]Resultados!$C$37</definedName>
    <definedName name="OGO_REN_BIENES">[1]Resultados!$C$38</definedName>
    <definedName name="OGO_RES_OP_CAMB">[1]Resultados!$C$40</definedName>
    <definedName name="OLE_LINK2_1" localSheetId="1">'Balance general - Pasivo'!#REF!</definedName>
    <definedName name="OLE_LINK2_1" localSheetId="4">#REF!</definedName>
    <definedName name="OLE_LINK2_1">'Balance general - Activo'!$E$6</definedName>
    <definedName name="OPO_AMORT_CARG_DIF">[1]Resultados!$C$46</definedName>
    <definedName name="OPO_DEPREC">[1]Resultados!$C$45</definedName>
    <definedName name="OPO_GTOS_GEN">[1]Resultados!$C$44</definedName>
    <definedName name="OPO_OTRAS">[1]Resultados!$C$47</definedName>
    <definedName name="OPO_RET_PERS_CARG_SOC">[1]Resultados!$C$43</definedName>
    <definedName name="OPO_VAL_OTROS_ACT_PAS">[1]Resultados!$C$39</definedName>
    <definedName name="OSF_ACREED_CARG_FIN">[1]Balance!$F$14</definedName>
    <definedName name="OSF_CRED_DOC_DIF">[1]Balance!$F$12</definedName>
    <definedName name="OSF_OTRAS_INST_FINAN">[1]Balance!$F$11</definedName>
    <definedName name="OSF_PREST_ENT_FINAN">[1]Balance!$F$13</definedName>
    <definedName name="OSNF_ACREED_CARG_FINAN">[1]Balance!$F$24</definedName>
    <definedName name="OSNF_DEP_SEC_PRIV">[1]Balance!$F$22</definedName>
    <definedName name="OSNF_DEP_SEC_PUB">[1]Balance!$F$23</definedName>
    <definedName name="OSNF_REPO">[1]Balance!$F$25</definedName>
    <definedName name="PF_OBLIG_SEC_FINAN">[1]Resultados!$C$15</definedName>
    <definedName name="PF_OBLIG_SEC_NF">[1]Resultados!$C$16</definedName>
    <definedName name="PREV_CONST">[1]Resultados!$C$23</definedName>
    <definedName name="PREV_DESAF">[1]Resultados!$C$24</definedName>
    <definedName name="PREV_DISP">[1]Balance!$C$15</definedName>
    <definedName name="PROV">[1]Balance!$F$34</definedName>
    <definedName name="RE_GAN_EXTRAOR">[1]Resultados!$C$53</definedName>
    <definedName name="RE_PERD_EXTRAORD">[1]Resultados!$C$54</definedName>
    <definedName name="RESERV_LEGAL">[1]Balance!$F$42</definedName>
    <definedName name="RESUL_EJERC">[1]Balance!$F$44</definedName>
    <definedName name="RESULT_ACUMUL">[1]Balance!$F$43</definedName>
    <definedName name="RS_GANANC">[1]Resultados!$C$30</definedName>
    <definedName name="RS_PERDID">[1]Resultados!$C$31</definedName>
    <definedName name="TextRefCopyRangeCount" hidden="1">1</definedName>
    <definedName name="TOT_CTAS_CONT">[1]Balance!$C$59</definedName>
    <definedName name="TOTAL_CTAS_ORDEN">[1]Balance!$C$61</definedName>
    <definedName name="VALOR_PUB">[1]Balance!$C$18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3" l="1"/>
  <c r="E52" i="5" l="1"/>
  <c r="E53" i="5"/>
  <c r="I26" i="13" l="1"/>
  <c r="E42" i="9" l="1"/>
  <c r="E41" i="9"/>
  <c r="H21" i="13" l="1"/>
  <c r="G21" i="13"/>
  <c r="F21" i="13"/>
  <c r="E21" i="13"/>
  <c r="D21" i="13"/>
  <c r="C21" i="13"/>
  <c r="B21" i="13"/>
  <c r="G46" i="9"/>
  <c r="G31" i="9"/>
  <c r="G14" i="9"/>
  <c r="G61" i="5"/>
  <c r="D18" i="15" l="1"/>
  <c r="E31" i="9"/>
  <c r="E44" i="9"/>
  <c r="D32" i="15" l="1"/>
  <c r="D41" i="15" l="1"/>
  <c r="F34" i="15"/>
  <c r="D23" i="15"/>
  <c r="D34" i="15" s="1"/>
  <c r="F41" i="15"/>
  <c r="F45" i="15"/>
  <c r="D45" i="15"/>
  <c r="D47" i="15" l="1"/>
  <c r="D51" i="15" s="1"/>
  <c r="F51" i="15"/>
  <c r="A3" i="13"/>
  <c r="A62" i="15" l="1"/>
  <c r="A61" i="15"/>
  <c r="A5" i="15"/>
  <c r="A4" i="15"/>
  <c r="A2" i="15"/>
  <c r="A61" i="9" l="1"/>
  <c r="A73" i="6" s="1"/>
  <c r="A60" i="9"/>
  <c r="A72" i="6" s="1"/>
  <c r="G23" i="13" l="1"/>
  <c r="D6" i="6"/>
  <c r="G6" i="9"/>
  <c r="E6" i="9"/>
  <c r="D6" i="15" l="1"/>
  <c r="G28" i="13"/>
  <c r="A1" i="6"/>
  <c r="H23" i="13"/>
  <c r="I23" i="13" l="1"/>
  <c r="C28" i="13"/>
  <c r="B28" i="13" l="1"/>
  <c r="E14" i="5" l="1"/>
  <c r="D12" i="6"/>
  <c r="D24" i="6"/>
  <c r="D17" i="6" l="1"/>
  <c r="D19" i="6" s="1"/>
  <c r="D26" i="6" s="1"/>
  <c r="A6" i="13" l="1"/>
  <c r="A4" i="6"/>
  <c r="A4" i="9" l="1"/>
  <c r="A3" i="9"/>
  <c r="A3" i="6" s="1"/>
  <c r="A5" i="13" s="1"/>
  <c r="A2" i="9"/>
  <c r="A1" i="9"/>
  <c r="D39" i="6"/>
  <c r="F25" i="13"/>
  <c r="A66" i="6"/>
  <c r="I25" i="13" l="1"/>
  <c r="D54" i="6"/>
  <c r="D58" i="6"/>
  <c r="D31" i="6"/>
  <c r="D33" i="6" s="1"/>
  <c r="E47" i="5"/>
  <c r="E55" i="5"/>
  <c r="E28" i="13"/>
  <c r="E23" i="5"/>
  <c r="F28" i="13"/>
  <c r="E24" i="9"/>
  <c r="D47" i="6"/>
  <c r="E35" i="5"/>
  <c r="E61" i="5" l="1"/>
  <c r="D49" i="6"/>
  <c r="D60" i="6" s="1"/>
  <c r="D64" i="6" s="1"/>
  <c r="E14" i="9"/>
  <c r="E35" i="9" l="1"/>
  <c r="E46" i="9" s="1"/>
  <c r="H27" i="13" l="1"/>
  <c r="I27" i="13" l="1"/>
  <c r="H28" i="13"/>
  <c r="D28" i="13"/>
  <c r="I28" i="13" l="1"/>
</calcChain>
</file>

<file path=xl/sharedStrings.xml><?xml version="1.0" encoding="utf-8"?>
<sst xmlns="http://schemas.openxmlformats.org/spreadsheetml/2006/main" count="238" uniqueCount="194">
  <si>
    <t>ACTIVO</t>
  </si>
  <si>
    <t>DISPONIBLE</t>
  </si>
  <si>
    <t>PASIVO</t>
  </si>
  <si>
    <t>PROVISIONES</t>
  </si>
  <si>
    <t xml:space="preserve">Caja </t>
  </si>
  <si>
    <t xml:space="preserve">Otras instituciones financieras </t>
  </si>
  <si>
    <t xml:space="preserve">Depósitos </t>
  </si>
  <si>
    <t>Cheques y otros documentos para compensar</t>
  </si>
  <si>
    <t xml:space="preserve">Corresponsales créditos documentarios diferidos </t>
  </si>
  <si>
    <t>Deudores por productos financieros devengados</t>
  </si>
  <si>
    <t xml:space="preserve">Acreedores por cargos financieros devengados </t>
  </si>
  <si>
    <t xml:space="preserve">Depósitos - Sector privado </t>
  </si>
  <si>
    <t>Depósitos - Sector público</t>
  </si>
  <si>
    <t xml:space="preserve">Otras obligaciones por intermediación financiera </t>
  </si>
  <si>
    <t xml:space="preserve">Deudores por productos financieros devengados </t>
  </si>
  <si>
    <t xml:space="preserve">OBLIGACIONES DIVERSAS </t>
  </si>
  <si>
    <t xml:space="preserve">PREVISIONES </t>
  </si>
  <si>
    <t>TOTAL DEL PASIVO</t>
  </si>
  <si>
    <t xml:space="preserve">Bienes adquiridos en recuperación de créditos </t>
  </si>
  <si>
    <t>TOTAL DEL ACTIVO</t>
  </si>
  <si>
    <t>CUENTAS DE CONTINGENCIA Y DE ORDEN</t>
  </si>
  <si>
    <t xml:space="preserve">GANANCIAS FINANCIERAS </t>
  </si>
  <si>
    <t xml:space="preserve">  Por créditos vigentes - Sector financiero </t>
  </si>
  <si>
    <t xml:space="preserve">  Por créditos vigentes - Sector no financiero </t>
  </si>
  <si>
    <t xml:space="preserve">  Por créditos vencidos</t>
  </si>
  <si>
    <t xml:space="preserve">PERDIDAS FINANCIERAS </t>
  </si>
  <si>
    <t xml:space="preserve">  Por obligaciones - Sector financiero</t>
  </si>
  <si>
    <t xml:space="preserve">  Por obligaciones - Sector no financiero</t>
  </si>
  <si>
    <t>RESULTADO POR SERVICIOS</t>
  </si>
  <si>
    <t xml:space="preserve">  Ganancias por servicios</t>
  </si>
  <si>
    <t xml:space="preserve">  Pérdidas por servicios </t>
  </si>
  <si>
    <t xml:space="preserve">OTRAS GANANCIAS OPERATIVAS </t>
  </si>
  <si>
    <t>OTRAS PÉRDIDAS OPERATIVAS</t>
  </si>
  <si>
    <t xml:space="preserve">  Gastos generales </t>
  </si>
  <si>
    <t xml:space="preserve">  Amortización de cargos diferidos </t>
  </si>
  <si>
    <t xml:space="preserve">RESULTADOS EXTRAORDINARIOS </t>
  </si>
  <si>
    <t xml:space="preserve">  Pérdidas extraordinarias </t>
  </si>
  <si>
    <t>Ganancias</t>
  </si>
  <si>
    <t>Pérdidas</t>
  </si>
  <si>
    <t>Total</t>
  </si>
  <si>
    <t>(Expresado en Guaraníes)</t>
  </si>
  <si>
    <t xml:space="preserve">OBLIGACIONES POR INTERMEDIACIÓN </t>
  </si>
  <si>
    <t>RESULTADO BRUTO - GANANCIA</t>
  </si>
  <si>
    <t>RESULTADO OPERATIVO NETO - GANANCIA</t>
  </si>
  <si>
    <t>Transferencia de utilidades del ejercicio anterior</t>
  </si>
  <si>
    <t>Incremento neto de la reserva de revalúo</t>
  </si>
  <si>
    <t>Concepto</t>
  </si>
  <si>
    <t>Ajustes al patrimonio</t>
  </si>
  <si>
    <t xml:space="preserve">  Depreciaciones de bienes de uso</t>
  </si>
  <si>
    <t xml:space="preserve">  Ganancias extraordinarias</t>
  </si>
  <si>
    <t>AJUSTES DE RESULTADOS DE EJERCICIOS ANTERIORES</t>
  </si>
  <si>
    <t>RESULTADO FINANCIERO ANTES DE PREVISIONES - GANANCIA</t>
  </si>
  <si>
    <t>RESULTADO FINANCIERO DESPUÉS DE PREVISIONES - GANANCIA</t>
  </si>
  <si>
    <t>Nota</t>
  </si>
  <si>
    <t>Banco Central del Paraguay</t>
  </si>
  <si>
    <t>Previsiones</t>
  </si>
  <si>
    <t>c.3</t>
  </si>
  <si>
    <t>FINANCIERA SECTOR FINANCIERO</t>
  </si>
  <si>
    <t xml:space="preserve"> FINANCIERA SECTOR NO FINANCIERO</t>
  </si>
  <si>
    <t>c.17</t>
  </si>
  <si>
    <t>Operaciones a liquidar</t>
  </si>
  <si>
    <t>FINANCIERA</t>
  </si>
  <si>
    <t>c.7</t>
  </si>
  <si>
    <t>INVERSIONES</t>
  </si>
  <si>
    <t>c.8</t>
  </si>
  <si>
    <t>BIENES DE USO</t>
  </si>
  <si>
    <t>c.9</t>
  </si>
  <si>
    <t>CARGOS DIFERIDOS</t>
  </si>
  <si>
    <t>FINANCIERA – SECTOR FINANCIERO</t>
  </si>
  <si>
    <t>FINANCIERA – SECTOR NO  FINANCIERO</t>
  </si>
  <si>
    <t>E</t>
  </si>
  <si>
    <t>Total de cuentas de orden</t>
  </si>
  <si>
    <t>Aportes no capitalizados</t>
  </si>
  <si>
    <t>f.2</t>
  </si>
  <si>
    <t xml:space="preserve">  Por valuación de activos y pasivos financieros en moneda extranjera - Neto</t>
  </si>
  <si>
    <t xml:space="preserve">  Constitución de previsiones</t>
  </si>
  <si>
    <t xml:space="preserve">  Desafectación de previsiones</t>
  </si>
  <si>
    <t>f.4</t>
  </si>
  <si>
    <t xml:space="preserve">  Otras</t>
  </si>
  <si>
    <t>Impuesto a la renta</t>
  </si>
  <si>
    <t xml:space="preserve">CRÉDITOS DIVERSOS </t>
  </si>
  <si>
    <t>Total de cuentas de contingencia</t>
  </si>
  <si>
    <t xml:space="preserve">  Por rentas y diferencias de cotización de valores públicos</t>
  </si>
  <si>
    <t xml:space="preserve">  Retribución al personal y cargas sociales </t>
  </si>
  <si>
    <t>BANCO REGIONAL S.A.E.C.A.</t>
  </si>
  <si>
    <t>c.4</t>
  </si>
  <si>
    <t>c.6.1</t>
  </si>
  <si>
    <t>Otras instituciones financieras</t>
  </si>
  <si>
    <t>c.6.2</t>
  </si>
  <si>
    <t>Deudores por créditos documentarios diferidos</t>
  </si>
  <si>
    <t>Ganancias por valuación en suspenso</t>
  </si>
  <si>
    <t>c.6.4</t>
  </si>
  <si>
    <t>Sector público</t>
  </si>
  <si>
    <t>c.6.3</t>
  </si>
  <si>
    <t>Títulos privados</t>
  </si>
  <si>
    <t>Otras inversiones</t>
  </si>
  <si>
    <t>Rentas sobre inversiones en el sector privado</t>
  </si>
  <si>
    <t>Capital</t>
  </si>
  <si>
    <t>Acciones ordinarias</t>
  </si>
  <si>
    <t>Acciones preferidas</t>
  </si>
  <si>
    <t>c.10</t>
  </si>
  <si>
    <t xml:space="preserve">  Otras ganancias diversas</t>
  </si>
  <si>
    <t>VALORES PÚBLICOS Y PRIVADOS</t>
  </si>
  <si>
    <t xml:space="preserve">CRÉDITOS VIGENTES POR INTERMEDIACIÓN </t>
  </si>
  <si>
    <t>CRÉDITOS VENCIDOS POR INTERMEDIACIÓN</t>
  </si>
  <si>
    <t>Préstamos directos de entidades financieras</t>
  </si>
  <si>
    <t>Reserva legal</t>
  </si>
  <si>
    <t xml:space="preserve">  Ganancias por operaciones de cambio y arbitraje - neto</t>
  </si>
  <si>
    <t xml:space="preserve">  Por valuación de otros activos y pasivos en moneda extranjera - Neto</t>
  </si>
  <si>
    <t xml:space="preserve">  Por valuación de otros pasivos y activos en moneda extranjera - Neto</t>
  </si>
  <si>
    <t>Las notas A a G que se acompañan forman parte integrante de estos estados financieros</t>
  </si>
  <si>
    <t>Operaciones Pendientes por Compensaciones ATM</t>
  </si>
  <si>
    <t>d.3</t>
  </si>
  <si>
    <t>Resultados acumulados</t>
  </si>
  <si>
    <t>Mas (menos):</t>
  </si>
  <si>
    <t>Obligaciones debentures y bonos emitidos en circulación</t>
  </si>
  <si>
    <t>Acreedores sociales</t>
  </si>
  <si>
    <t xml:space="preserve">Dividendos a pagar </t>
  </si>
  <si>
    <t xml:space="preserve">Otras obligaciones diversas </t>
  </si>
  <si>
    <t>c.14, c.15.2b)</t>
  </si>
  <si>
    <t>Saldos al 31 de diciembre de 2018</t>
  </si>
  <si>
    <t>Resultado del ejercicio - Ganancia</t>
  </si>
  <si>
    <t>RESULTADO DEL EJERCICIO ANTES DE IMPUESTO A LA RENTA - GANANCIA</t>
  </si>
  <si>
    <t>RESULTADO DEL EJERCICIO - GANANCIA</t>
  </si>
  <si>
    <t>Resultado del ejercicio - ganancia</t>
  </si>
  <si>
    <t>PATRIMONIO</t>
  </si>
  <si>
    <t>TOTAL DEL PATRIMONIO</t>
  </si>
  <si>
    <t>TOTAL DEL PASIVO Y PATRIMONIO</t>
  </si>
  <si>
    <t>FLUJO DE EFECTIVO DE ACTIVIDADES OPERATIVAS</t>
  </si>
  <si>
    <t>MAS EGRESOS QUE NO IMPLICAN APLICACIONES DE EFECTIVO</t>
  </si>
  <si>
    <t>Depreciación de bienes de uso del período</t>
  </si>
  <si>
    <t>Amortización de cargos diferidos del período</t>
  </si>
  <si>
    <t>Constitución de previsiones</t>
  </si>
  <si>
    <t>Provisión de impuesto a la renta</t>
  </si>
  <si>
    <t>Cargos financieros devengados no pagados</t>
  </si>
  <si>
    <t>Valor residual de bienes de uso dados de baja</t>
  </si>
  <si>
    <t>MENOS INGRESOS QUE NO IMPLICAN INGRESOS DE EFECTIVO</t>
  </si>
  <si>
    <t>Efecto de la valuación de cuentas en moneda extranjera</t>
  </si>
  <si>
    <t>Capitalización de dividendos de Bancard</t>
  </si>
  <si>
    <t>Desafectación de previsiones</t>
  </si>
  <si>
    <t>Productos financieros devengados no cobrados</t>
  </si>
  <si>
    <t>Impuesto a la renta pagado</t>
  </si>
  <si>
    <t>Flujo neto de efectivo generado por las actividades operativas</t>
  </si>
  <si>
    <t>FLUJO DE EFECTIVO DE ACTIVIDADES DE INVERSIÓN</t>
  </si>
  <si>
    <t>Adquisición  de bienes de uso</t>
  </si>
  <si>
    <t>Flujo neto de efectivo aplicado a las actividades de inversión</t>
  </si>
  <si>
    <t>FLUJO DE EFECTIVO DE ACTIVIDADES DE FINANCIACIÓN</t>
  </si>
  <si>
    <t>Dividendos pagados en efectivo</t>
  </si>
  <si>
    <t>Flujo neto de efectivo generado por (aplicado a) las actividades de financiación</t>
  </si>
  <si>
    <t>Efectivo y equivalentes de efectivo al inicio del periodo</t>
  </si>
  <si>
    <t>Efectivo y equivalentes de efectivo al final del periodo</t>
  </si>
  <si>
    <t>c.15.1 b)</t>
  </si>
  <si>
    <t>Aumento / (Disminución) neta de préstamos</t>
  </si>
  <si>
    <t>Aumento / (Disminución) de valores públicos</t>
  </si>
  <si>
    <t>Aumento / (Disminución) neta de créditos diversos</t>
  </si>
  <si>
    <t>Aumento / (Disminución) neto de obligaciones por intermediación financiera</t>
  </si>
  <si>
    <t>Aumento / (Disminución) neto de obligaciones diversas</t>
  </si>
  <si>
    <t>Aumento / (Disminución) neta de provisiones</t>
  </si>
  <si>
    <t>Préstamos - Sector no financiero</t>
  </si>
  <si>
    <t>Préstamos - Sector financiero</t>
  </si>
  <si>
    <t>c.11</t>
  </si>
  <si>
    <t>Préstamos - Sector Público</t>
  </si>
  <si>
    <t>Préstamos - Sector Privado</t>
  </si>
  <si>
    <t>Medidas Transitorias Emitidas por el B.C.P. - Año 2019</t>
  </si>
  <si>
    <t>Saldos al 31 de diciembre de 2019</t>
  </si>
  <si>
    <t>Presentado en forma comparativa con el ejercicio finalizado al 31 de diciembre de 2019</t>
  </si>
  <si>
    <t>Aumento / (Disminución) neto de inversiones</t>
  </si>
  <si>
    <t>Aumento / (Disminución) de cargos diferidos</t>
  </si>
  <si>
    <t>Aumento / (disminución) neto de efectivo</t>
  </si>
  <si>
    <t xml:space="preserve">     Contador General                                Síndico Titular                    Gerente General                     Presidente Ejecutivo</t>
  </si>
  <si>
    <t xml:space="preserve">       Contador General                                                          Síndico Titular                                                           Gerente General                                               Presidente Ejecutivo</t>
  </si>
  <si>
    <t>ESTADO DE SITUACIÓN PATRIMONIAL AL 31 DE DICIEMBRE DE 2020</t>
  </si>
  <si>
    <t>Saldos al 31 de diciembre de 2020</t>
  </si>
  <si>
    <t>ESTADO DE EVOLUCIÓN DEL PATRIMONIO CORRESPONDIENTE AL EJERCICIO FINALIZADO EL 31 DE DICIEMBRE DE 2020</t>
  </si>
  <si>
    <t>ESTADO DE RESULTADOS CORRESPONDIENTE AL EJERCICIO FINALIZADO EL 31 DE DICIEMBRE DE 2020</t>
  </si>
  <si>
    <t>ESTADO DE FLUJOS DE EFECTIVO CORRESPONDIENTE AL EJERCICIO FINALIZADO EL 31 DE DICIEMBRE DE 2020</t>
  </si>
  <si>
    <t>b.5</t>
  </si>
  <si>
    <t>c.12 e)</t>
  </si>
  <si>
    <t xml:space="preserve">Acreedores fiscales </t>
  </si>
  <si>
    <t>GANANCIA DEL EJERCICIO</t>
  </si>
  <si>
    <t>Utilidad del ejercicio</t>
  </si>
  <si>
    <t>Ajuste a Resultados acumulados - Resolución SB</t>
  </si>
  <si>
    <t>Decisiones de la Asamblea General Ordinaria de Accionistas celebrada el 26 de abril del 2019:</t>
  </si>
  <si>
    <t>a) Capitalización de utilidades</t>
  </si>
  <si>
    <t>b) Capitalizacion de primas de emisión</t>
  </si>
  <si>
    <t>c) Constitución de reserva legal</t>
  </si>
  <si>
    <t>d) Distribución de dividendos en efectivo - Acciones preferidas</t>
  </si>
  <si>
    <t>e) Distribución de dividendos en efectivo - Acciones ordinarias</t>
  </si>
  <si>
    <t>Decisión de la Asamblea General Ordinaria de Accionistas N° 54 celebrada el 30 de junio del 2020:</t>
  </si>
  <si>
    <t>a) Constitución de reserva legal</t>
  </si>
  <si>
    <t>Constitución de previsiones específicas requeridas según Nota SB.SG. N° 00482/2020</t>
  </si>
  <si>
    <t>Derechos fiduciarios</t>
  </si>
  <si>
    <t>Esteban A. Rotela Maciel           Irene  Memmel de Matiauda        Laura Silvia Borsato                  Raúl Vera Bogado</t>
  </si>
  <si>
    <t>Esteban A. Rotela Maciel                                     Irene  Memmel de Matiauda                                              Laura Silvia Borsato                                              Raúl Vera 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</si>
</sst>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 * #,##0_ ;_ * \-#,##0_ ;_ * \-??_ ;_ @_ "/>
    <numFmt numFmtId="168" formatCode="#,##0;\(#,##0\)"/>
    <numFmt numFmtId="169" formatCode="_(* #,##0_);_(* \(#,##0\);_(* \-??_);_(@_)"/>
    <numFmt numFmtId="170" formatCode="_-* #,##0\ &quot;Gs.&quot;_-;\-* #,##0\ &quot;Gs.&quot;_-;_-* &quot;-&quot;\ &quot;Gs.&quot;_-;_-@_-"/>
    <numFmt numFmtId="171" formatCode="_-* #,##0.00\ [$€]_-;\-* #,##0.00\ [$€]_-;_-* &quot;-&quot;??\ [$€]_-;_-@_-"/>
    <numFmt numFmtId="172" formatCode="_-* #,##0.00\ _G_s_._-;\-* #,##0.00\ _G_s_._-;_-* &quot;-&quot;??\ _G_s_._-;_-@_-"/>
    <numFmt numFmtId="173" formatCode="0%_);\(0%\)"/>
    <numFmt numFmtId="174" formatCode="_(* #,##0_);_(* \(#,##0\);_(* &quot;-&quot;??_);_(@_)"/>
    <numFmt numFmtId="175" formatCode="###,###,###,###,###,##0.00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u val="singleAccounting"/>
      <sz val="10"/>
      <name val="Times New Roman"/>
      <family val="1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 tint="-0.499984740745262"/>
      <name val="Times New Roman"/>
      <family val="1"/>
    </font>
    <font>
      <sz val="8"/>
      <color theme="0" tint="-0.499984740745262"/>
      <name val="Arial"/>
      <family val="2"/>
    </font>
    <font>
      <i/>
      <sz val="1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4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15" fillId="3" borderId="0" applyNumberFormat="0" applyBorder="0" applyAlignment="0" applyProtection="0"/>
    <xf numFmtId="0" fontId="5" fillId="23" borderId="0" applyNumberFormat="0" applyBorder="0" applyAlignment="0" applyProtection="0"/>
    <xf numFmtId="0" fontId="9" fillId="24" borderId="1" applyNumberFormat="0" applyAlignment="0" applyProtection="0"/>
    <xf numFmtId="0" fontId="6" fillId="25" borderId="2" applyNumberFormat="0" applyAlignment="0" applyProtection="0"/>
    <xf numFmtId="0" fontId="7" fillId="0" borderId="3" applyNumberFormat="0" applyFill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ill="0" applyBorder="0" applyAlignment="0" applyProtection="0"/>
    <xf numFmtId="170" fontId="25" fillId="0" borderId="0" applyFill="0" applyBorder="0" applyAlignment="0" applyProtection="0"/>
    <xf numFmtId="166" fontId="25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1" applyNumberFormat="0" applyAlignment="0" applyProtection="0"/>
    <xf numFmtId="171" fontId="2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14" fontId="30" fillId="26" borderId="4">
      <alignment horizontal="center" vertical="center" wrapText="1"/>
    </xf>
    <xf numFmtId="0" fontId="13" fillId="0" borderId="5" applyNumberFormat="0" applyFill="0" applyAlignment="0" applyProtection="0"/>
    <xf numFmtId="0" fontId="3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66" fontId="25" fillId="0" borderId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5" fillId="0" borderId="0" applyFont="0" applyFill="0" applyBorder="0" applyAlignment="0" applyProtection="0"/>
    <xf numFmtId="166" fontId="25" fillId="0" borderId="0" applyFill="0" applyBorder="0" applyAlignment="0" applyProtection="0"/>
    <xf numFmtId="0" fontId="18" fillId="14" borderId="0" applyNumberFormat="0" applyBorder="0" applyAlignment="0" applyProtection="0"/>
    <xf numFmtId="0" fontId="38" fillId="29" borderId="0" applyNumberFormat="0" applyBorder="0" applyAlignment="0" applyProtection="0"/>
    <xf numFmtId="0" fontId="33" fillId="27" borderId="0" applyNumberFormat="0" applyBorder="0" applyAlignment="0" applyProtection="0"/>
    <xf numFmtId="0" fontId="18" fillId="14" borderId="0" applyNumberFormat="0" applyBorder="0" applyAlignment="0" applyProtection="0"/>
    <xf numFmtId="0" fontId="3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25" fillId="0" borderId="0"/>
    <xf numFmtId="0" fontId="2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39" fillId="30" borderId="32" applyNumberFormat="0" applyFon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5" fillId="28" borderId="8" applyNumberFormat="0" applyFont="0" applyAlignment="0" applyProtection="0"/>
    <xf numFmtId="0" fontId="25" fillId="9" borderId="8" applyNumberFormat="0" applyAlignment="0" applyProtection="0"/>
    <xf numFmtId="0" fontId="19" fillId="24" borderId="9" applyNumberFormat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Fill="0" applyBorder="0" applyProtection="0">
      <alignment horizontal="left" vertical="top"/>
    </xf>
    <xf numFmtId="0" fontId="35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40" fillId="0" borderId="33" applyNumberFormat="0" applyFill="0" applyAlignment="0" applyProtection="0"/>
    <xf numFmtId="0" fontId="36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0" borderId="32" applyNumberFormat="0" applyFont="0" applyAlignment="0" applyProtection="0"/>
    <xf numFmtId="0" fontId="2" fillId="9" borderId="8" applyNumberFormat="0" applyAlignment="0" applyProtection="0"/>
    <xf numFmtId="0" fontId="2" fillId="9" borderId="8" applyNumberFormat="0" applyAlignment="0" applyProtection="0"/>
    <xf numFmtId="0" fontId="2" fillId="28" borderId="8" applyNumberFormat="0" applyFont="0" applyAlignment="0" applyProtection="0"/>
    <xf numFmtId="0" fontId="2" fillId="9" borderId="8" applyNumberFormat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0">
    <xf numFmtId="0" fontId="0" fillId="0" borderId="0" xfId="0"/>
    <xf numFmtId="167" fontId="24" fillId="0" borderId="0" xfId="53" applyNumberFormat="1" applyFont="1" applyFill="1" applyBorder="1" applyAlignment="1" applyProtection="1"/>
    <xf numFmtId="37" fontId="24" fillId="0" borderId="0" xfId="0" applyNumberFormat="1" applyFont="1" applyFill="1"/>
    <xf numFmtId="0" fontId="24" fillId="0" borderId="0" xfId="0" applyFont="1" applyFill="1" applyProtection="1"/>
    <xf numFmtId="0" fontId="24" fillId="0" borderId="0" xfId="0" applyFont="1" applyFill="1"/>
    <xf numFmtId="167" fontId="26" fillId="0" borderId="0" xfId="53" applyNumberFormat="1" applyFont="1" applyFill="1" applyBorder="1" applyAlignment="1" applyProtection="1"/>
    <xf numFmtId="0" fontId="24" fillId="0" borderId="0" xfId="0" applyFont="1" applyFill="1" applyBorder="1" applyAlignment="1"/>
    <xf numFmtId="0" fontId="24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6" fillId="0" borderId="0" xfId="0" applyFont="1" applyFill="1" applyBorder="1"/>
    <xf numFmtId="37" fontId="24" fillId="0" borderId="0" xfId="53" applyNumberFormat="1" applyFont="1" applyFill="1" applyBorder="1" applyAlignment="1" applyProtection="1"/>
    <xf numFmtId="0" fontId="24" fillId="0" borderId="0" xfId="83" applyFont="1" applyFill="1"/>
    <xf numFmtId="0" fontId="24" fillId="0" borderId="0" xfId="83" applyFont="1" applyFill="1" applyAlignment="1"/>
    <xf numFmtId="169" fontId="24" fillId="0" borderId="0" xfId="53" applyNumberFormat="1" applyFont="1" applyFill="1" applyBorder="1" applyAlignment="1" applyProtection="1"/>
    <xf numFmtId="37" fontId="26" fillId="0" borderId="0" xfId="53" applyNumberFormat="1" applyFont="1" applyFill="1" applyBorder="1" applyAlignment="1" applyProtection="1"/>
    <xf numFmtId="0" fontId="26" fillId="0" borderId="0" xfId="83" applyFont="1" applyFill="1"/>
    <xf numFmtId="167" fontId="24" fillId="0" borderId="0" xfId="83" applyNumberFormat="1" applyFont="1" applyFill="1"/>
    <xf numFmtId="0" fontId="24" fillId="0" borderId="0" xfId="83" applyFont="1" applyFill="1" applyBorder="1"/>
    <xf numFmtId="0" fontId="24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24" fillId="0" borderId="0" xfId="83" applyFont="1" applyFill="1" applyAlignment="1">
      <alignment horizontal="left" indent="1"/>
    </xf>
    <xf numFmtId="0" fontId="24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/>
    <xf numFmtId="37" fontId="26" fillId="0" borderId="0" xfId="0" applyNumberFormat="1" applyFont="1" applyFill="1"/>
    <xf numFmtId="169" fontId="24" fillId="0" borderId="0" xfId="53" applyNumberFormat="1" applyFont="1" applyFill="1"/>
    <xf numFmtId="169" fontId="24" fillId="0" borderId="0" xfId="53" applyNumberFormat="1" applyFont="1" applyFill="1" applyBorder="1"/>
    <xf numFmtId="169" fontId="26" fillId="0" borderId="11" xfId="53" applyNumberFormat="1" applyFont="1" applyFill="1" applyBorder="1" applyAlignment="1" applyProtection="1"/>
    <xf numFmtId="169" fontId="26" fillId="0" borderId="12" xfId="53" applyNumberFormat="1" applyFont="1" applyFill="1" applyBorder="1" applyAlignment="1" applyProtection="1"/>
    <xf numFmtId="169" fontId="26" fillId="0" borderId="0" xfId="53" applyNumberFormat="1" applyFont="1" applyFill="1"/>
    <xf numFmtId="169" fontId="26" fillId="0" borderId="12" xfId="53" applyNumberFormat="1" applyFont="1" applyFill="1" applyBorder="1"/>
    <xf numFmtId="169" fontId="26" fillId="0" borderId="13" xfId="53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169" fontId="0" fillId="0" borderId="0" xfId="53" applyNumberFormat="1" applyFont="1" applyFill="1"/>
    <xf numFmtId="169" fontId="0" fillId="0" borderId="0" xfId="53" applyNumberFormat="1" applyFont="1" applyFill="1" applyBorder="1"/>
    <xf numFmtId="0" fontId="26" fillId="0" borderId="0" xfId="0" applyFont="1" applyFill="1" applyAlignment="1"/>
    <xf numFmtId="3" fontId="26" fillId="0" borderId="0" xfId="69" applyNumberFormat="1" applyFont="1" applyFill="1" applyBorder="1" applyAlignment="1"/>
    <xf numFmtId="167" fontId="31" fillId="0" borderId="0" xfId="53" applyNumberFormat="1" applyFont="1" applyFill="1" applyBorder="1" applyAlignment="1" applyProtection="1"/>
    <xf numFmtId="167" fontId="26" fillId="0" borderId="14" xfId="53" applyNumberFormat="1" applyFont="1" applyFill="1" applyBorder="1" applyAlignment="1" applyProtection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169" fontId="24" fillId="0" borderId="18" xfId="53" applyNumberFormat="1" applyFont="1" applyFill="1" applyBorder="1" applyAlignment="1">
      <alignment horizontal="left" vertical="center"/>
    </xf>
    <xf numFmtId="169" fontId="24" fillId="0" borderId="18" xfId="53" applyNumberFormat="1" applyFont="1" applyFill="1" applyBorder="1"/>
    <xf numFmtId="0" fontId="24" fillId="0" borderId="19" xfId="0" applyFont="1" applyFill="1" applyBorder="1"/>
    <xf numFmtId="0" fontId="24" fillId="0" borderId="14" xfId="0" applyFont="1" applyFill="1" applyBorder="1"/>
    <xf numFmtId="0" fontId="24" fillId="0" borderId="14" xfId="0" applyFont="1" applyFill="1" applyBorder="1" applyAlignment="1">
      <alignment horizontal="center"/>
    </xf>
    <xf numFmtId="169" fontId="24" fillId="0" borderId="17" xfId="53" applyNumberFormat="1" applyFont="1" applyFill="1" applyBorder="1"/>
    <xf numFmtId="169" fontId="24" fillId="0" borderId="14" xfId="53" applyNumberFormat="1" applyFont="1" applyFill="1" applyBorder="1"/>
    <xf numFmtId="169" fontId="24" fillId="0" borderId="20" xfId="53" applyNumberFormat="1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14" fontId="26" fillId="0" borderId="12" xfId="53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vertical="center"/>
    </xf>
    <xf numFmtId="41" fontId="24" fillId="0" borderId="21" xfId="54" applyFont="1" applyFill="1" applyBorder="1" applyAlignment="1">
      <alignment vertical="center"/>
    </xf>
    <xf numFmtId="41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167" fontId="24" fillId="0" borderId="0" xfId="53" applyNumberFormat="1" applyFont="1" applyFill="1" applyBorder="1" applyAlignment="1" applyProtection="1">
      <alignment horizontal="left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67" fontId="26" fillId="0" borderId="0" xfId="53" applyNumberFormat="1" applyFont="1" applyFill="1" applyBorder="1" applyAlignment="1" applyProtection="1">
      <alignment horizontal="left"/>
    </xf>
    <xf numFmtId="169" fontId="24" fillId="0" borderId="0" xfId="0" applyNumberFormat="1" applyFont="1" applyFill="1"/>
    <xf numFmtId="169" fontId="26" fillId="0" borderId="0" xfId="53" applyNumberFormat="1" applyFont="1" applyFill="1" applyBorder="1" applyAlignment="1" applyProtection="1"/>
    <xf numFmtId="169" fontId="26" fillId="0" borderId="0" xfId="53" applyNumberFormat="1" applyFont="1" applyFill="1" applyBorder="1"/>
    <xf numFmtId="169" fontId="26" fillId="0" borderId="0" xfId="53" applyNumberFormat="1" applyFont="1" applyFill="1" applyBorder="1" applyAlignment="1">
      <alignment vertical="center"/>
    </xf>
    <xf numFmtId="169" fontId="24" fillId="0" borderId="0" xfId="53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7" fillId="0" borderId="14" xfId="0" applyFont="1" applyFill="1" applyBorder="1"/>
    <xf numFmtId="0" fontId="27" fillId="0" borderId="0" xfId="0" applyFont="1" applyFill="1" applyBorder="1"/>
    <xf numFmtId="14" fontId="26" fillId="0" borderId="14" xfId="53" applyNumberFormat="1" applyFont="1" applyFill="1" applyBorder="1" applyAlignment="1">
      <alignment horizontal="center"/>
    </xf>
    <xf numFmtId="168" fontId="26" fillId="0" borderId="0" xfId="0" applyNumberFormat="1" applyFont="1" applyFill="1" applyBorder="1" applyAlignment="1">
      <alignment horizontal="center"/>
    </xf>
    <xf numFmtId="169" fontId="26" fillId="0" borderId="26" xfId="53" applyNumberFormat="1" applyFont="1" applyFill="1" applyBorder="1" applyAlignment="1">
      <alignment vertical="center"/>
    </xf>
    <xf numFmtId="167" fontId="31" fillId="0" borderId="0" xfId="53" applyNumberFormat="1" applyFont="1" applyFill="1" applyBorder="1" applyAlignment="1" applyProtection="1">
      <alignment horizontal="center"/>
    </xf>
    <xf numFmtId="169" fontId="24" fillId="0" borderId="27" xfId="53" applyNumberFormat="1" applyFont="1" applyFill="1" applyBorder="1"/>
    <xf numFmtId="37" fontId="26" fillId="0" borderId="29" xfId="0" applyNumberFormat="1" applyFont="1" applyFill="1" applyBorder="1"/>
    <xf numFmtId="37" fontId="24" fillId="0" borderId="0" xfId="0" applyNumberFormat="1" applyFont="1" applyFill="1" applyBorder="1"/>
    <xf numFmtId="37" fontId="24" fillId="0" borderId="30" xfId="36" applyNumberFormat="1" applyFont="1" applyFill="1" applyBorder="1" applyAlignment="1" applyProtection="1"/>
    <xf numFmtId="37" fontId="26" fillId="0" borderId="29" xfId="53" applyNumberFormat="1" applyFont="1" applyFill="1" applyBorder="1" applyAlignment="1" applyProtection="1"/>
    <xf numFmtId="1" fontId="24" fillId="0" borderId="0" xfId="0" applyNumberFormat="1" applyFont="1" applyFill="1" applyBorder="1"/>
    <xf numFmtId="0" fontId="26" fillId="0" borderId="0" xfId="83" applyFont="1" applyFill="1" applyBorder="1"/>
    <xf numFmtId="0" fontId="24" fillId="0" borderId="0" xfId="83" applyFont="1" applyFill="1" applyBorder="1" applyAlignment="1">
      <alignment horizontal="left"/>
    </xf>
    <xf numFmtId="0" fontId="26" fillId="0" borderId="0" xfId="0" applyFont="1" applyFill="1" applyAlignment="1">
      <alignment horizontal="justify"/>
    </xf>
    <xf numFmtId="41" fontId="26" fillId="0" borderId="15" xfId="54" applyFont="1" applyFill="1" applyBorder="1" applyAlignment="1">
      <alignment vertical="center"/>
    </xf>
    <xf numFmtId="0" fontId="26" fillId="0" borderId="31" xfId="71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/>
    <xf numFmtId="0" fontId="24" fillId="0" borderId="0" xfId="105" applyFont="1" applyFill="1"/>
    <xf numFmtId="0" fontId="24" fillId="0" borderId="0" xfId="105" applyFont="1" applyFill="1" applyBorder="1" applyAlignment="1">
      <alignment horizontal="center"/>
    </xf>
    <xf numFmtId="0" fontId="26" fillId="0" borderId="14" xfId="105" applyFont="1" applyFill="1" applyBorder="1" applyAlignment="1">
      <alignment horizontal="center"/>
    </xf>
    <xf numFmtId="0" fontId="26" fillId="0" borderId="0" xfId="105" applyFont="1" applyFill="1" applyBorder="1" applyAlignment="1">
      <alignment horizontal="center"/>
    </xf>
    <xf numFmtId="0" fontId="26" fillId="0" borderId="0" xfId="105" applyFont="1" applyFill="1" applyBorder="1" applyAlignment="1">
      <alignment vertical="center"/>
    </xf>
    <xf numFmtId="169" fontId="24" fillId="0" borderId="0" xfId="106" applyNumberFormat="1" applyFont="1" applyFill="1" applyBorder="1" applyAlignment="1">
      <alignment horizontal="left"/>
    </xf>
    <xf numFmtId="169" fontId="26" fillId="0" borderId="12" xfId="106" applyNumberFormat="1" applyFont="1" applyFill="1" applyBorder="1" applyAlignment="1">
      <alignment vertical="center"/>
    </xf>
    <xf numFmtId="37" fontId="26" fillId="0" borderId="0" xfId="105" applyNumberFormat="1" applyFont="1" applyFill="1" applyBorder="1" applyAlignment="1">
      <alignment vertical="center"/>
    </xf>
    <xf numFmtId="0" fontId="26" fillId="0" borderId="0" xfId="105" applyFont="1" applyFill="1" applyAlignment="1">
      <alignment vertical="center"/>
    </xf>
    <xf numFmtId="169" fontId="26" fillId="0" borderId="14" xfId="106" applyNumberFormat="1" applyFont="1" applyFill="1" applyBorder="1" applyAlignment="1">
      <alignment vertical="center"/>
    </xf>
    <xf numFmtId="169" fontId="30" fillId="0" borderId="0" xfId="106" applyNumberFormat="1" applyFont="1" applyFill="1" applyBorder="1" applyAlignment="1">
      <alignment vertical="center"/>
    </xf>
    <xf numFmtId="0" fontId="24" fillId="0" borderId="0" xfId="105" applyFont="1" applyFill="1" applyAlignment="1">
      <alignment vertical="center"/>
    </xf>
    <xf numFmtId="0" fontId="26" fillId="0" borderId="0" xfId="0" applyFont="1" applyFill="1" applyBorder="1" applyAlignment="1">
      <alignment horizontal="justify"/>
    </xf>
    <xf numFmtId="0" fontId="24" fillId="0" borderId="0" xfId="105" applyFont="1" applyFill="1" applyBorder="1" applyAlignment="1">
      <alignment horizontal="left" vertical="center"/>
    </xf>
    <xf numFmtId="14" fontId="26" fillId="0" borderId="12" xfId="106" applyNumberFormat="1" applyFont="1" applyFill="1" applyBorder="1" applyAlignment="1">
      <alignment horizontal="center"/>
    </xf>
    <xf numFmtId="169" fontId="26" fillId="0" borderId="11" xfId="106" applyNumberFormat="1" applyFont="1" applyFill="1" applyBorder="1" applyAlignment="1" applyProtection="1"/>
    <xf numFmtId="169" fontId="26" fillId="0" borderId="12" xfId="106" applyNumberFormat="1" applyFont="1" applyFill="1" applyBorder="1" applyAlignment="1" applyProtection="1"/>
    <xf numFmtId="169" fontId="24" fillId="0" borderId="0" xfId="106" applyNumberFormat="1" applyFont="1" applyFill="1" applyBorder="1"/>
    <xf numFmtId="169" fontId="26" fillId="0" borderId="12" xfId="106" applyNumberFormat="1" applyFont="1" applyFill="1" applyBorder="1"/>
    <xf numFmtId="164" fontId="24" fillId="0" borderId="21" xfId="113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164" fontId="26" fillId="0" borderId="15" xfId="113" applyFont="1" applyFill="1" applyBorder="1" applyAlignment="1">
      <alignment vertical="center"/>
    </xf>
    <xf numFmtId="0" fontId="26" fillId="0" borderId="31" xfId="105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0" xfId="105" applyFont="1" applyFill="1" applyBorder="1" applyAlignment="1">
      <alignment vertical="center"/>
    </xf>
    <xf numFmtId="169" fontId="24" fillId="0" borderId="0" xfId="106" applyNumberFormat="1" applyFont="1" applyFill="1" applyBorder="1" applyAlignment="1">
      <alignment vertical="center"/>
    </xf>
    <xf numFmtId="37" fontId="24" fillId="0" borderId="0" xfId="105" applyNumberFormat="1" applyFont="1" applyFill="1" applyBorder="1" applyAlignment="1">
      <alignment vertical="center"/>
    </xf>
    <xf numFmtId="169" fontId="26" fillId="0" borderId="11" xfId="106" applyNumberFormat="1" applyFont="1" applyFill="1" applyBorder="1" applyAlignment="1">
      <alignment vertical="center"/>
    </xf>
    <xf numFmtId="174" fontId="24" fillId="0" borderId="0" xfId="106" applyNumberFormat="1" applyFont="1" applyFill="1" applyBorder="1" applyAlignment="1">
      <alignment vertical="center"/>
    </xf>
    <xf numFmtId="168" fontId="24" fillId="0" borderId="0" xfId="105" applyNumberFormat="1" applyFont="1" applyFill="1" applyBorder="1" applyAlignment="1">
      <alignment vertical="center"/>
    </xf>
    <xf numFmtId="174" fontId="24" fillId="0" borderId="12" xfId="106" applyNumberFormat="1" applyFont="1" applyFill="1" applyBorder="1" applyAlignment="1">
      <alignment vertical="center"/>
    </xf>
    <xf numFmtId="169" fontId="26" fillId="0" borderId="34" xfId="106" applyNumberFormat="1" applyFont="1" applyFill="1" applyBorder="1" applyAlignment="1">
      <alignment vertical="center"/>
    </xf>
    <xf numFmtId="169" fontId="26" fillId="0" borderId="13" xfId="106" applyNumberFormat="1" applyFont="1" applyFill="1" applyBorder="1" applyAlignment="1">
      <alignment vertical="center"/>
    </xf>
    <xf numFmtId="169" fontId="24" fillId="0" borderId="0" xfId="106" applyNumberFormat="1" applyFont="1" applyFill="1" applyBorder="1" applyAlignment="1" applyProtection="1"/>
    <xf numFmtId="169" fontId="43" fillId="0" borderId="0" xfId="67" applyNumberFormat="1" applyFont="1" applyFill="1" applyAlignment="1"/>
    <xf numFmtId="169" fontId="42" fillId="0" borderId="0" xfId="0" applyNumberFormat="1" applyFont="1" applyFill="1" applyAlignment="1">
      <alignment horizontal="center"/>
    </xf>
    <xf numFmtId="37" fontId="26" fillId="0" borderId="28" xfId="0" applyNumberFormat="1" applyFont="1" applyFill="1" applyBorder="1"/>
    <xf numFmtId="37" fontId="26" fillId="0" borderId="28" xfId="53" applyNumberFormat="1" applyFont="1" applyFill="1" applyBorder="1" applyAlignment="1" applyProtection="1"/>
    <xf numFmtId="41" fontId="2" fillId="0" borderId="0" xfId="54" applyFill="1"/>
    <xf numFmtId="4" fontId="24" fillId="0" borderId="0" xfId="0" applyNumberFormat="1" applyFont="1" applyFill="1"/>
    <xf numFmtId="0" fontId="0" fillId="0" borderId="0" xfId="0" applyFill="1"/>
    <xf numFmtId="169" fontId="0" fillId="0" borderId="0" xfId="0" applyNumberFormat="1" applyFill="1"/>
    <xf numFmtId="41" fontId="24" fillId="0" borderId="35" xfId="54" applyFont="1" applyFill="1" applyBorder="1" applyAlignment="1">
      <alignment vertical="center"/>
    </xf>
    <xf numFmtId="175" fontId="41" fillId="0" borderId="0" xfId="67" applyNumberFormat="1" applyFont="1" applyFill="1"/>
    <xf numFmtId="2" fontId="26" fillId="0" borderId="0" xfId="0" applyNumberFormat="1" applyFont="1" applyFill="1" applyBorder="1" applyAlignment="1"/>
    <xf numFmtId="0" fontId="0" fillId="0" borderId="0" xfId="0" applyFont="1" applyFill="1"/>
    <xf numFmtId="0" fontId="24" fillId="0" borderId="0" xfId="0" applyFont="1" applyFill="1" applyAlignment="1"/>
    <xf numFmtId="2" fontId="24" fillId="0" borderId="0" xfId="0" applyNumberFormat="1" applyFont="1" applyFill="1" applyBorder="1" applyAlignment="1"/>
    <xf numFmtId="14" fontId="26" fillId="0" borderId="0" xfId="0" applyNumberFormat="1" applyFont="1" applyFill="1" applyBorder="1" applyAlignment="1">
      <alignment horizontal="center"/>
    </xf>
    <xf numFmtId="37" fontId="26" fillId="0" borderId="0" xfId="105" applyNumberFormat="1" applyFont="1" applyFill="1" applyBorder="1" applyAlignment="1">
      <alignment horizontal="left"/>
    </xf>
    <xf numFmtId="169" fontId="24" fillId="0" borderId="0" xfId="106" applyNumberFormat="1" applyFont="1" applyFill="1" applyAlignment="1">
      <alignment vertical="center"/>
    </xf>
    <xf numFmtId="169" fontId="24" fillId="0" borderId="0" xfId="105" applyNumberFormat="1" applyFont="1" applyFill="1" applyAlignment="1">
      <alignment vertical="center"/>
    </xf>
    <xf numFmtId="169" fontId="2" fillId="0" borderId="0" xfId="106" applyNumberFormat="1" applyFill="1" applyAlignment="1">
      <alignment vertical="center"/>
    </xf>
    <xf numFmtId="37" fontId="24" fillId="0" borderId="0" xfId="105" applyNumberFormat="1" applyFont="1" applyFill="1" applyAlignment="1">
      <alignment vertical="center"/>
    </xf>
    <xf numFmtId="37" fontId="24" fillId="0" borderId="0" xfId="105" applyNumberFormat="1" applyFont="1" applyFill="1"/>
    <xf numFmtId="169" fontId="2" fillId="0" borderId="0" xfId="106" applyNumberFormat="1" applyFill="1"/>
    <xf numFmtId="0" fontId="24" fillId="0" borderId="0" xfId="105" applyFont="1" applyFill="1" applyBorder="1"/>
    <xf numFmtId="41" fontId="2" fillId="0" borderId="0" xfId="54" applyFill="1" applyAlignment="1">
      <alignment vertical="center"/>
    </xf>
    <xf numFmtId="0" fontId="24" fillId="0" borderId="36" xfId="0" applyFont="1" applyFill="1" applyBorder="1" applyAlignment="1">
      <alignment horizontal="left" vertical="center" indent="1"/>
    </xf>
    <xf numFmtId="0" fontId="24" fillId="0" borderId="36" xfId="128" applyFont="1" applyFill="1" applyBorder="1" applyAlignment="1">
      <alignment horizontal="left" vertical="center" indent="1"/>
    </xf>
    <xf numFmtId="0" fontId="44" fillId="0" borderId="18" xfId="105" applyFont="1" applyFill="1" applyBorder="1" applyAlignment="1">
      <alignment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18" xfId="105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applyFont="1"/>
    <xf numFmtId="169" fontId="0" fillId="0" borderId="0" xfId="121" applyNumberFormat="1" applyFont="1"/>
    <xf numFmtId="0" fontId="26" fillId="0" borderId="0" xfId="0" applyFont="1"/>
    <xf numFmtId="0" fontId="37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167" fontId="24" fillId="0" borderId="0" xfId="53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7" fillId="0" borderId="0" xfId="71" applyFont="1" applyFill="1" applyAlignment="1">
      <alignment horizontal="center" vertical="center"/>
    </xf>
    <xf numFmtId="3" fontId="27" fillId="0" borderId="0" xfId="69" applyNumberFormat="1" applyFont="1" applyFill="1" applyAlignment="1">
      <alignment horizontal="center" vertical="center"/>
    </xf>
    <xf numFmtId="3" fontId="28" fillId="0" borderId="0" xfId="69" applyNumberFormat="1" applyFont="1" applyFill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4" fillId="0" borderId="0" xfId="105" applyFont="1" applyFill="1" applyAlignment="1">
      <alignment horizontal="center" vertical="center"/>
    </xf>
  </cellXfs>
  <cellStyles count="14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Buena" xfId="41" xr:uid="{00000000-0005-0000-0000-000019000000}"/>
    <cellStyle name="Buena 2" xfId="26" xr:uid="{00000000-0005-0000-0000-00001A000000}"/>
    <cellStyle name="Calculation" xfId="27" xr:uid="{00000000-0005-0000-0000-00001B000000}"/>
    <cellStyle name="Celda de comprobación" xfId="30" xr:uid="{00000000-0005-0000-0000-00001C000000}"/>
    <cellStyle name="Celda de comprobación 2" xfId="28" xr:uid="{00000000-0005-0000-0000-00001D000000}"/>
    <cellStyle name="Celda vinculada" xfId="51" xr:uid="{00000000-0005-0000-0000-00001E000000}"/>
    <cellStyle name="Celda vinculada 2" xfId="29" xr:uid="{00000000-0005-0000-0000-00001F000000}"/>
    <cellStyle name="Check Cell 2" xfId="31" xr:uid="{00000000-0005-0000-0000-000020000000}"/>
    <cellStyle name="Comma 10" xfId="32" xr:uid="{00000000-0005-0000-0000-000023000000}"/>
    <cellStyle name="Comma 10 2" xfId="33" xr:uid="{00000000-0005-0000-0000-000024000000}"/>
    <cellStyle name="Comma 10 2 2" xfId="108" xr:uid="{00000000-0005-0000-0000-000025000000}"/>
    <cellStyle name="Comma 10 3" xfId="107" xr:uid="{00000000-0005-0000-0000-000026000000}"/>
    <cellStyle name="Comma 2" xfId="34" xr:uid="{00000000-0005-0000-0000-000027000000}"/>
    <cellStyle name="Comma 2 2" xfId="35" xr:uid="{00000000-0005-0000-0000-000028000000}"/>
    <cellStyle name="Comma 2 2 2" xfId="110" xr:uid="{00000000-0005-0000-0000-000029000000}"/>
    <cellStyle name="Comma 2 3" xfId="109" xr:uid="{00000000-0005-0000-0000-00002A000000}"/>
    <cellStyle name="Comma_Comparativo 2004" xfId="36" xr:uid="{00000000-0005-0000-0000-00002B000000}"/>
    <cellStyle name="Encabezado 4" xfId="47" xr:uid="{00000000-0005-0000-0000-00002C000000}"/>
    <cellStyle name="Encabezado 4 2" xfId="37" xr:uid="{00000000-0005-0000-0000-00002D000000}"/>
    <cellStyle name="Entrada" xfId="49" xr:uid="{00000000-0005-0000-0000-00002E000000}"/>
    <cellStyle name="Entrada 2" xfId="38" xr:uid="{00000000-0005-0000-0000-00002F000000}"/>
    <cellStyle name="Euro" xfId="39" xr:uid="{00000000-0005-0000-0000-000030000000}"/>
    <cellStyle name="Euro 2" xfId="111" xr:uid="{00000000-0005-0000-0000-000031000000}"/>
    <cellStyle name="Explanatory Text" xfId="40" xr:uid="{00000000-0005-0000-0000-000032000000}"/>
    <cellStyle name="Good 2" xfId="42" xr:uid="{00000000-0005-0000-0000-000033000000}"/>
    <cellStyle name="Heading" xfId="43" xr:uid="{00000000-0005-0000-0000-000034000000}"/>
    <cellStyle name="Heading 1" xfId="44" xr:uid="{00000000-0005-0000-0000-000035000000}"/>
    <cellStyle name="Heading 2" xfId="45" xr:uid="{00000000-0005-0000-0000-000036000000}"/>
    <cellStyle name="Heading 3" xfId="46" xr:uid="{00000000-0005-0000-0000-000037000000}"/>
    <cellStyle name="Heading 4 2" xfId="48" xr:uid="{00000000-0005-0000-0000-000038000000}"/>
    <cellStyle name="Input 2" xfId="50" xr:uid="{00000000-0005-0000-0000-000039000000}"/>
    <cellStyle name="Linked Cell 2" xfId="52" xr:uid="{00000000-0005-0000-0000-00003A000000}"/>
    <cellStyle name="Millares" xfId="53" builtinId="3"/>
    <cellStyle name="Millares [0]" xfId="54" builtinId="6"/>
    <cellStyle name="Millares [0] 2" xfId="55" xr:uid="{00000000-0005-0000-0000-00003B000000}"/>
    <cellStyle name="Millares [0] 2 2" xfId="114" xr:uid="{00000000-0005-0000-0000-00003C000000}"/>
    <cellStyle name="Millares [0] 3" xfId="113" xr:uid="{00000000-0005-0000-0000-00003D000000}"/>
    <cellStyle name="Millares 2" xfId="56" xr:uid="{00000000-0005-0000-0000-00003E000000}"/>
    <cellStyle name="Millares 2 2" xfId="57" xr:uid="{00000000-0005-0000-0000-00003F000000}"/>
    <cellStyle name="Millares 2 2 2" xfId="116" xr:uid="{00000000-0005-0000-0000-000040000000}"/>
    <cellStyle name="Millares 2 3" xfId="115" xr:uid="{00000000-0005-0000-0000-000041000000}"/>
    <cellStyle name="Millares 3" xfId="58" xr:uid="{00000000-0005-0000-0000-000042000000}"/>
    <cellStyle name="Millares 3 2" xfId="117" xr:uid="{00000000-0005-0000-0000-000043000000}"/>
    <cellStyle name="Millares 4" xfId="59" xr:uid="{00000000-0005-0000-0000-000044000000}"/>
    <cellStyle name="Millares 4 2" xfId="60" xr:uid="{00000000-0005-0000-0000-000045000000}"/>
    <cellStyle name="Millares 4 2 2" xfId="119" xr:uid="{00000000-0005-0000-0000-000046000000}"/>
    <cellStyle name="Millares 4 3" xfId="118" xr:uid="{00000000-0005-0000-0000-000047000000}"/>
    <cellStyle name="Millares 5" xfId="61" xr:uid="{00000000-0005-0000-0000-000048000000}"/>
    <cellStyle name="Millares 5 2" xfId="120" xr:uid="{00000000-0005-0000-0000-000049000000}"/>
    <cellStyle name="Millares 6" xfId="62" xr:uid="{00000000-0005-0000-0000-00004A000000}"/>
    <cellStyle name="Millares 6 2" xfId="121" xr:uid="{00000000-0005-0000-0000-00004B000000}"/>
    <cellStyle name="Millares 7" xfId="106" xr:uid="{00000000-0005-0000-0000-00004C000000}"/>
    <cellStyle name="Millares 8" xfId="112" xr:uid="{00000000-0005-0000-0000-00004D000000}"/>
    <cellStyle name="Neutral" xfId="63" builtinId="28" customBuiltin="1"/>
    <cellStyle name="Neutral 2" xfId="64" xr:uid="{00000000-0005-0000-0000-00004F000000}"/>
    <cellStyle name="Neutral 3" xfId="65" xr:uid="{00000000-0005-0000-0000-000050000000}"/>
    <cellStyle name="Neutral 4" xfId="66" xr:uid="{00000000-0005-0000-0000-000051000000}"/>
    <cellStyle name="Normal" xfId="0" builtinId="0"/>
    <cellStyle name="Normal 10" xfId="67" xr:uid="{00000000-0005-0000-0000-000053000000}"/>
    <cellStyle name="Normal 10 8" xfId="68" xr:uid="{00000000-0005-0000-0000-000054000000}"/>
    <cellStyle name="Normal 10 8 2" xfId="122" xr:uid="{00000000-0005-0000-0000-000055000000}"/>
    <cellStyle name="Normal 11" xfId="69" xr:uid="{00000000-0005-0000-0000-000056000000}"/>
    <cellStyle name="Normal 12" xfId="70" xr:uid="{00000000-0005-0000-0000-000057000000}"/>
    <cellStyle name="Normal 12 2" xfId="123" xr:uid="{00000000-0005-0000-0000-000058000000}"/>
    <cellStyle name="Normal 2" xfId="71" xr:uid="{00000000-0005-0000-0000-000059000000}"/>
    <cellStyle name="Normal 2 2" xfId="72" xr:uid="{00000000-0005-0000-0000-00005A000000}"/>
    <cellStyle name="Normal 2 2 2" xfId="124" xr:uid="{00000000-0005-0000-0000-00005B000000}"/>
    <cellStyle name="Normal 2 3" xfId="105" xr:uid="{00000000-0005-0000-0000-00005C000000}"/>
    <cellStyle name="Normal 3" xfId="73" xr:uid="{00000000-0005-0000-0000-00005D000000}"/>
    <cellStyle name="Normal 3 2" xfId="74" xr:uid="{00000000-0005-0000-0000-00005E000000}"/>
    <cellStyle name="Normal 3 2 2" xfId="126" xr:uid="{00000000-0005-0000-0000-00005F000000}"/>
    <cellStyle name="Normal 3 3" xfId="125" xr:uid="{00000000-0005-0000-0000-000060000000}"/>
    <cellStyle name="Normal 4" xfId="75" xr:uid="{00000000-0005-0000-0000-000061000000}"/>
    <cellStyle name="Normal 4 2" xfId="76" xr:uid="{00000000-0005-0000-0000-000062000000}"/>
    <cellStyle name="Normal 4 2 2" xfId="127" xr:uid="{00000000-0005-0000-0000-000063000000}"/>
    <cellStyle name="Normal 5" xfId="77" xr:uid="{00000000-0005-0000-0000-000064000000}"/>
    <cellStyle name="Normal 5 2" xfId="128" xr:uid="{00000000-0005-0000-0000-000065000000}"/>
    <cellStyle name="Normal 6" xfId="78" xr:uid="{00000000-0005-0000-0000-000066000000}"/>
    <cellStyle name="Normal 7" xfId="79" xr:uid="{00000000-0005-0000-0000-000067000000}"/>
    <cellStyle name="Normal 7 2" xfId="129" xr:uid="{00000000-0005-0000-0000-000068000000}"/>
    <cellStyle name="Normal 8" xfId="80" xr:uid="{00000000-0005-0000-0000-000069000000}"/>
    <cellStyle name="Normal 8 2" xfId="81" xr:uid="{00000000-0005-0000-0000-00006A000000}"/>
    <cellStyle name="Normal 9" xfId="82" xr:uid="{00000000-0005-0000-0000-00006B000000}"/>
    <cellStyle name="Normal 9 2" xfId="130" xr:uid="{00000000-0005-0000-0000-00006C000000}"/>
    <cellStyle name="Normal_Comparativo 2004" xfId="83" xr:uid="{00000000-0005-0000-0000-00006D000000}"/>
    <cellStyle name="Notas" xfId="86" xr:uid="{00000000-0005-0000-0000-00006E000000}"/>
    <cellStyle name="Notas 2" xfId="84" xr:uid="{00000000-0005-0000-0000-00006F000000}"/>
    <cellStyle name="Notas 2 2" xfId="131" xr:uid="{00000000-0005-0000-0000-000070000000}"/>
    <cellStyle name="Notas 3" xfId="85" xr:uid="{00000000-0005-0000-0000-000071000000}"/>
    <cellStyle name="Notas 3 2" xfId="132" xr:uid="{00000000-0005-0000-0000-000072000000}"/>
    <cellStyle name="Notas 4" xfId="133" xr:uid="{00000000-0005-0000-0000-000073000000}"/>
    <cellStyle name="Note 2" xfId="87" xr:uid="{00000000-0005-0000-0000-000074000000}"/>
    <cellStyle name="Note 2 2" xfId="134" xr:uid="{00000000-0005-0000-0000-000075000000}"/>
    <cellStyle name="Note 3" xfId="88" xr:uid="{00000000-0005-0000-0000-000076000000}"/>
    <cellStyle name="Note 3 2" xfId="135" xr:uid="{00000000-0005-0000-0000-000077000000}"/>
    <cellStyle name="Output" xfId="89" xr:uid="{00000000-0005-0000-0000-000078000000}"/>
    <cellStyle name="Percent (0)" xfId="90" xr:uid="{00000000-0005-0000-0000-000079000000}"/>
    <cellStyle name="Percent (0) 2" xfId="91" xr:uid="{00000000-0005-0000-0000-00007A000000}"/>
    <cellStyle name="Percent (0) 2 2" xfId="137" xr:uid="{00000000-0005-0000-0000-00007B000000}"/>
    <cellStyle name="Percent (0) 3" xfId="136" xr:uid="{00000000-0005-0000-0000-00007C000000}"/>
    <cellStyle name="Porcentaje 2" xfId="92" xr:uid="{00000000-0005-0000-0000-00007D000000}"/>
    <cellStyle name="Porcentaje 2 2" xfId="138" xr:uid="{00000000-0005-0000-0000-00007E000000}"/>
    <cellStyle name="Porcentaje 3" xfId="93" xr:uid="{00000000-0005-0000-0000-00007F000000}"/>
    <cellStyle name="Porcentual 2" xfId="94" xr:uid="{00000000-0005-0000-0000-000080000000}"/>
    <cellStyle name="Porcentual 2 2" xfId="95" xr:uid="{00000000-0005-0000-0000-000081000000}"/>
    <cellStyle name="Porcentual 2 2 2" xfId="140" xr:uid="{00000000-0005-0000-0000-000082000000}"/>
    <cellStyle name="Porcentual 2 3" xfId="139" xr:uid="{00000000-0005-0000-0000-000083000000}"/>
    <cellStyle name="Texto de advertencia" xfId="103" xr:uid="{00000000-0005-0000-0000-000084000000}"/>
    <cellStyle name="Texto de advertencia 2" xfId="96" xr:uid="{00000000-0005-0000-0000-000085000000}"/>
    <cellStyle name="Tickmark" xfId="97" xr:uid="{00000000-0005-0000-0000-000086000000}"/>
    <cellStyle name="Title" xfId="98" xr:uid="{00000000-0005-0000-0000-000087000000}"/>
    <cellStyle name="Total" xfId="99" builtinId="25" customBuiltin="1"/>
    <cellStyle name="Total 2" xfId="100" xr:uid="{00000000-0005-0000-0000-000089000000}"/>
    <cellStyle name="Total 3" xfId="101" xr:uid="{00000000-0005-0000-0000-00008A000000}"/>
    <cellStyle name="Total 4" xfId="102" xr:uid="{00000000-0005-0000-0000-00008B000000}"/>
    <cellStyle name="Warning Text 2" xfId="104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fs-mat-01\data2\AAClientes\Banco%20Integraci&#243;n%20S.A\Auditor&#237;a%20al%2030.06.08%20BI\Pack%20Junio%202008\2231.1%20Armado%20Estados%20Financieros%20al%2030.06.08%20Versi&#243;n%20corre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Evolución PN"/>
      <sheetName val="FLUJO EFE"/>
      <sheetName val="Resumen"/>
      <sheetName val="Control Cuadratura"/>
      <sheetName val="BG 300608 Cotejo"/>
      <sheetName val="BCE300608F.PPC"/>
      <sheetName val="BCE311207"/>
      <sheetName val="HOJATB"/>
      <sheetName val="Hoja1"/>
    </sheetNames>
    <sheetDataSet>
      <sheetData sheetId="0">
        <row r="11">
          <cell r="F11">
            <v>50041091248</v>
          </cell>
        </row>
        <row r="12">
          <cell r="F12">
            <v>559912500</v>
          </cell>
        </row>
        <row r="13">
          <cell r="F13">
            <v>8253141850</v>
          </cell>
        </row>
        <row r="14">
          <cell r="C14">
            <v>470943950</v>
          </cell>
          <cell r="F14">
            <v>234815762</v>
          </cell>
        </row>
        <row r="15">
          <cell r="C15">
            <v>-4940000</v>
          </cell>
        </row>
        <row r="18">
          <cell r="C18">
            <v>159187772989</v>
          </cell>
        </row>
        <row r="22">
          <cell r="C22">
            <v>85672375966</v>
          </cell>
          <cell r="F22">
            <v>846670658454</v>
          </cell>
        </row>
        <row r="23">
          <cell r="C23">
            <v>229879095</v>
          </cell>
          <cell r="F23">
            <v>79800646732</v>
          </cell>
        </row>
        <row r="24">
          <cell r="F24">
            <v>4606823238</v>
          </cell>
        </row>
        <row r="25">
          <cell r="F25">
            <v>11602961799</v>
          </cell>
        </row>
        <row r="28">
          <cell r="C28">
            <v>422648713555</v>
          </cell>
        </row>
        <row r="29">
          <cell r="C29">
            <v>4767048600</v>
          </cell>
          <cell r="F29">
            <v>4203509</v>
          </cell>
        </row>
        <row r="30">
          <cell r="C30">
            <v>11301698095</v>
          </cell>
          <cell r="F30">
            <v>762767629</v>
          </cell>
        </row>
        <row r="31">
          <cell r="C31">
            <v>109179962</v>
          </cell>
          <cell r="F31">
            <v>10387726301</v>
          </cell>
        </row>
        <row r="32">
          <cell r="C32">
            <v>-2224578774</v>
          </cell>
        </row>
        <row r="34">
          <cell r="F34">
            <v>1603318647</v>
          </cell>
        </row>
        <row r="35">
          <cell r="C35">
            <v>1671566867</v>
          </cell>
        </row>
        <row r="39">
          <cell r="F39">
            <v>24456400000</v>
          </cell>
        </row>
        <row r="40">
          <cell r="C40">
            <v>4718881017</v>
          </cell>
          <cell r="F40">
            <v>1467357500</v>
          </cell>
        </row>
        <row r="41">
          <cell r="C41">
            <v>118060801</v>
          </cell>
          <cell r="F41">
            <v>7854511856</v>
          </cell>
        </row>
        <row r="42">
          <cell r="C42">
            <v>-3105293125</v>
          </cell>
          <cell r="F42">
            <v>25931563500</v>
          </cell>
        </row>
        <row r="43">
          <cell r="F43">
            <v>8118420137</v>
          </cell>
        </row>
        <row r="44">
          <cell r="F44">
            <v>15806481494</v>
          </cell>
        </row>
        <row r="46">
          <cell r="C46">
            <v>221360024</v>
          </cell>
        </row>
        <row r="47">
          <cell r="C47">
            <v>2464489200</v>
          </cell>
        </row>
        <row r="48">
          <cell r="C48">
            <v>-221360024</v>
          </cell>
        </row>
        <row r="51">
          <cell r="C51">
            <v>11468234676</v>
          </cell>
        </row>
        <row r="53">
          <cell r="C53">
            <v>1588870742</v>
          </cell>
        </row>
        <row r="59">
          <cell r="C59">
            <v>61150444692</v>
          </cell>
        </row>
        <row r="61">
          <cell r="C61">
            <v>971282155993</v>
          </cell>
        </row>
      </sheetData>
      <sheetData sheetId="1">
        <row r="9">
          <cell r="C9">
            <v>3902213092</v>
          </cell>
        </row>
        <row r="10">
          <cell r="C10">
            <v>24939100787</v>
          </cell>
        </row>
        <row r="11">
          <cell r="C11">
            <v>107396081</v>
          </cell>
        </row>
        <row r="12">
          <cell r="C12">
            <v>5567712506</v>
          </cell>
        </row>
        <row r="15">
          <cell r="C15">
            <v>-535581618</v>
          </cell>
        </row>
        <row r="16">
          <cell r="C16">
            <v>-11322857952</v>
          </cell>
        </row>
        <row r="17">
          <cell r="C17">
            <v>-5949520283</v>
          </cell>
        </row>
        <row r="23">
          <cell r="C23">
            <v>-1425620544</v>
          </cell>
        </row>
        <row r="24">
          <cell r="C24">
            <v>409084260</v>
          </cell>
        </row>
        <row r="30">
          <cell r="C30">
            <v>12032678011</v>
          </cell>
        </row>
        <row r="31">
          <cell r="C31">
            <v>-3410925141</v>
          </cell>
        </row>
        <row r="37">
          <cell r="C37">
            <v>620014858</v>
          </cell>
        </row>
        <row r="38">
          <cell r="C38">
            <v>24973151</v>
          </cell>
        </row>
        <row r="39">
          <cell r="C39">
            <v>998119545</v>
          </cell>
        </row>
        <row r="40">
          <cell r="C40">
            <v>5428122078</v>
          </cell>
        </row>
        <row r="43">
          <cell r="C43">
            <v>-7776745997</v>
          </cell>
        </row>
        <row r="44">
          <cell r="C44">
            <v>-4245176133</v>
          </cell>
        </row>
        <row r="45">
          <cell r="C45">
            <v>-1438784712</v>
          </cell>
        </row>
        <row r="46">
          <cell r="C46">
            <v>-239837242</v>
          </cell>
        </row>
        <row r="47">
          <cell r="C47">
            <v>-2913663446</v>
          </cell>
        </row>
        <row r="53">
          <cell r="C53">
            <v>1858137763</v>
          </cell>
        </row>
        <row r="54">
          <cell r="C54">
            <v>-1626974</v>
          </cell>
        </row>
        <row r="58">
          <cell r="C58">
            <v>45009364</v>
          </cell>
        </row>
        <row r="59">
          <cell r="C59">
            <v>-58940741</v>
          </cell>
        </row>
        <row r="64">
          <cell r="C64">
            <v>-806799219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zoomScaleNormal="100" workbookViewId="0">
      <selection activeCell="A71" sqref="A71:G71"/>
    </sheetView>
  </sheetViews>
  <sheetFormatPr baseColWidth="10" defaultColWidth="9.140625" defaultRowHeight="12.75" x14ac:dyDescent="0.2"/>
  <cols>
    <col min="1" max="1" width="44.85546875" style="4" customWidth="1"/>
    <col min="2" max="2" width="1.140625" style="4" customWidth="1"/>
    <col min="3" max="3" width="6" style="57" customWidth="1"/>
    <col min="4" max="4" width="1.140625" style="1" customWidth="1"/>
    <col min="5" max="5" width="19.5703125" style="24" customWidth="1"/>
    <col min="6" max="6" width="0.5703125" style="2" customWidth="1"/>
    <col min="7" max="7" width="19.7109375" style="24" customWidth="1"/>
    <col min="8" max="8" width="10.85546875" style="3" customWidth="1"/>
    <col min="9" max="16384" width="9.140625" style="4"/>
  </cols>
  <sheetData>
    <row r="1" spans="1:8" x14ac:dyDescent="0.2">
      <c r="A1" s="161" t="s">
        <v>84</v>
      </c>
      <c r="B1" s="161"/>
      <c r="C1" s="161"/>
      <c r="D1" s="161"/>
      <c r="E1" s="161"/>
      <c r="F1" s="161"/>
      <c r="G1" s="161"/>
      <c r="H1" s="34"/>
    </row>
    <row r="2" spans="1:8" x14ac:dyDescent="0.2">
      <c r="A2" s="161" t="s">
        <v>171</v>
      </c>
      <c r="B2" s="161"/>
      <c r="C2" s="161"/>
      <c r="D2" s="161"/>
      <c r="E2" s="161"/>
      <c r="F2" s="161"/>
      <c r="G2" s="161"/>
      <c r="H2" s="5"/>
    </row>
    <row r="3" spans="1:8" x14ac:dyDescent="0.2">
      <c r="A3" s="162" t="s">
        <v>165</v>
      </c>
      <c r="B3" s="162"/>
      <c r="C3" s="162"/>
      <c r="D3" s="162"/>
      <c r="E3" s="162"/>
      <c r="F3" s="162"/>
      <c r="G3" s="162"/>
      <c r="H3" s="1"/>
    </row>
    <row r="4" spans="1:8" x14ac:dyDescent="0.2">
      <c r="A4" s="162" t="s">
        <v>40</v>
      </c>
      <c r="B4" s="162"/>
      <c r="C4" s="162"/>
      <c r="D4" s="162"/>
      <c r="E4" s="162"/>
      <c r="F4" s="162"/>
      <c r="G4" s="162"/>
      <c r="H4" s="1"/>
    </row>
    <row r="5" spans="1:8" ht="3" customHeight="1" x14ac:dyDescent="0.2">
      <c r="A5" s="153"/>
      <c r="B5" s="153"/>
      <c r="C5" s="49"/>
      <c r="D5" s="153"/>
      <c r="E5" s="67"/>
      <c r="F5" s="68"/>
      <c r="G5" s="67"/>
      <c r="H5" s="7"/>
    </row>
    <row r="6" spans="1:8" s="18" customFormat="1" ht="15.75" x14ac:dyDescent="0.25">
      <c r="A6" s="69" t="s">
        <v>0</v>
      </c>
      <c r="B6" s="70"/>
      <c r="C6" s="37" t="s">
        <v>53</v>
      </c>
      <c r="D6" s="5"/>
      <c r="E6" s="71">
        <v>44196</v>
      </c>
      <c r="F6" s="72"/>
      <c r="G6" s="71">
        <v>43830</v>
      </c>
      <c r="H6" s="8"/>
    </row>
    <row r="7" spans="1:8" x14ac:dyDescent="0.2">
      <c r="A7" s="15" t="s">
        <v>1</v>
      </c>
      <c r="B7" s="15"/>
      <c r="E7" s="13"/>
      <c r="F7" s="10"/>
      <c r="G7" s="13"/>
      <c r="H7" s="1"/>
    </row>
    <row r="8" spans="1:8" x14ac:dyDescent="0.2">
      <c r="A8" s="20" t="s">
        <v>4</v>
      </c>
      <c r="B8" s="20"/>
      <c r="E8" s="13">
        <v>666820736478</v>
      </c>
      <c r="F8" s="10"/>
      <c r="G8" s="13">
        <v>538377141305</v>
      </c>
      <c r="H8" s="1"/>
    </row>
    <row r="9" spans="1:8" x14ac:dyDescent="0.2">
      <c r="A9" s="20" t="s">
        <v>54</v>
      </c>
      <c r="B9" s="20"/>
      <c r="C9" s="57" t="s">
        <v>56</v>
      </c>
      <c r="E9" s="13">
        <v>2512641018185</v>
      </c>
      <c r="F9" s="10"/>
      <c r="G9" s="13">
        <v>1689236578102</v>
      </c>
      <c r="H9" s="1"/>
    </row>
    <row r="10" spans="1:8" x14ac:dyDescent="0.2">
      <c r="A10" s="20" t="s">
        <v>5</v>
      </c>
      <c r="B10" s="20"/>
      <c r="E10" s="13">
        <v>819283468446</v>
      </c>
      <c r="F10" s="10"/>
      <c r="G10" s="13">
        <v>263156580415</v>
      </c>
    </row>
    <row r="11" spans="1:8" x14ac:dyDescent="0.2">
      <c r="A11" s="20" t="s">
        <v>7</v>
      </c>
      <c r="B11" s="20"/>
      <c r="E11" s="13">
        <v>26236969970</v>
      </c>
      <c r="F11" s="10"/>
      <c r="G11" s="13">
        <v>19279161692</v>
      </c>
    </row>
    <row r="12" spans="1:8" x14ac:dyDescent="0.2">
      <c r="A12" s="20" t="s">
        <v>9</v>
      </c>
      <c r="B12" s="20"/>
      <c r="E12" s="13">
        <v>461446437</v>
      </c>
      <c r="G12" s="13">
        <v>1394253413</v>
      </c>
    </row>
    <row r="13" spans="1:8" x14ac:dyDescent="0.2">
      <c r="A13" s="20" t="s">
        <v>55</v>
      </c>
      <c r="B13" s="20"/>
      <c r="C13" s="57" t="s">
        <v>62</v>
      </c>
      <c r="E13" s="13">
        <v>-348411894</v>
      </c>
      <c r="F13" s="13"/>
      <c r="G13" s="13">
        <v>-24310896</v>
      </c>
    </row>
    <row r="14" spans="1:8" x14ac:dyDescent="0.2">
      <c r="A14" s="11"/>
      <c r="B14" s="11"/>
      <c r="E14" s="26">
        <f>SUM(E8:E13)</f>
        <v>4025095227622</v>
      </c>
      <c r="F14" s="14"/>
      <c r="G14" s="26">
        <v>2511419404031</v>
      </c>
      <c r="H14" s="122"/>
    </row>
    <row r="15" spans="1:8" ht="9" customHeight="1" x14ac:dyDescent="0.2">
      <c r="A15" s="11"/>
      <c r="B15" s="11"/>
      <c r="H15" s="1"/>
    </row>
    <row r="16" spans="1:8" x14ac:dyDescent="0.2">
      <c r="A16" s="15" t="s">
        <v>102</v>
      </c>
      <c r="B16" s="15"/>
      <c r="C16" s="57" t="s">
        <v>85</v>
      </c>
      <c r="E16" s="27">
        <v>478473283013</v>
      </c>
      <c r="F16" s="14"/>
      <c r="G16" s="27">
        <v>577596649403</v>
      </c>
      <c r="H16" s="122"/>
    </row>
    <row r="17" spans="1:8" ht="7.5" customHeight="1" x14ac:dyDescent="0.2">
      <c r="A17" s="11"/>
      <c r="B17" s="11"/>
      <c r="E17" s="13"/>
      <c r="F17" s="10"/>
      <c r="G17" s="13"/>
      <c r="H17" s="1"/>
    </row>
    <row r="18" spans="1:8" x14ac:dyDescent="0.2">
      <c r="A18" s="15" t="s">
        <v>103</v>
      </c>
      <c r="B18" s="15"/>
    </row>
    <row r="19" spans="1:8" x14ac:dyDescent="0.2">
      <c r="A19" s="35" t="s">
        <v>57</v>
      </c>
      <c r="B19" s="35"/>
    </row>
    <row r="20" spans="1:8" x14ac:dyDescent="0.2">
      <c r="A20" s="20" t="s">
        <v>87</v>
      </c>
      <c r="B20" s="20"/>
      <c r="E20" s="13">
        <v>260417054137</v>
      </c>
      <c r="G20" s="13">
        <v>371577552114</v>
      </c>
    </row>
    <row r="21" spans="1:8" x14ac:dyDescent="0.2">
      <c r="A21" s="20" t="s">
        <v>14</v>
      </c>
      <c r="B21" s="20"/>
      <c r="E21" s="13">
        <v>6879315545</v>
      </c>
      <c r="F21" s="10"/>
      <c r="G21" s="13">
        <v>10316467058</v>
      </c>
    </row>
    <row r="22" spans="1:8" x14ac:dyDescent="0.2">
      <c r="A22" s="21" t="s">
        <v>55</v>
      </c>
      <c r="B22" s="21"/>
      <c r="C22" s="57" t="s">
        <v>62</v>
      </c>
      <c r="E22" s="13">
        <v>-1007051425</v>
      </c>
      <c r="G22" s="13">
        <v>0</v>
      </c>
    </row>
    <row r="23" spans="1:8" x14ac:dyDescent="0.2">
      <c r="A23" s="11"/>
      <c r="B23" s="11"/>
      <c r="C23" s="57" t="s">
        <v>86</v>
      </c>
      <c r="E23" s="26">
        <f>SUM(E20:E22)</f>
        <v>266289318257</v>
      </c>
      <c r="F23" s="14"/>
      <c r="G23" s="26">
        <v>381894019172</v>
      </c>
      <c r="H23" s="122"/>
    </row>
    <row r="24" spans="1:8" ht="5.25" customHeight="1" x14ac:dyDescent="0.2">
      <c r="A24" s="11"/>
      <c r="B24" s="11"/>
      <c r="F24" s="10"/>
      <c r="H24" s="1"/>
    </row>
    <row r="25" spans="1:8" x14ac:dyDescent="0.2">
      <c r="A25" s="15" t="s">
        <v>103</v>
      </c>
      <c r="B25" s="15"/>
      <c r="E25" s="13"/>
      <c r="F25" s="10"/>
      <c r="G25" s="13"/>
      <c r="H25" s="1"/>
    </row>
    <row r="26" spans="1:8" x14ac:dyDescent="0.2">
      <c r="A26" s="35" t="s">
        <v>58</v>
      </c>
      <c r="B26" s="35"/>
      <c r="E26" s="13"/>
      <c r="F26" s="10"/>
      <c r="G26" s="13"/>
    </row>
    <row r="27" spans="1:8" x14ac:dyDescent="0.2">
      <c r="A27" s="20" t="s">
        <v>162</v>
      </c>
      <c r="B27" s="20"/>
      <c r="E27" s="13">
        <v>11317822589108</v>
      </c>
      <c r="F27" s="10"/>
      <c r="G27" s="13">
        <v>12073253572157</v>
      </c>
    </row>
    <row r="28" spans="1:8" x14ac:dyDescent="0.2">
      <c r="A28" s="20" t="s">
        <v>163</v>
      </c>
      <c r="B28" s="20"/>
      <c r="E28" s="13">
        <v>342084712409</v>
      </c>
      <c r="F28" s="10"/>
      <c r="G28" s="13">
        <v>699144388408</v>
      </c>
    </row>
    <row r="29" spans="1:8" x14ac:dyDescent="0.2">
      <c r="A29" s="20" t="s">
        <v>89</v>
      </c>
      <c r="B29" s="20"/>
      <c r="E29" s="13">
        <v>236181343203</v>
      </c>
      <c r="F29" s="10"/>
      <c r="G29" s="13">
        <v>244255136952</v>
      </c>
    </row>
    <row r="30" spans="1:8" x14ac:dyDescent="0.2">
      <c r="A30" s="20" t="s">
        <v>60</v>
      </c>
      <c r="B30" s="20"/>
      <c r="E30" s="13">
        <v>164338238</v>
      </c>
      <c r="F30" s="10"/>
      <c r="G30" s="13">
        <v>20492065</v>
      </c>
    </row>
    <row r="31" spans="1:8" x14ac:dyDescent="0.2">
      <c r="A31" s="20" t="s">
        <v>92</v>
      </c>
      <c r="B31" s="20"/>
      <c r="E31" s="13">
        <v>1722300903</v>
      </c>
      <c r="F31" s="10"/>
      <c r="G31" s="13">
        <v>10541036060</v>
      </c>
      <c r="H31" s="1"/>
    </row>
    <row r="32" spans="1:8" x14ac:dyDescent="0.2">
      <c r="A32" s="20" t="s">
        <v>90</v>
      </c>
      <c r="B32" s="20"/>
      <c r="E32" s="13">
        <v>-16767800570</v>
      </c>
      <c r="F32" s="10"/>
      <c r="G32" s="13">
        <v>-8746937982</v>
      </c>
      <c r="H32" s="1"/>
    </row>
    <row r="33" spans="1:8" x14ac:dyDescent="0.2">
      <c r="A33" s="20" t="s">
        <v>14</v>
      </c>
      <c r="B33" s="20"/>
      <c r="E33" s="13">
        <v>169157698589</v>
      </c>
      <c r="F33" s="10"/>
      <c r="G33" s="13">
        <v>195171657097</v>
      </c>
    </row>
    <row r="34" spans="1:8" x14ac:dyDescent="0.2">
      <c r="A34" s="21" t="s">
        <v>55</v>
      </c>
      <c r="B34" s="21"/>
      <c r="C34" s="57" t="s">
        <v>62</v>
      </c>
      <c r="E34" s="13">
        <v>-512268602251</v>
      </c>
      <c r="F34" s="14"/>
      <c r="G34" s="13">
        <v>-620690700368</v>
      </c>
      <c r="H34" s="1"/>
    </row>
    <row r="35" spans="1:8" x14ac:dyDescent="0.2">
      <c r="A35" s="11"/>
      <c r="B35" s="11"/>
      <c r="C35" s="57" t="s">
        <v>88</v>
      </c>
      <c r="E35" s="26">
        <f>SUM(E27:E34)</f>
        <v>11538096579629</v>
      </c>
      <c r="F35" s="14"/>
      <c r="G35" s="26">
        <v>12592948644389</v>
      </c>
      <c r="H35" s="122"/>
    </row>
    <row r="36" spans="1:8" x14ac:dyDescent="0.2">
      <c r="A36" s="11"/>
      <c r="B36" s="11"/>
      <c r="E36" s="13"/>
      <c r="F36" s="14"/>
      <c r="G36" s="13"/>
      <c r="H36" s="5"/>
    </row>
    <row r="37" spans="1:8" x14ac:dyDescent="0.2">
      <c r="A37" s="19" t="s">
        <v>80</v>
      </c>
      <c r="B37" s="19"/>
      <c r="C37" s="57" t="s">
        <v>91</v>
      </c>
      <c r="E37" s="27">
        <v>289546241275</v>
      </c>
      <c r="F37" s="14"/>
      <c r="G37" s="27">
        <v>312136311608</v>
      </c>
      <c r="H37" s="122"/>
    </row>
    <row r="38" spans="1:8" ht="6.75" customHeight="1" x14ac:dyDescent="0.2">
      <c r="A38" s="11"/>
      <c r="B38" s="11"/>
      <c r="E38" s="13"/>
      <c r="F38" s="14"/>
      <c r="G38" s="13"/>
      <c r="H38" s="5"/>
    </row>
    <row r="39" spans="1:8" x14ac:dyDescent="0.2">
      <c r="A39" s="15" t="s">
        <v>104</v>
      </c>
      <c r="B39" s="15"/>
      <c r="E39" s="13"/>
      <c r="G39" s="13"/>
      <c r="H39" s="1"/>
    </row>
    <row r="40" spans="1:8" x14ac:dyDescent="0.2">
      <c r="A40" s="35" t="s">
        <v>61</v>
      </c>
      <c r="B40" s="35"/>
      <c r="E40" s="13"/>
      <c r="G40" s="13"/>
    </row>
    <row r="41" spans="1:8" x14ac:dyDescent="0.2">
      <c r="A41" s="20" t="s">
        <v>158</v>
      </c>
      <c r="B41" s="20"/>
      <c r="E41" s="13">
        <v>238597754250</v>
      </c>
      <c r="F41" s="10"/>
      <c r="G41" s="13">
        <v>203655397765</v>
      </c>
      <c r="H41" s="10"/>
    </row>
    <row r="42" spans="1:8" x14ac:dyDescent="0.2">
      <c r="A42" s="20" t="s">
        <v>159</v>
      </c>
      <c r="B42" s="20"/>
      <c r="E42" s="13">
        <v>0</v>
      </c>
      <c r="F42" s="10"/>
      <c r="G42" s="13">
        <v>1719000000</v>
      </c>
      <c r="H42" s="10"/>
    </row>
    <row r="43" spans="1:8" x14ac:dyDescent="0.2">
      <c r="A43" s="20" t="s">
        <v>161</v>
      </c>
      <c r="B43" s="20"/>
      <c r="E43" s="13">
        <v>1381520000</v>
      </c>
      <c r="F43" s="10"/>
      <c r="G43" s="13">
        <v>252000000</v>
      </c>
      <c r="H43" s="10"/>
    </row>
    <row r="44" spans="1:8" x14ac:dyDescent="0.2">
      <c r="A44" s="20" t="s">
        <v>90</v>
      </c>
      <c r="B44" s="20"/>
      <c r="E44" s="13">
        <v>-6049719379</v>
      </c>
      <c r="F44" s="10"/>
      <c r="G44" s="13">
        <v>-3941713547</v>
      </c>
    </row>
    <row r="45" spans="1:8" x14ac:dyDescent="0.2">
      <c r="A45" s="20" t="s">
        <v>14</v>
      </c>
      <c r="B45" s="20"/>
      <c r="E45" s="13">
        <v>9303396576</v>
      </c>
      <c r="F45" s="14"/>
      <c r="G45" s="13">
        <v>6498451622</v>
      </c>
      <c r="H45" s="5"/>
    </row>
    <row r="46" spans="1:8" x14ac:dyDescent="0.2">
      <c r="A46" s="21" t="s">
        <v>55</v>
      </c>
      <c r="B46" s="21"/>
      <c r="C46" s="57" t="s">
        <v>62</v>
      </c>
      <c r="E46" s="13">
        <v>-131293380581</v>
      </c>
      <c r="F46" s="14"/>
      <c r="G46" s="13">
        <v>-100121558959</v>
      </c>
    </row>
    <row r="47" spans="1:8" x14ac:dyDescent="0.2">
      <c r="A47" s="11"/>
      <c r="B47" s="11"/>
      <c r="C47" s="57" t="s">
        <v>93</v>
      </c>
      <c r="E47" s="26">
        <f>SUM(E41:E46)</f>
        <v>111939570866</v>
      </c>
      <c r="F47" s="14"/>
      <c r="G47" s="26">
        <v>108061576881</v>
      </c>
      <c r="H47" s="122"/>
    </row>
    <row r="48" spans="1:8" x14ac:dyDescent="0.2">
      <c r="A48" s="19" t="s">
        <v>63</v>
      </c>
      <c r="B48" s="19"/>
      <c r="E48" s="13"/>
      <c r="F48" s="10"/>
      <c r="G48" s="13"/>
      <c r="H48" s="1"/>
    </row>
    <row r="49" spans="1:8" x14ac:dyDescent="0.2">
      <c r="A49" s="20" t="s">
        <v>94</v>
      </c>
      <c r="B49" s="19"/>
      <c r="E49" s="13">
        <v>144146231004</v>
      </c>
      <c r="F49" s="10"/>
      <c r="G49" s="13">
        <v>148641201935</v>
      </c>
      <c r="H49" s="1"/>
    </row>
    <row r="50" spans="1:8" x14ac:dyDescent="0.2">
      <c r="A50" s="20" t="s">
        <v>18</v>
      </c>
      <c r="B50" s="20"/>
      <c r="E50" s="13">
        <v>352702726411</v>
      </c>
      <c r="G50" s="13">
        <v>226951361713</v>
      </c>
    </row>
    <row r="51" spans="1:8" x14ac:dyDescent="0.2">
      <c r="A51" s="20" t="s">
        <v>95</v>
      </c>
      <c r="B51" s="20"/>
      <c r="E51" s="13">
        <v>4485071</v>
      </c>
      <c r="F51" s="14"/>
      <c r="G51" s="13">
        <v>4194542</v>
      </c>
      <c r="H51" s="5"/>
    </row>
    <row r="52" spans="1:8" x14ac:dyDescent="0.2">
      <c r="A52" s="20" t="s">
        <v>191</v>
      </c>
      <c r="B52" s="20"/>
      <c r="E52" s="13">
        <f>79940769993+1577602831</f>
        <v>81518372824</v>
      </c>
      <c r="F52" s="14"/>
      <c r="G52" s="13">
        <v>0</v>
      </c>
      <c r="H52" s="5"/>
    </row>
    <row r="53" spans="1:8" x14ac:dyDescent="0.2">
      <c r="A53" s="20" t="s">
        <v>96</v>
      </c>
      <c r="B53" s="20"/>
      <c r="E53" s="13">
        <f>2414564202-1577602831</f>
        <v>836961371</v>
      </c>
      <c r="F53" s="14"/>
      <c r="G53" s="13">
        <v>1035725573</v>
      </c>
      <c r="H53" s="5"/>
    </row>
    <row r="54" spans="1:8" x14ac:dyDescent="0.2">
      <c r="A54" s="21" t="s">
        <v>55</v>
      </c>
      <c r="B54" s="21"/>
      <c r="C54" s="57" t="s">
        <v>62</v>
      </c>
      <c r="E54" s="13">
        <v>-95425435078</v>
      </c>
      <c r="F54" s="10"/>
      <c r="G54" s="13">
        <v>-34883124772</v>
      </c>
      <c r="H54" s="1"/>
    </row>
    <row r="55" spans="1:8" x14ac:dyDescent="0.2">
      <c r="A55" s="11"/>
      <c r="B55" s="11"/>
      <c r="C55" s="57" t="s">
        <v>64</v>
      </c>
      <c r="D55" s="4"/>
      <c r="E55" s="26">
        <f>SUM(E49:E54)</f>
        <v>483783341603</v>
      </c>
      <c r="F55" s="14"/>
      <c r="G55" s="26">
        <v>341749358991</v>
      </c>
      <c r="H55" s="122"/>
    </row>
    <row r="56" spans="1:8" x14ac:dyDescent="0.2">
      <c r="B56" s="19"/>
      <c r="C56" s="58"/>
      <c r="D56" s="4"/>
      <c r="E56" s="13"/>
      <c r="F56" s="14"/>
      <c r="G56" s="13"/>
      <c r="H56" s="1"/>
    </row>
    <row r="57" spans="1:8" x14ac:dyDescent="0.2">
      <c r="A57" s="19" t="s">
        <v>65</v>
      </c>
      <c r="B57" s="11"/>
      <c r="C57" s="58" t="s">
        <v>66</v>
      </c>
      <c r="D57" s="4"/>
      <c r="E57" s="27">
        <v>115920337014</v>
      </c>
      <c r="F57" s="23"/>
      <c r="G57" s="27">
        <v>124385983320</v>
      </c>
      <c r="H57" s="122"/>
    </row>
    <row r="58" spans="1:8" ht="6.75" customHeight="1" x14ac:dyDescent="0.2">
      <c r="A58" s="11"/>
      <c r="B58" s="11"/>
      <c r="C58" s="58"/>
      <c r="D58" s="4"/>
      <c r="E58" s="13"/>
      <c r="G58" s="13"/>
    </row>
    <row r="59" spans="1:8" ht="12.75" customHeight="1" x14ac:dyDescent="0.2">
      <c r="A59" s="19" t="s">
        <v>67</v>
      </c>
      <c r="B59" s="15"/>
      <c r="C59" s="58" t="s">
        <v>100</v>
      </c>
      <c r="D59" s="4"/>
      <c r="E59" s="27">
        <v>247606506786</v>
      </c>
      <c r="F59" s="23"/>
      <c r="G59" s="27">
        <v>384487886928</v>
      </c>
      <c r="H59" s="122"/>
    </row>
    <row r="60" spans="1:8" ht="6.75" customHeight="1" x14ac:dyDescent="0.2">
      <c r="A60" s="11"/>
      <c r="B60" s="11"/>
      <c r="C60" s="58"/>
      <c r="D60" s="4"/>
      <c r="E60" s="13"/>
      <c r="G60" s="13"/>
    </row>
    <row r="61" spans="1:8" ht="13.5" thickBot="1" x14ac:dyDescent="0.25">
      <c r="A61" s="15" t="s">
        <v>19</v>
      </c>
      <c r="B61" s="15"/>
      <c r="C61" s="58"/>
      <c r="D61" s="4"/>
      <c r="E61" s="73">
        <f>+E59+E57+E55+E47+E37+E35+E23+E16+E14</f>
        <v>17556750406065</v>
      </c>
      <c r="F61" s="23"/>
      <c r="G61" s="73">
        <f>+G59+G57+G55+G47+G37+G35+G23+G16+G14</f>
        <v>17334679834723</v>
      </c>
      <c r="H61" s="122"/>
    </row>
    <row r="62" spans="1:8" ht="6.75" customHeight="1" thickTop="1" x14ac:dyDescent="0.2">
      <c r="C62" s="58"/>
      <c r="D62" s="4"/>
    </row>
    <row r="63" spans="1:8" x14ac:dyDescent="0.2">
      <c r="C63" s="58"/>
      <c r="D63" s="4"/>
    </row>
    <row r="64" spans="1:8" x14ac:dyDescent="0.2">
      <c r="A64" s="160" t="s">
        <v>110</v>
      </c>
      <c r="B64" s="160"/>
      <c r="C64" s="160"/>
      <c r="D64" s="160"/>
      <c r="E64" s="160"/>
      <c r="F64" s="160"/>
      <c r="G64" s="160"/>
    </row>
    <row r="65" spans="1:9" x14ac:dyDescent="0.2">
      <c r="C65" s="49"/>
      <c r="D65" s="18"/>
      <c r="E65" s="13"/>
      <c r="F65" s="4"/>
    </row>
    <row r="66" spans="1:9" x14ac:dyDescent="0.2">
      <c r="A66" s="18"/>
      <c r="B66" s="18"/>
      <c r="C66" s="49"/>
      <c r="D66" s="18"/>
      <c r="E66" s="13"/>
      <c r="F66" s="4"/>
    </row>
    <row r="67" spans="1:9" x14ac:dyDescent="0.2">
      <c r="A67" s="18"/>
      <c r="B67" s="18"/>
      <c r="C67" s="49"/>
      <c r="D67" s="18"/>
      <c r="E67" s="13"/>
      <c r="F67" s="4"/>
    </row>
    <row r="68" spans="1:9" x14ac:dyDescent="0.2">
      <c r="A68" s="18"/>
      <c r="B68" s="18"/>
      <c r="C68" s="49"/>
      <c r="D68" s="18"/>
      <c r="E68" s="13"/>
      <c r="F68" s="4"/>
    </row>
    <row r="69" spans="1:9" x14ac:dyDescent="0.2">
      <c r="A69" s="18"/>
      <c r="B69" s="18"/>
      <c r="C69" s="49"/>
      <c r="D69" s="18"/>
      <c r="E69" s="13"/>
      <c r="F69" s="4"/>
    </row>
    <row r="70" spans="1:9" s="156" customFormat="1" ht="13.5" x14ac:dyDescent="0.2">
      <c r="A70" s="159" t="s">
        <v>192</v>
      </c>
      <c r="B70" s="159"/>
      <c r="C70" s="159"/>
      <c r="D70" s="159"/>
      <c r="E70" s="159"/>
      <c r="F70" s="159"/>
      <c r="G70" s="159"/>
      <c r="I70" s="157"/>
    </row>
    <row r="71" spans="1:9" s="156" customFormat="1" ht="13.5" x14ac:dyDescent="0.2">
      <c r="A71" s="159" t="s">
        <v>169</v>
      </c>
      <c r="B71" s="159"/>
      <c r="C71" s="159"/>
      <c r="D71" s="159"/>
      <c r="E71" s="159"/>
      <c r="F71" s="159"/>
      <c r="G71" s="159"/>
      <c r="H71" s="158"/>
      <c r="I71" s="157"/>
    </row>
  </sheetData>
  <sheetProtection selectLockedCells="1" selectUnlockedCells="1"/>
  <mergeCells count="7">
    <mergeCell ref="A71:G71"/>
    <mergeCell ref="A64:G64"/>
    <mergeCell ref="A70:G70"/>
    <mergeCell ref="A1:G1"/>
    <mergeCell ref="A2:G2"/>
    <mergeCell ref="A3:G3"/>
    <mergeCell ref="A4:G4"/>
  </mergeCells>
  <pageMargins left="1.1811023622047245" right="0.19685039370078741" top="1.1811023622047245" bottom="0.59055118110236227" header="0.39370078740157483" footer="0.39370078740157483"/>
  <pageSetup paperSize="9" scale="85" firstPageNumber="0" orientation="portrait" horizontalDpi="200" verticalDpi="200" r:id="rId1"/>
  <headerFooter scaleWithDoc="0" alignWithMargins="0">
    <oddHeader xml:space="preserve">&amp;L&amp;G&amp;C
</oddHeader>
    <oddFooter>&amp;R&amp;"Times New Roman,Normal"&amp;12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showGridLines="0" topLeftCell="A46" zoomScaleNormal="100" workbookViewId="0">
      <selection activeCell="A71" sqref="A71:G71"/>
    </sheetView>
  </sheetViews>
  <sheetFormatPr baseColWidth="10" defaultColWidth="9.140625" defaultRowHeight="12.75" x14ac:dyDescent="0.2"/>
  <cols>
    <col min="1" max="1" width="46" style="4" customWidth="1"/>
    <col min="2" max="2" width="1.42578125" style="4" customWidth="1"/>
    <col min="3" max="3" width="6" style="58" bestFit="1" customWidth="1"/>
    <col min="4" max="4" width="2.5703125" style="154" customWidth="1"/>
    <col min="5" max="5" width="18.140625" style="24" bestFit="1" customWidth="1"/>
    <col min="6" max="6" width="0.28515625" style="24" customWidth="1"/>
    <col min="7" max="7" width="18.140625" style="24" bestFit="1" customWidth="1"/>
    <col min="8" max="8" width="18.5703125" style="32" bestFit="1" customWidth="1"/>
    <col min="9" max="9" width="6.85546875" style="4" customWidth="1"/>
    <col min="10" max="16384" width="9.140625" style="4"/>
  </cols>
  <sheetData>
    <row r="1" spans="1:9" x14ac:dyDescent="0.2">
      <c r="A1" s="161" t="str">
        <f>+'Balance general - Activo'!A1:G1</f>
        <v>BANCO REGIONAL S.A.E.C.A.</v>
      </c>
      <c r="B1" s="161"/>
      <c r="C1" s="161"/>
      <c r="D1" s="161"/>
      <c r="E1" s="161"/>
      <c r="F1" s="161"/>
      <c r="G1" s="161"/>
    </row>
    <row r="2" spans="1:9" x14ac:dyDescent="0.2">
      <c r="A2" s="161" t="str">
        <f>+'Balance general - Activo'!A2:G2</f>
        <v>ESTADO DE SITUACIÓN PATRIMONIAL AL 31 DE DICIEMBRE DE 2020</v>
      </c>
      <c r="B2" s="161"/>
      <c r="C2" s="161"/>
      <c r="D2" s="161"/>
      <c r="E2" s="161"/>
      <c r="F2" s="161"/>
      <c r="G2" s="161"/>
    </row>
    <row r="3" spans="1:9" x14ac:dyDescent="0.2">
      <c r="A3" s="164" t="str">
        <f>+'Balance general - Activo'!A3:G3</f>
        <v>Presentado en forma comparativa con el ejercicio finalizado al 31 de diciembre de 2019</v>
      </c>
      <c r="B3" s="164"/>
      <c r="C3" s="164"/>
      <c r="D3" s="164"/>
      <c r="E3" s="164"/>
      <c r="F3" s="164"/>
      <c r="G3" s="164"/>
    </row>
    <row r="4" spans="1:9" x14ac:dyDescent="0.2">
      <c r="A4" s="164" t="str">
        <f>+'Balance general - Activo'!A4:G4</f>
        <v>(Expresado en Guaraníes)</v>
      </c>
      <c r="B4" s="164"/>
      <c r="C4" s="164"/>
      <c r="D4" s="164"/>
      <c r="E4" s="164"/>
      <c r="F4" s="164"/>
      <c r="G4" s="164"/>
    </row>
    <row r="5" spans="1:9" x14ac:dyDescent="0.2">
      <c r="A5" s="153"/>
      <c r="B5" s="153"/>
      <c r="C5" s="49"/>
      <c r="D5" s="153"/>
      <c r="E5" s="67"/>
      <c r="F5" s="67"/>
      <c r="G5" s="67"/>
    </row>
    <row r="6" spans="1:9" s="18" customFormat="1" ht="17.25" x14ac:dyDescent="0.35">
      <c r="A6" s="69" t="s">
        <v>2</v>
      </c>
      <c r="B6" s="70"/>
      <c r="C6" s="37" t="s">
        <v>53</v>
      </c>
      <c r="D6" s="74"/>
      <c r="E6" s="71">
        <f>+'Balance general - Activo'!E6</f>
        <v>44196</v>
      </c>
      <c r="F6" s="72"/>
      <c r="G6" s="71">
        <f>+'Balance general - Activo'!G6</f>
        <v>43830</v>
      </c>
      <c r="H6" s="33"/>
    </row>
    <row r="7" spans="1:9" x14ac:dyDescent="0.2">
      <c r="A7" s="15" t="s">
        <v>41</v>
      </c>
      <c r="B7" s="15"/>
    </row>
    <row r="8" spans="1:9" x14ac:dyDescent="0.2">
      <c r="A8" s="35" t="s">
        <v>68</v>
      </c>
      <c r="B8" s="35"/>
    </row>
    <row r="9" spans="1:9" x14ac:dyDescent="0.2">
      <c r="A9" s="20" t="s">
        <v>6</v>
      </c>
      <c r="B9" s="12"/>
      <c r="C9" s="58" t="s">
        <v>151</v>
      </c>
      <c r="E9" s="13">
        <v>576611604144</v>
      </c>
      <c r="G9" s="121">
        <v>699964839148</v>
      </c>
      <c r="I9" s="63"/>
    </row>
    <row r="10" spans="1:9" x14ac:dyDescent="0.2">
      <c r="A10" s="20" t="s">
        <v>8</v>
      </c>
      <c r="B10" s="12"/>
      <c r="E10" s="13">
        <v>234434306422</v>
      </c>
      <c r="G10" s="121">
        <v>241180233229</v>
      </c>
      <c r="I10" s="63"/>
    </row>
    <row r="11" spans="1:9" x14ac:dyDescent="0.2">
      <c r="A11" s="20" t="s">
        <v>105</v>
      </c>
      <c r="B11" s="12"/>
      <c r="E11" s="13">
        <v>3265491897310</v>
      </c>
      <c r="G11" s="121">
        <v>3596875487287</v>
      </c>
      <c r="I11" s="63"/>
    </row>
    <row r="12" spans="1:9" x14ac:dyDescent="0.2">
      <c r="A12" s="20" t="s">
        <v>111</v>
      </c>
      <c r="B12" s="12"/>
      <c r="E12" s="13">
        <v>45863322972</v>
      </c>
      <c r="G12" s="121">
        <v>37125379368</v>
      </c>
      <c r="I12" s="63"/>
    </row>
    <row r="13" spans="1:9" x14ac:dyDescent="0.2">
      <c r="A13" s="20" t="s">
        <v>10</v>
      </c>
      <c r="B13" s="11"/>
      <c r="E13" s="13">
        <v>36778608472</v>
      </c>
      <c r="G13" s="121">
        <v>47503468365</v>
      </c>
      <c r="I13" s="63"/>
    </row>
    <row r="14" spans="1:9" x14ac:dyDescent="0.2">
      <c r="A14" s="11"/>
      <c r="B14" s="11"/>
      <c r="C14" s="154" t="s">
        <v>119</v>
      </c>
      <c r="E14" s="26">
        <f>SUM(E9:E13)</f>
        <v>4159179739320</v>
      </c>
      <c r="F14" s="28"/>
      <c r="G14" s="26">
        <f>SUM(G9:G13)</f>
        <v>4622649407397</v>
      </c>
      <c r="I14" s="63"/>
    </row>
    <row r="15" spans="1:9" x14ac:dyDescent="0.2">
      <c r="I15" s="63"/>
    </row>
    <row r="16" spans="1:9" x14ac:dyDescent="0.2">
      <c r="A16" s="15" t="s">
        <v>41</v>
      </c>
      <c r="B16" s="15"/>
      <c r="I16" s="63"/>
    </row>
    <row r="17" spans="1:9" x14ac:dyDescent="0.2">
      <c r="A17" s="35" t="s">
        <v>69</v>
      </c>
      <c r="B17" s="35"/>
      <c r="I17" s="63"/>
    </row>
    <row r="18" spans="1:9" x14ac:dyDescent="0.2">
      <c r="A18" s="20" t="s">
        <v>11</v>
      </c>
      <c r="B18" s="11"/>
      <c r="C18" s="58" t="s">
        <v>151</v>
      </c>
      <c r="E18" s="13">
        <v>9927609789569</v>
      </c>
      <c r="G18" s="121">
        <v>9302620425400</v>
      </c>
      <c r="I18" s="63"/>
    </row>
    <row r="19" spans="1:9" x14ac:dyDescent="0.2">
      <c r="A19" s="20" t="s">
        <v>12</v>
      </c>
      <c r="B19" s="11"/>
      <c r="C19" s="58" t="s">
        <v>151</v>
      </c>
      <c r="E19" s="13">
        <v>883538743309</v>
      </c>
      <c r="G19" s="121">
        <v>1069650882395</v>
      </c>
      <c r="I19" s="63"/>
    </row>
    <row r="20" spans="1:9" x14ac:dyDescent="0.2">
      <c r="A20" s="20" t="s">
        <v>13</v>
      </c>
      <c r="B20" s="11"/>
      <c r="E20" s="13">
        <v>18456921603</v>
      </c>
      <c r="G20" s="121">
        <v>12249860260</v>
      </c>
      <c r="I20" s="63"/>
    </row>
    <row r="21" spans="1:9" x14ac:dyDescent="0.2">
      <c r="A21" s="20" t="s">
        <v>115</v>
      </c>
      <c r="B21" s="11"/>
      <c r="C21" s="58" t="s">
        <v>160</v>
      </c>
      <c r="E21" s="13">
        <v>611556749300</v>
      </c>
      <c r="G21" s="121">
        <v>410613298200</v>
      </c>
      <c r="I21" s="63"/>
    </row>
    <row r="22" spans="1:9" x14ac:dyDescent="0.2">
      <c r="A22" s="20" t="s">
        <v>60</v>
      </c>
      <c r="B22" s="12"/>
      <c r="E22" s="13">
        <v>95226584</v>
      </c>
      <c r="G22" s="121">
        <v>13402619</v>
      </c>
      <c r="I22" s="63"/>
    </row>
    <row r="23" spans="1:9" x14ac:dyDescent="0.2">
      <c r="A23" s="20" t="s">
        <v>10</v>
      </c>
      <c r="B23" s="11"/>
      <c r="E23" s="13">
        <v>78856526395</v>
      </c>
      <c r="G23" s="121">
        <v>82858639855</v>
      </c>
      <c r="I23" s="63"/>
    </row>
    <row r="24" spans="1:9" x14ac:dyDescent="0.2">
      <c r="A24" s="11"/>
      <c r="B24" s="11"/>
      <c r="C24" s="154" t="s">
        <v>119</v>
      </c>
      <c r="E24" s="26">
        <f>SUM(E18:E23)</f>
        <v>11520113956760</v>
      </c>
      <c r="F24" s="28"/>
      <c r="G24" s="26">
        <v>10878006508729</v>
      </c>
      <c r="I24" s="63"/>
    </row>
    <row r="25" spans="1:9" x14ac:dyDescent="0.2">
      <c r="A25" s="11"/>
      <c r="B25" s="11"/>
      <c r="I25" s="63"/>
    </row>
    <row r="26" spans="1:9" x14ac:dyDescent="0.2">
      <c r="A26" s="15" t="s">
        <v>15</v>
      </c>
      <c r="B26" s="11"/>
      <c r="D26" s="4"/>
      <c r="E26" s="4"/>
      <c r="F26" s="4"/>
      <c r="G26" s="4"/>
      <c r="I26" s="63"/>
    </row>
    <row r="27" spans="1:9" x14ac:dyDescent="0.2">
      <c r="A27" s="20" t="s">
        <v>178</v>
      </c>
      <c r="B27" s="11"/>
      <c r="E27" s="13">
        <v>9427438384</v>
      </c>
      <c r="F27" s="28"/>
      <c r="G27" s="121">
        <v>14964341963</v>
      </c>
      <c r="I27" s="63"/>
    </row>
    <row r="28" spans="1:9" x14ac:dyDescent="0.2">
      <c r="A28" s="20" t="s">
        <v>116</v>
      </c>
      <c r="B28" s="11"/>
      <c r="E28" s="13">
        <v>245209566</v>
      </c>
      <c r="F28" s="28"/>
      <c r="G28" s="121">
        <v>241557781</v>
      </c>
      <c r="I28" s="63"/>
    </row>
    <row r="29" spans="1:9" x14ac:dyDescent="0.2">
      <c r="A29" s="20" t="s">
        <v>117</v>
      </c>
      <c r="B29" s="11"/>
      <c r="E29" s="13">
        <v>904105632</v>
      </c>
      <c r="F29" s="28"/>
      <c r="G29" s="121">
        <v>1447629936</v>
      </c>
      <c r="I29" s="63"/>
    </row>
    <row r="30" spans="1:9" x14ac:dyDescent="0.2">
      <c r="A30" s="20" t="s">
        <v>118</v>
      </c>
      <c r="B30" s="11"/>
      <c r="E30" s="13">
        <v>41629195325</v>
      </c>
      <c r="F30" s="28"/>
      <c r="G30" s="121">
        <v>44575686791</v>
      </c>
      <c r="I30" s="63"/>
    </row>
    <row r="31" spans="1:9" x14ac:dyDescent="0.2">
      <c r="A31" s="15"/>
      <c r="B31" s="11"/>
      <c r="C31" s="58" t="s">
        <v>59</v>
      </c>
      <c r="E31" s="26">
        <f>SUM(E27:E30)</f>
        <v>52205948907</v>
      </c>
      <c r="F31" s="28"/>
      <c r="G31" s="26">
        <f>SUM(G27:G30)</f>
        <v>61229216471</v>
      </c>
      <c r="I31" s="63"/>
    </row>
    <row r="32" spans="1:9" x14ac:dyDescent="0.2">
      <c r="A32" s="11"/>
      <c r="B32" s="11"/>
      <c r="I32" s="63"/>
    </row>
    <row r="33" spans="1:9" x14ac:dyDescent="0.2">
      <c r="A33" s="15" t="s">
        <v>3</v>
      </c>
      <c r="B33" s="15"/>
      <c r="C33" s="59"/>
      <c r="D33" s="155"/>
      <c r="E33" s="27">
        <v>22253185745</v>
      </c>
      <c r="F33" s="28"/>
      <c r="G33" s="27">
        <v>35828230179</v>
      </c>
      <c r="I33" s="63"/>
    </row>
    <row r="34" spans="1:9" x14ac:dyDescent="0.2">
      <c r="A34" s="15"/>
      <c r="B34" s="15"/>
      <c r="C34" s="59"/>
      <c r="D34" s="155"/>
      <c r="E34" s="13"/>
      <c r="I34" s="63"/>
    </row>
    <row r="35" spans="1:9" ht="13.5" thickBot="1" x14ac:dyDescent="0.25">
      <c r="A35" s="15" t="s">
        <v>17</v>
      </c>
      <c r="B35" s="15"/>
      <c r="E35" s="73">
        <f>+E33+E31+E24+E14</f>
        <v>15753752830732</v>
      </c>
      <c r="F35" s="28"/>
      <c r="G35" s="73">
        <v>15597713362776</v>
      </c>
      <c r="I35" s="63"/>
    </row>
    <row r="36" spans="1:9" ht="13.5" thickTop="1" x14ac:dyDescent="0.2">
      <c r="A36" s="11"/>
      <c r="B36" s="11"/>
      <c r="I36" s="63"/>
    </row>
    <row r="37" spans="1:9" x14ac:dyDescent="0.2">
      <c r="A37" s="19" t="s">
        <v>125</v>
      </c>
      <c r="B37" s="19"/>
      <c r="I37" s="63"/>
    </row>
    <row r="38" spans="1:9" x14ac:dyDescent="0.2">
      <c r="A38" s="21" t="s">
        <v>97</v>
      </c>
      <c r="B38" s="6"/>
      <c r="C38" s="58" t="s">
        <v>176</v>
      </c>
      <c r="E38" s="13">
        <v>1151242800000</v>
      </c>
      <c r="G38" s="121">
        <v>1151242800000</v>
      </c>
      <c r="I38" s="63"/>
    </row>
    <row r="39" spans="1:9" x14ac:dyDescent="0.2">
      <c r="A39" s="20" t="s">
        <v>72</v>
      </c>
      <c r="B39" s="11"/>
      <c r="E39" s="13">
        <v>60000</v>
      </c>
      <c r="G39" s="121">
        <v>60000</v>
      </c>
      <c r="I39" s="63"/>
    </row>
    <row r="40" spans="1:9" x14ac:dyDescent="0.2">
      <c r="A40" s="20" t="s">
        <v>47</v>
      </c>
      <c r="B40" s="11"/>
      <c r="E40" s="13">
        <v>45626908534</v>
      </c>
      <c r="G40" s="121">
        <v>45626908534</v>
      </c>
      <c r="I40" s="63"/>
    </row>
    <row r="41" spans="1:9" x14ac:dyDescent="0.2">
      <c r="A41" s="20" t="s">
        <v>106</v>
      </c>
      <c r="B41" s="11"/>
      <c r="E41" s="13">
        <f>383196688563+34717002456</f>
        <v>417913691019</v>
      </c>
      <c r="G41" s="121">
        <v>383196688563</v>
      </c>
      <c r="I41" s="63"/>
    </row>
    <row r="42" spans="1:9" x14ac:dyDescent="0.2">
      <c r="A42" s="20" t="s">
        <v>113</v>
      </c>
      <c r="B42" s="11"/>
      <c r="C42" s="58" t="s">
        <v>177</v>
      </c>
      <c r="E42" s="13">
        <f>150534655070-34717002456</f>
        <v>115817652614</v>
      </c>
      <c r="G42" s="121">
        <v>0</v>
      </c>
      <c r="I42" s="63"/>
    </row>
    <row r="43" spans="1:9" x14ac:dyDescent="0.2">
      <c r="A43" s="21" t="s">
        <v>121</v>
      </c>
      <c r="B43" s="6"/>
      <c r="E43" s="13">
        <v>72396463166</v>
      </c>
      <c r="G43" s="121">
        <v>156900014850</v>
      </c>
      <c r="I43" s="63"/>
    </row>
    <row r="44" spans="1:9" x14ac:dyDescent="0.2">
      <c r="A44" s="15" t="s">
        <v>126</v>
      </c>
      <c r="B44" s="15"/>
      <c r="E44" s="26">
        <f>SUM(E38:E43)</f>
        <v>1802997575333</v>
      </c>
      <c r="F44" s="28"/>
      <c r="G44" s="26">
        <v>1736966471947</v>
      </c>
      <c r="I44" s="63"/>
    </row>
    <row r="45" spans="1:9" x14ac:dyDescent="0.2">
      <c r="A45" s="16"/>
      <c r="B45" s="16"/>
      <c r="I45" s="63"/>
    </row>
    <row r="46" spans="1:9" ht="13.5" thickBot="1" x14ac:dyDescent="0.25">
      <c r="A46" s="15" t="s">
        <v>127</v>
      </c>
      <c r="B46" s="15"/>
      <c r="E46" s="73">
        <f>+E44+E35</f>
        <v>17556750406065</v>
      </c>
      <c r="F46" s="28"/>
      <c r="G46" s="73">
        <f>+G44+G35</f>
        <v>17334679834723</v>
      </c>
      <c r="H46" s="123"/>
      <c r="I46" s="123"/>
    </row>
    <row r="47" spans="1:9" s="32" customFormat="1" ht="13.5" thickTop="1" x14ac:dyDescent="0.2">
      <c r="A47" s="4"/>
      <c r="B47" s="4"/>
      <c r="C47" s="58"/>
      <c r="D47" s="154"/>
      <c r="E47" s="24"/>
      <c r="F47" s="24"/>
      <c r="G47" s="24"/>
      <c r="I47" s="63"/>
    </row>
    <row r="48" spans="1:9" s="32" customFormat="1" x14ac:dyDescent="0.2">
      <c r="A48" s="39" t="s">
        <v>20</v>
      </c>
      <c r="B48" s="40"/>
      <c r="C48" s="60"/>
      <c r="D48" s="86"/>
      <c r="E48" s="46"/>
      <c r="F48" s="46"/>
      <c r="G48" s="75"/>
      <c r="I48" s="63"/>
    </row>
    <row r="49" spans="1:9" s="32" customFormat="1" ht="13.5" thickBot="1" x14ac:dyDescent="0.25">
      <c r="A49" s="41" t="s">
        <v>81</v>
      </c>
      <c r="B49" s="25"/>
      <c r="C49" s="49" t="s">
        <v>70</v>
      </c>
      <c r="D49" s="153"/>
      <c r="E49" s="124">
        <v>1314768057007</v>
      </c>
      <c r="F49" s="18"/>
      <c r="G49" s="76">
        <v>1413555299719</v>
      </c>
      <c r="I49" s="63"/>
    </row>
    <row r="50" spans="1:9" s="32" customFormat="1" ht="13.5" thickTop="1" x14ac:dyDescent="0.2">
      <c r="A50" s="42"/>
      <c r="B50" s="25"/>
      <c r="C50" s="49"/>
      <c r="D50" s="153"/>
      <c r="E50" s="77"/>
      <c r="F50" s="18"/>
      <c r="G50" s="78"/>
      <c r="I50" s="63"/>
    </row>
    <row r="51" spans="1:9" s="32" customFormat="1" ht="13.5" thickBot="1" x14ac:dyDescent="0.25">
      <c r="A51" s="42" t="s">
        <v>71</v>
      </c>
      <c r="B51" s="25"/>
      <c r="C51" s="49" t="s">
        <v>70</v>
      </c>
      <c r="D51" s="153"/>
      <c r="E51" s="125">
        <v>17401382783985</v>
      </c>
      <c r="F51" s="18"/>
      <c r="G51" s="79">
        <v>18515914037439</v>
      </c>
      <c r="I51" s="63"/>
    </row>
    <row r="52" spans="1:9" s="32" customFormat="1" ht="13.5" thickTop="1" x14ac:dyDescent="0.2">
      <c r="A52" s="43"/>
      <c r="B52" s="44"/>
      <c r="C52" s="61"/>
      <c r="D52" s="45"/>
      <c r="E52" s="47"/>
      <c r="F52" s="47"/>
      <c r="G52" s="48"/>
      <c r="I52" s="4"/>
    </row>
    <row r="53" spans="1:9" s="32" customFormat="1" x14ac:dyDescent="0.2">
      <c r="A53" s="87"/>
      <c r="B53" s="87"/>
      <c r="C53" s="60"/>
      <c r="D53" s="86"/>
      <c r="E53" s="46"/>
      <c r="F53" s="46"/>
      <c r="G53" s="46"/>
      <c r="I53" s="4"/>
    </row>
    <row r="54" spans="1:9" s="32" customFormat="1" x14ac:dyDescent="0.2">
      <c r="A54" s="160" t="s">
        <v>110</v>
      </c>
      <c r="B54" s="160"/>
      <c r="C54" s="160"/>
      <c r="D54" s="160"/>
      <c r="E54" s="160"/>
      <c r="F54" s="160"/>
      <c r="G54" s="160"/>
      <c r="I54" s="4"/>
    </row>
    <row r="55" spans="1:9" s="32" customFormat="1" x14ac:dyDescent="0.2">
      <c r="A55" s="4"/>
      <c r="B55" s="4"/>
      <c r="C55" s="58"/>
      <c r="D55" s="154"/>
      <c r="E55" s="24"/>
      <c r="F55" s="24"/>
      <c r="G55" s="24"/>
      <c r="I55" s="4"/>
    </row>
    <row r="56" spans="1:9" s="32" customFormat="1" x14ac:dyDescent="0.2">
      <c r="A56" s="4"/>
      <c r="B56" s="4"/>
      <c r="C56" s="58"/>
      <c r="D56" s="154"/>
      <c r="E56" s="24"/>
      <c r="F56" s="24"/>
      <c r="G56" s="24"/>
      <c r="I56" s="4"/>
    </row>
    <row r="57" spans="1:9" s="32" customFormat="1" x14ac:dyDescent="0.2">
      <c r="A57" s="4"/>
      <c r="B57" s="4"/>
      <c r="C57" s="58"/>
      <c r="D57" s="154"/>
      <c r="E57" s="24"/>
      <c r="F57" s="24"/>
      <c r="G57" s="24"/>
      <c r="I57" s="4"/>
    </row>
    <row r="58" spans="1:9" s="32" customFormat="1" x14ac:dyDescent="0.2">
      <c r="A58" s="4"/>
      <c r="B58" s="4"/>
      <c r="C58" s="58"/>
      <c r="D58" s="154"/>
      <c r="E58" s="24"/>
      <c r="F58" s="24"/>
      <c r="G58" s="24"/>
      <c r="I58" s="4"/>
    </row>
    <row r="59" spans="1:9" s="32" customFormat="1" x14ac:dyDescent="0.2">
      <c r="A59" s="4"/>
      <c r="B59" s="4"/>
      <c r="C59" s="58"/>
      <c r="D59" s="154"/>
      <c r="E59" s="24"/>
      <c r="F59" s="24"/>
      <c r="G59" s="24"/>
      <c r="I59" s="4"/>
    </row>
    <row r="60" spans="1:9" s="32" customFormat="1" ht="13.5" x14ac:dyDescent="0.2">
      <c r="A60" s="163" t="str">
        <f>+'Balance general - Activo'!A70:G70</f>
        <v>Esteban A. Rotela Maciel           Irene  Memmel de Matiauda        Laura Silvia Borsato                  Raúl Vera Bogado</v>
      </c>
      <c r="B60" s="163"/>
      <c r="C60" s="163"/>
      <c r="D60" s="163"/>
      <c r="E60" s="163"/>
      <c r="F60" s="163"/>
      <c r="G60" s="163"/>
      <c r="I60" s="4"/>
    </row>
    <row r="61" spans="1:9" s="32" customFormat="1" ht="13.5" x14ac:dyDescent="0.2">
      <c r="A61" s="163" t="str">
        <f>+'Balance general - Activo'!A71:G71</f>
        <v xml:space="preserve">     Contador General                                Síndico Titular                    Gerente General                     Presidente Ejecutivo</v>
      </c>
      <c r="B61" s="163"/>
      <c r="C61" s="163"/>
      <c r="D61" s="163"/>
      <c r="E61" s="163"/>
      <c r="F61" s="163"/>
      <c r="G61" s="163"/>
      <c r="I61" s="4"/>
    </row>
  </sheetData>
  <sheetProtection selectLockedCells="1" selectUnlockedCells="1"/>
  <mergeCells count="7">
    <mergeCell ref="A61:G61"/>
    <mergeCell ref="A54:G54"/>
    <mergeCell ref="A60:G60"/>
    <mergeCell ref="A1:G1"/>
    <mergeCell ref="A2:G2"/>
    <mergeCell ref="A3:G3"/>
    <mergeCell ref="A4:G4"/>
  </mergeCells>
  <pageMargins left="1.1811023622047245" right="0.19685039370078741" top="1.1811023622047245" bottom="0.59055118110236227" header="0.39370078740157483" footer="0.39370078740157483"/>
  <pageSetup paperSize="9" scale="85" firstPageNumber="0" orientation="portrait" horizontalDpi="200" verticalDpi="200" r:id="rId1"/>
  <headerFooter alignWithMargins="0">
    <oddFooter>&amp;R&amp;"Times New Roman 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3"/>
  <sheetViews>
    <sheetView showGridLines="0" topLeftCell="A58" zoomScaleNormal="100" workbookViewId="0">
      <selection activeCell="A71" sqref="A71:G71"/>
    </sheetView>
  </sheetViews>
  <sheetFormatPr baseColWidth="10" defaultColWidth="9.140625" defaultRowHeight="12.75" x14ac:dyDescent="0.2"/>
  <cols>
    <col min="1" max="1" width="58.7109375" style="4" customWidth="1"/>
    <col min="2" max="2" width="6.5703125" style="57" customWidth="1"/>
    <col min="3" max="3" width="2.5703125" style="1" customWidth="1"/>
    <col min="4" max="4" width="19.85546875" style="25" bestFit="1" customWidth="1"/>
    <col min="5" max="5" width="3" style="4" customWidth="1"/>
    <col min="6" max="6" width="19.140625" style="25" bestFit="1" customWidth="1"/>
    <col min="7" max="7" width="4.7109375" style="4" bestFit="1" customWidth="1"/>
    <col min="8" max="8" width="15.5703125" style="4" bestFit="1" customWidth="1"/>
    <col min="9" max="16384" width="9.140625" style="4"/>
  </cols>
  <sheetData>
    <row r="1" spans="1:8" x14ac:dyDescent="0.2">
      <c r="A1" s="161" t="str">
        <f>'Balance general - Activo'!A1:G1</f>
        <v>BANCO REGIONAL S.A.E.C.A.</v>
      </c>
      <c r="B1" s="161"/>
      <c r="C1" s="161"/>
      <c r="D1" s="161"/>
      <c r="E1" s="161"/>
      <c r="F1" s="161"/>
    </row>
    <row r="2" spans="1:8" x14ac:dyDescent="0.2">
      <c r="A2" s="161" t="s">
        <v>174</v>
      </c>
      <c r="B2" s="161"/>
      <c r="C2" s="161"/>
      <c r="D2" s="161"/>
      <c r="E2" s="161"/>
      <c r="F2" s="161"/>
      <c r="H2" s="126"/>
    </row>
    <row r="3" spans="1:8" x14ac:dyDescent="0.2">
      <c r="A3" s="167" t="str">
        <f>'Balance general - Pasivo'!A3:G3</f>
        <v>Presentado en forma comparativa con el ejercicio finalizado al 31 de diciembre de 2019</v>
      </c>
      <c r="B3" s="167"/>
      <c r="C3" s="167"/>
      <c r="D3" s="167"/>
      <c r="E3" s="167"/>
      <c r="F3" s="167"/>
      <c r="H3" s="127"/>
    </row>
    <row r="4" spans="1:8" x14ac:dyDescent="0.2">
      <c r="A4" s="162" t="str">
        <f>+'Balance general - Activo'!A4:G4</f>
        <v>(Expresado en Guaraníes)</v>
      </c>
      <c r="B4" s="162"/>
      <c r="C4" s="162"/>
      <c r="D4" s="162"/>
      <c r="E4" s="162"/>
      <c r="F4" s="162"/>
    </row>
    <row r="5" spans="1:8" x14ac:dyDescent="0.2">
      <c r="A5" s="18"/>
      <c r="D5" s="67"/>
      <c r="E5" s="80"/>
      <c r="F5" s="67"/>
    </row>
    <row r="6" spans="1:8" ht="15" x14ac:dyDescent="0.35">
      <c r="A6" s="18"/>
      <c r="B6" s="37" t="s">
        <v>53</v>
      </c>
      <c r="C6" s="36"/>
      <c r="D6" s="52">
        <f>+OLE_LINK2_1</f>
        <v>44196</v>
      </c>
      <c r="E6" s="18"/>
      <c r="F6" s="102">
        <v>43830</v>
      </c>
      <c r="H6" s="128"/>
    </row>
    <row r="7" spans="1:8" x14ac:dyDescent="0.2">
      <c r="A7" s="81" t="s">
        <v>21</v>
      </c>
      <c r="D7" s="67"/>
      <c r="E7" s="18"/>
      <c r="F7" s="67"/>
      <c r="H7" s="128"/>
    </row>
    <row r="8" spans="1:8" x14ac:dyDescent="0.2">
      <c r="A8" s="82" t="s">
        <v>22</v>
      </c>
      <c r="D8" s="13">
        <v>39540977483</v>
      </c>
      <c r="E8" s="18"/>
      <c r="F8" s="121">
        <v>67039244131</v>
      </c>
      <c r="G8" s="13"/>
      <c r="H8" s="128"/>
    </row>
    <row r="9" spans="1:8" x14ac:dyDescent="0.2">
      <c r="A9" s="82" t="s">
        <v>23</v>
      </c>
      <c r="D9" s="13">
        <v>1021576722708</v>
      </c>
      <c r="E9" s="18"/>
      <c r="F9" s="121">
        <v>1130305888625</v>
      </c>
      <c r="G9" s="13"/>
      <c r="H9" s="128"/>
    </row>
    <row r="10" spans="1:8" x14ac:dyDescent="0.2">
      <c r="A10" s="82" t="s">
        <v>24</v>
      </c>
      <c r="D10" s="13">
        <v>12647949405</v>
      </c>
      <c r="E10" s="18"/>
      <c r="F10" s="121">
        <v>9752147790</v>
      </c>
      <c r="G10" s="13"/>
      <c r="H10" s="128"/>
    </row>
    <row r="11" spans="1:8" x14ac:dyDescent="0.2">
      <c r="A11" s="82" t="s">
        <v>82</v>
      </c>
      <c r="D11" s="13">
        <v>48175309478</v>
      </c>
      <c r="E11" s="18"/>
      <c r="F11" s="121">
        <v>47716486795</v>
      </c>
      <c r="G11" s="13"/>
      <c r="H11" s="128"/>
    </row>
    <row r="12" spans="1:8" x14ac:dyDescent="0.2">
      <c r="A12" s="17"/>
      <c r="D12" s="26">
        <f>SUM(D8:D11)</f>
        <v>1121940959074</v>
      </c>
      <c r="E12" s="9"/>
      <c r="F12" s="26">
        <v>1254813767341</v>
      </c>
      <c r="G12" s="64"/>
      <c r="H12" s="128"/>
    </row>
    <row r="13" spans="1:8" x14ac:dyDescent="0.2">
      <c r="A13" s="81" t="s">
        <v>25</v>
      </c>
      <c r="D13" s="13"/>
      <c r="E13" s="18"/>
      <c r="F13" s="13"/>
      <c r="G13" s="13"/>
      <c r="H13" s="128"/>
    </row>
    <row r="14" spans="1:8" x14ac:dyDescent="0.2">
      <c r="A14" s="17" t="s">
        <v>26</v>
      </c>
      <c r="D14" s="13">
        <v>-201876503571</v>
      </c>
      <c r="E14" s="18"/>
      <c r="F14" s="121">
        <v>-225065677412</v>
      </c>
      <c r="G14" s="13"/>
      <c r="H14" s="128"/>
    </row>
    <row r="15" spans="1:8" x14ac:dyDescent="0.2">
      <c r="A15" s="17" t="s">
        <v>27</v>
      </c>
      <c r="D15" s="13">
        <v>-374598203398</v>
      </c>
      <c r="E15" s="18"/>
      <c r="F15" s="121">
        <v>-385648118317</v>
      </c>
      <c r="G15" s="13"/>
      <c r="H15" s="128"/>
    </row>
    <row r="16" spans="1:8" x14ac:dyDescent="0.2">
      <c r="A16" s="6" t="s">
        <v>74</v>
      </c>
      <c r="B16" s="57" t="s">
        <v>73</v>
      </c>
      <c r="D16" s="13">
        <v>-17194106937</v>
      </c>
      <c r="E16" s="18"/>
      <c r="F16" s="121">
        <v>-5327808314</v>
      </c>
      <c r="G16" s="25"/>
      <c r="H16" s="128"/>
    </row>
    <row r="17" spans="1:8" x14ac:dyDescent="0.2">
      <c r="A17" s="17"/>
      <c r="D17" s="26">
        <f>SUM(D14:D16)</f>
        <v>-593668813906</v>
      </c>
      <c r="E17" s="9"/>
      <c r="F17" s="103">
        <v>-616041604043</v>
      </c>
      <c r="G17" s="64"/>
      <c r="H17" s="128"/>
    </row>
    <row r="18" spans="1:8" x14ac:dyDescent="0.2">
      <c r="A18" s="17"/>
      <c r="D18" s="13"/>
      <c r="E18" s="18"/>
      <c r="F18" s="13"/>
      <c r="G18" s="13"/>
      <c r="H18" s="128"/>
    </row>
    <row r="19" spans="1:8" x14ac:dyDescent="0.2">
      <c r="A19" s="81" t="s">
        <v>51</v>
      </c>
      <c r="D19" s="27">
        <f>+D12+D17</f>
        <v>528272145168</v>
      </c>
      <c r="E19" s="9"/>
      <c r="F19" s="104">
        <v>638772163298</v>
      </c>
      <c r="G19" s="64"/>
      <c r="H19" s="128"/>
    </row>
    <row r="20" spans="1:8" ht="6" customHeight="1" x14ac:dyDescent="0.2">
      <c r="A20" s="17"/>
      <c r="D20" s="13"/>
      <c r="E20" s="18"/>
      <c r="F20" s="13"/>
      <c r="G20" s="13"/>
      <c r="H20" s="128"/>
    </row>
    <row r="21" spans="1:8" x14ac:dyDescent="0.2">
      <c r="A21" s="81" t="s">
        <v>16</v>
      </c>
      <c r="D21" s="13"/>
      <c r="E21" s="18"/>
      <c r="F21" s="13"/>
      <c r="G21" s="13"/>
      <c r="H21" s="128"/>
    </row>
    <row r="22" spans="1:8" x14ac:dyDescent="0.2">
      <c r="A22" s="6" t="s">
        <v>75</v>
      </c>
      <c r="B22" s="57" t="s">
        <v>62</v>
      </c>
      <c r="D22" s="13">
        <v>-1601721789989</v>
      </c>
      <c r="E22" s="18"/>
      <c r="F22" s="121">
        <v>-743556326303</v>
      </c>
      <c r="G22" s="13"/>
      <c r="H22" s="128"/>
    </row>
    <row r="23" spans="1:8" x14ac:dyDescent="0.2">
      <c r="A23" s="6" t="s">
        <v>76</v>
      </c>
      <c r="B23" s="57" t="s">
        <v>62</v>
      </c>
      <c r="D23" s="13">
        <v>1380238439531</v>
      </c>
      <c r="E23" s="18"/>
      <c r="F23" s="121">
        <v>526161821243</v>
      </c>
      <c r="G23" s="13"/>
      <c r="H23" s="128"/>
    </row>
    <row r="24" spans="1:8" x14ac:dyDescent="0.2">
      <c r="A24" s="17"/>
      <c r="D24" s="26">
        <f>SUM(D22:D23)</f>
        <v>-221483350458</v>
      </c>
      <c r="E24" s="18"/>
      <c r="F24" s="103">
        <v>-217394505060</v>
      </c>
      <c r="G24" s="64"/>
      <c r="H24" s="128"/>
    </row>
    <row r="25" spans="1:8" x14ac:dyDescent="0.2">
      <c r="A25" s="17"/>
      <c r="D25" s="13"/>
      <c r="E25" s="18"/>
      <c r="F25" s="13"/>
      <c r="G25" s="13"/>
      <c r="H25" s="128"/>
    </row>
    <row r="26" spans="1:8" x14ac:dyDescent="0.2">
      <c r="A26" s="81" t="s">
        <v>52</v>
      </c>
      <c r="D26" s="27">
        <f>+D19+D24</f>
        <v>306788794710</v>
      </c>
      <c r="E26" s="9"/>
      <c r="F26" s="104">
        <v>421377658238</v>
      </c>
      <c r="G26" s="64"/>
      <c r="H26" s="128"/>
    </row>
    <row r="27" spans="1:8" ht="6" customHeight="1" x14ac:dyDescent="0.2">
      <c r="A27" s="17"/>
      <c r="D27" s="13"/>
      <c r="E27" s="18"/>
      <c r="F27" s="13"/>
      <c r="G27" s="13"/>
      <c r="H27" s="128"/>
    </row>
    <row r="28" spans="1:8" x14ac:dyDescent="0.2">
      <c r="A28" s="81" t="s">
        <v>28</v>
      </c>
      <c r="D28" s="13"/>
      <c r="E28" s="18"/>
      <c r="F28" s="13"/>
      <c r="G28" s="13"/>
      <c r="H28" s="128"/>
    </row>
    <row r="29" spans="1:8" x14ac:dyDescent="0.2">
      <c r="A29" s="17" t="s">
        <v>29</v>
      </c>
      <c r="D29" s="13">
        <v>157962189649</v>
      </c>
      <c r="E29" s="18"/>
      <c r="F29" s="121">
        <v>171872376760</v>
      </c>
      <c r="G29" s="13"/>
      <c r="H29" s="128"/>
    </row>
    <row r="30" spans="1:8" x14ac:dyDescent="0.2">
      <c r="A30" s="17" t="s">
        <v>30</v>
      </c>
      <c r="D30" s="13">
        <v>-51633008578</v>
      </c>
      <c r="E30" s="18"/>
      <c r="F30" s="121">
        <v>-52663287728</v>
      </c>
      <c r="G30" s="13"/>
      <c r="H30" s="128"/>
    </row>
    <row r="31" spans="1:8" x14ac:dyDescent="0.2">
      <c r="A31" s="17"/>
      <c r="D31" s="26">
        <f>SUM(D29:D30)</f>
        <v>106329181071</v>
      </c>
      <c r="E31" s="18"/>
      <c r="F31" s="103">
        <v>119209089032</v>
      </c>
      <c r="G31" s="64"/>
      <c r="H31" s="128"/>
    </row>
    <row r="32" spans="1:8" x14ac:dyDescent="0.2">
      <c r="A32" s="17"/>
      <c r="D32" s="13"/>
      <c r="E32" s="18"/>
      <c r="F32" s="13"/>
      <c r="G32" s="13"/>
      <c r="H32" s="128"/>
    </row>
    <row r="33" spans="1:8" x14ac:dyDescent="0.2">
      <c r="A33" s="81" t="s">
        <v>42</v>
      </c>
      <c r="D33" s="27">
        <f>+D26+D31</f>
        <v>413117975781</v>
      </c>
      <c r="E33" s="18"/>
      <c r="F33" s="104">
        <v>540586747270</v>
      </c>
      <c r="G33" s="64"/>
      <c r="H33" s="128"/>
    </row>
    <row r="34" spans="1:8" ht="6" customHeight="1" x14ac:dyDescent="0.2">
      <c r="A34" s="17"/>
      <c r="D34" s="13"/>
      <c r="E34" s="18"/>
      <c r="F34" s="13"/>
      <c r="G34" s="13"/>
      <c r="H34" s="17"/>
    </row>
    <row r="35" spans="1:8" x14ac:dyDescent="0.2">
      <c r="A35" s="81" t="s">
        <v>31</v>
      </c>
      <c r="D35" s="13"/>
      <c r="E35" s="18"/>
      <c r="F35" s="13"/>
      <c r="G35" s="13"/>
      <c r="H35" s="128"/>
    </row>
    <row r="36" spans="1:8" x14ac:dyDescent="0.2">
      <c r="A36" s="17" t="s">
        <v>107</v>
      </c>
      <c r="D36" s="13">
        <v>32634979443</v>
      </c>
      <c r="E36" s="18"/>
      <c r="F36" s="121">
        <v>30490889708</v>
      </c>
      <c r="G36" s="13"/>
      <c r="H36" s="128"/>
    </row>
    <row r="37" spans="1:8" x14ac:dyDescent="0.2">
      <c r="A37" s="17" t="s">
        <v>101</v>
      </c>
      <c r="D37" s="13">
        <v>11663861089</v>
      </c>
      <c r="E37" s="10"/>
      <c r="F37" s="121">
        <v>11800928517</v>
      </c>
      <c r="G37" s="13"/>
      <c r="H37" s="128"/>
    </row>
    <row r="38" spans="1:8" ht="12.75" hidden="1" customHeight="1" x14ac:dyDescent="0.2">
      <c r="A38" s="6" t="s">
        <v>108</v>
      </c>
      <c r="B38" s="57" t="s">
        <v>73</v>
      </c>
      <c r="D38" s="25">
        <v>0</v>
      </c>
      <c r="E38" s="10"/>
      <c r="F38" s="25">
        <v>0</v>
      </c>
      <c r="G38" s="25"/>
      <c r="H38" s="128"/>
    </row>
    <row r="39" spans="1:8" x14ac:dyDescent="0.2">
      <c r="A39" s="11"/>
      <c r="D39" s="26">
        <f>SUM(D36:D38)</f>
        <v>44298840532</v>
      </c>
      <c r="E39" s="18"/>
      <c r="F39" s="103">
        <v>42291818225</v>
      </c>
      <c r="G39" s="64"/>
      <c r="H39" s="128"/>
    </row>
    <row r="40" spans="1:8" x14ac:dyDescent="0.2">
      <c r="A40" s="15" t="s">
        <v>32</v>
      </c>
      <c r="D40" s="13"/>
      <c r="E40" s="18"/>
      <c r="F40" s="13"/>
      <c r="G40" s="13"/>
      <c r="H40" s="128"/>
    </row>
    <row r="41" spans="1:8" x14ac:dyDescent="0.2">
      <c r="A41" s="11" t="s">
        <v>83</v>
      </c>
      <c r="D41" s="13">
        <v>-203522095521</v>
      </c>
      <c r="E41" s="18"/>
      <c r="F41" s="121">
        <v>-200701453916</v>
      </c>
      <c r="G41" s="13"/>
      <c r="H41" s="128"/>
    </row>
    <row r="42" spans="1:8" x14ac:dyDescent="0.2">
      <c r="A42" s="17" t="s">
        <v>33</v>
      </c>
      <c r="D42" s="13">
        <v>-144818039926</v>
      </c>
      <c r="E42" s="13"/>
      <c r="F42" s="121">
        <v>-152353188156</v>
      </c>
      <c r="G42" s="13"/>
      <c r="H42" s="128"/>
    </row>
    <row r="43" spans="1:8" x14ac:dyDescent="0.2">
      <c r="A43" s="6" t="s">
        <v>48</v>
      </c>
      <c r="B43" s="58" t="s">
        <v>66</v>
      </c>
      <c r="C43" s="4"/>
      <c r="D43" s="13">
        <v>-18013575077</v>
      </c>
      <c r="E43" s="13"/>
      <c r="F43" s="121">
        <v>-17750204419</v>
      </c>
      <c r="G43" s="13"/>
      <c r="H43" s="128"/>
    </row>
    <row r="44" spans="1:8" x14ac:dyDescent="0.2">
      <c r="A44" s="17" t="s">
        <v>34</v>
      </c>
      <c r="B44" s="58"/>
      <c r="C44" s="4"/>
      <c r="D44" s="13">
        <v>-1479751692</v>
      </c>
      <c r="E44" s="13"/>
      <c r="F44" s="121">
        <v>-1485553904</v>
      </c>
      <c r="G44" s="13"/>
      <c r="H44" s="128"/>
    </row>
    <row r="45" spans="1:8" x14ac:dyDescent="0.2">
      <c r="A45" s="6" t="s">
        <v>78</v>
      </c>
      <c r="B45" s="58"/>
      <c r="C45" s="4"/>
      <c r="D45" s="13">
        <v>-16598904551</v>
      </c>
      <c r="E45" s="13"/>
      <c r="F45" s="121">
        <v>-17710263951</v>
      </c>
      <c r="G45" s="13"/>
      <c r="H45" s="128"/>
    </row>
    <row r="46" spans="1:8" x14ac:dyDescent="0.2">
      <c r="A46" s="6" t="s">
        <v>109</v>
      </c>
      <c r="B46" s="58" t="s">
        <v>73</v>
      </c>
      <c r="C46" s="4"/>
      <c r="D46" s="25">
        <v>-8253237327</v>
      </c>
      <c r="E46" s="13"/>
      <c r="F46" s="105">
        <v>-5973987455</v>
      </c>
      <c r="G46" s="13"/>
      <c r="H46" s="128"/>
    </row>
    <row r="47" spans="1:8" x14ac:dyDescent="0.2">
      <c r="A47" s="17"/>
      <c r="D47" s="26">
        <f>SUM(D41:D46)</f>
        <v>-392685604094</v>
      </c>
      <c r="E47" s="13"/>
      <c r="F47" s="103">
        <v>-395974651801</v>
      </c>
      <c r="G47" s="64"/>
      <c r="H47" s="128"/>
    </row>
    <row r="48" spans="1:8" x14ac:dyDescent="0.2">
      <c r="A48" s="17"/>
      <c r="E48" s="13"/>
      <c r="G48" s="25"/>
      <c r="H48" s="128"/>
    </row>
    <row r="49" spans="1:8" x14ac:dyDescent="0.2">
      <c r="A49" s="81" t="s">
        <v>43</v>
      </c>
      <c r="D49" s="29">
        <f>+D33+D39+D47</f>
        <v>64731212219</v>
      </c>
      <c r="E49" s="18"/>
      <c r="F49" s="106">
        <v>186903913694</v>
      </c>
      <c r="G49" s="65"/>
      <c r="H49" s="128"/>
    </row>
    <row r="50" spans="1:8" x14ac:dyDescent="0.2">
      <c r="A50" s="17"/>
      <c r="E50" s="18"/>
      <c r="G50" s="25"/>
      <c r="H50" s="128"/>
    </row>
    <row r="51" spans="1:8" x14ac:dyDescent="0.2">
      <c r="A51" s="81" t="s">
        <v>35</v>
      </c>
      <c r="E51" s="18"/>
      <c r="G51" s="25"/>
      <c r="H51" s="128"/>
    </row>
    <row r="52" spans="1:8" x14ac:dyDescent="0.2">
      <c r="A52" s="17" t="s">
        <v>49</v>
      </c>
      <c r="D52" s="13">
        <v>20176512122</v>
      </c>
      <c r="E52" s="18"/>
      <c r="F52" s="121">
        <v>7917982568</v>
      </c>
      <c r="G52" s="13"/>
      <c r="H52" s="128"/>
    </row>
    <row r="53" spans="1:8" x14ac:dyDescent="0.2">
      <c r="A53" s="17" t="s">
        <v>36</v>
      </c>
      <c r="D53" s="13">
        <v>-2463450481</v>
      </c>
      <c r="E53" s="13"/>
      <c r="F53" s="121">
        <v>-13907632761</v>
      </c>
      <c r="G53" s="13"/>
      <c r="H53" s="128"/>
    </row>
    <row r="54" spans="1:8" x14ac:dyDescent="0.2">
      <c r="B54" s="58"/>
      <c r="C54" s="4"/>
      <c r="D54" s="26">
        <f>SUM(D52:D53)</f>
        <v>17713061641</v>
      </c>
      <c r="E54" s="18"/>
      <c r="F54" s="103">
        <v>-5989650193</v>
      </c>
      <c r="G54" s="64"/>
      <c r="H54" s="128"/>
    </row>
    <row r="55" spans="1:8" x14ac:dyDescent="0.2">
      <c r="A55" s="81" t="s">
        <v>50</v>
      </c>
      <c r="E55" s="18"/>
      <c r="G55" s="25"/>
      <c r="H55" s="128"/>
    </row>
    <row r="56" spans="1:8" x14ac:dyDescent="0.2">
      <c r="A56" s="17" t="s">
        <v>37</v>
      </c>
      <c r="D56" s="13">
        <v>3307858858</v>
      </c>
      <c r="E56" s="18"/>
      <c r="F56" s="121">
        <v>136846711</v>
      </c>
      <c r="G56" s="13"/>
      <c r="H56" s="128"/>
    </row>
    <row r="57" spans="1:8" x14ac:dyDescent="0.2">
      <c r="A57" s="17" t="s">
        <v>38</v>
      </c>
      <c r="D57" s="13">
        <v>-6805868029</v>
      </c>
      <c r="E57" s="18"/>
      <c r="F57" s="121">
        <v>-7466097917</v>
      </c>
      <c r="G57" s="13"/>
      <c r="H57" s="128"/>
    </row>
    <row r="58" spans="1:8" x14ac:dyDescent="0.2">
      <c r="A58" s="17"/>
      <c r="B58" s="57" t="s">
        <v>112</v>
      </c>
      <c r="D58" s="26">
        <f>SUM(D56:D57)</f>
        <v>-3498009171</v>
      </c>
      <c r="E58" s="18"/>
      <c r="F58" s="103">
        <v>-7329251206</v>
      </c>
      <c r="G58" s="64"/>
      <c r="H58" s="128"/>
    </row>
    <row r="59" spans="1:8" x14ac:dyDescent="0.2">
      <c r="A59" s="17"/>
      <c r="D59" s="13"/>
      <c r="E59" s="18"/>
      <c r="F59" s="13"/>
      <c r="G59" s="13"/>
      <c r="H59" s="128"/>
    </row>
    <row r="60" spans="1:8" x14ac:dyDescent="0.2">
      <c r="A60" s="19" t="s">
        <v>122</v>
      </c>
      <c r="D60" s="29">
        <f>+D49+D54+D58</f>
        <v>78946264689</v>
      </c>
      <c r="E60" s="18"/>
      <c r="F60" s="106">
        <v>173585012295</v>
      </c>
      <c r="G60" s="65"/>
      <c r="H60" s="128"/>
    </row>
    <row r="61" spans="1:8" ht="6" customHeight="1" x14ac:dyDescent="0.2">
      <c r="A61" s="17"/>
      <c r="E61" s="18"/>
      <c r="G61" s="25"/>
      <c r="H61" s="128"/>
    </row>
    <row r="62" spans="1:8" x14ac:dyDescent="0.2">
      <c r="A62" s="17" t="s">
        <v>79</v>
      </c>
      <c r="B62" s="57" t="s">
        <v>77</v>
      </c>
      <c r="D62" s="13">
        <v>-6549801523</v>
      </c>
      <c r="E62" s="18"/>
      <c r="F62" s="121">
        <v>-16684997445</v>
      </c>
      <c r="G62" s="13"/>
      <c r="H62" s="129"/>
    </row>
    <row r="63" spans="1:8" ht="6" customHeight="1" x14ac:dyDescent="0.2">
      <c r="A63" s="17"/>
      <c r="E63" s="18"/>
      <c r="G63" s="25"/>
      <c r="H63" s="128"/>
    </row>
    <row r="64" spans="1:8" ht="13.5" thickBot="1" x14ac:dyDescent="0.25">
      <c r="A64" s="81" t="s">
        <v>123</v>
      </c>
      <c r="D64" s="30">
        <f>+D60+D62</f>
        <v>72396463166</v>
      </c>
      <c r="E64" s="18"/>
      <c r="F64" s="120">
        <v>156900014850</v>
      </c>
      <c r="G64" s="66"/>
      <c r="H64" s="122">
        <v>0</v>
      </c>
    </row>
    <row r="65" spans="1:7" ht="13.5" thickTop="1" x14ac:dyDescent="0.2">
      <c r="A65" s="9"/>
      <c r="B65" s="62"/>
      <c r="C65" s="5"/>
      <c r="E65" s="18"/>
      <c r="G65" s="66"/>
    </row>
    <row r="66" spans="1:7" x14ac:dyDescent="0.2">
      <c r="A66" s="166" t="str">
        <f>'Balance general - Activo'!A64</f>
        <v>Las notas A a G que se acompañan forman parte integrante de estos estados financieros</v>
      </c>
      <c r="B66" s="166"/>
      <c r="C66" s="166"/>
      <c r="D66" s="166"/>
      <c r="E66" s="166"/>
      <c r="F66" s="166"/>
      <c r="G66" s="66"/>
    </row>
    <row r="67" spans="1:7" x14ac:dyDescent="0.2">
      <c r="A67" s="83"/>
      <c r="E67" s="18"/>
      <c r="G67" s="63"/>
    </row>
    <row r="68" spans="1:7" x14ac:dyDescent="0.2">
      <c r="A68" s="83"/>
      <c r="E68" s="18"/>
      <c r="G68" s="63"/>
    </row>
    <row r="69" spans="1:7" x14ac:dyDescent="0.2">
      <c r="A69" s="83"/>
      <c r="E69" s="18"/>
      <c r="G69" s="63"/>
    </row>
    <row r="70" spans="1:7" x14ac:dyDescent="0.2">
      <c r="A70" s="83"/>
      <c r="E70" s="18"/>
      <c r="G70" s="63"/>
    </row>
    <row r="71" spans="1:7" x14ac:dyDescent="0.2">
      <c r="A71" s="83"/>
      <c r="E71" s="18"/>
    </row>
    <row r="72" spans="1:7" ht="13.5" x14ac:dyDescent="0.2">
      <c r="A72" s="165" t="str">
        <f>+'Balance general - Pasivo'!A60:G60</f>
        <v>Esteban A. Rotela Maciel           Irene  Memmel de Matiauda        Laura Silvia Borsato                  Raúl Vera Bogado</v>
      </c>
      <c r="B72" s="165"/>
      <c r="C72" s="165"/>
      <c r="D72" s="165"/>
      <c r="E72" s="165"/>
      <c r="F72" s="165"/>
      <c r="G72" s="53"/>
    </row>
    <row r="73" spans="1:7" ht="13.5" x14ac:dyDescent="0.2">
      <c r="A73" s="165" t="str">
        <f>+'Balance general - Pasivo'!A61:G61</f>
        <v xml:space="preserve">     Contador General                                Síndico Titular                    Gerente General                     Presidente Ejecutivo</v>
      </c>
      <c r="B73" s="165"/>
      <c r="C73" s="165"/>
      <c r="D73" s="165"/>
      <c r="E73" s="165"/>
      <c r="F73" s="165"/>
      <c r="G73" s="53"/>
    </row>
  </sheetData>
  <sheetProtection selectLockedCells="1" selectUnlockedCells="1"/>
  <mergeCells count="7">
    <mergeCell ref="A73:F73"/>
    <mergeCell ref="A66:F66"/>
    <mergeCell ref="A1:F1"/>
    <mergeCell ref="A2:F2"/>
    <mergeCell ref="A4:F4"/>
    <mergeCell ref="A3:F3"/>
    <mergeCell ref="A72:F72"/>
  </mergeCells>
  <pageMargins left="1.1811023622047245" right="0.19685039370078741" top="1.1811023622047245" bottom="0.59055118110236227" header="0.39370078740157483" footer="0.39370078740157483"/>
  <pageSetup paperSize="9" scale="80" firstPageNumber="0" pageOrder="overThenDown" orientation="portrait" horizontalDpi="200" verticalDpi="200" r:id="rId1"/>
  <headerFooter alignWithMargins="0">
    <oddFooter>&amp;R&amp;"Times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3:J39"/>
  <sheetViews>
    <sheetView showGridLines="0" topLeftCell="A16" zoomScale="90" zoomScaleNormal="90" zoomScaleSheetLayoutView="75" workbookViewId="0">
      <selection activeCell="A71" sqref="A71:G71"/>
    </sheetView>
  </sheetViews>
  <sheetFormatPr baseColWidth="10" defaultColWidth="9.140625" defaultRowHeight="12.75" x14ac:dyDescent="0.2"/>
  <cols>
    <col min="1" max="1" width="49.42578125" style="50" customWidth="1"/>
    <col min="2" max="6" width="16.5703125" style="50" customWidth="1"/>
    <col min="7" max="7" width="17.42578125" style="50" customWidth="1"/>
    <col min="8" max="8" width="20" style="50" bestFit="1" customWidth="1"/>
    <col min="9" max="9" width="19.140625" style="50" bestFit="1" customWidth="1"/>
    <col min="10" max="10" width="15.28515625" style="50" bestFit="1" customWidth="1"/>
    <col min="11" max="16384" width="9.140625" style="50"/>
  </cols>
  <sheetData>
    <row r="3" spans="1:10" ht="15.75" x14ac:dyDescent="0.2">
      <c r="A3" s="171" t="str">
        <f>'Balance general - Activo'!A1:G1</f>
        <v>BANCO REGIONAL S.A.E.C.A.</v>
      </c>
      <c r="B3" s="171"/>
      <c r="C3" s="171"/>
      <c r="D3" s="171"/>
      <c r="E3" s="171"/>
      <c r="F3" s="171"/>
      <c r="G3" s="171"/>
      <c r="H3" s="171"/>
      <c r="I3" s="171"/>
    </row>
    <row r="4" spans="1:10" ht="15.75" x14ac:dyDescent="0.2">
      <c r="A4" s="172" t="s">
        <v>173</v>
      </c>
      <c r="B4" s="172"/>
      <c r="C4" s="172"/>
      <c r="D4" s="172"/>
      <c r="E4" s="172"/>
      <c r="F4" s="172"/>
      <c r="G4" s="172"/>
      <c r="H4" s="172"/>
      <c r="I4" s="172"/>
    </row>
    <row r="5" spans="1:10" ht="15.75" x14ac:dyDescent="0.2">
      <c r="A5" s="173" t="str">
        <f>'Estado de resultados'!A3:F3</f>
        <v>Presentado en forma comparativa con el ejercicio finalizado al 31 de diciembre de 2019</v>
      </c>
      <c r="B5" s="173"/>
      <c r="C5" s="173"/>
      <c r="D5" s="173"/>
      <c r="E5" s="173"/>
      <c r="F5" s="173"/>
      <c r="G5" s="173"/>
      <c r="H5" s="173"/>
      <c r="I5" s="173"/>
    </row>
    <row r="6" spans="1:10" ht="15.75" x14ac:dyDescent="0.2">
      <c r="A6" s="173" t="str">
        <f>+'Balance general - Activo'!A4:G4</f>
        <v>(Expresado en Guaraníes)</v>
      </c>
      <c r="B6" s="173"/>
      <c r="C6" s="173"/>
      <c r="D6" s="173"/>
      <c r="E6" s="173"/>
      <c r="F6" s="173"/>
      <c r="G6" s="173"/>
      <c r="H6" s="173"/>
      <c r="I6" s="173"/>
    </row>
    <row r="8" spans="1:10" s="31" customFormat="1" ht="12.75" customHeight="1" x14ac:dyDescent="0.2">
      <c r="A8" s="169" t="s">
        <v>46</v>
      </c>
      <c r="B8" s="174" t="s">
        <v>97</v>
      </c>
      <c r="C8" s="175"/>
      <c r="D8" s="169" t="s">
        <v>72</v>
      </c>
      <c r="E8" s="169" t="s">
        <v>47</v>
      </c>
      <c r="F8" s="169" t="s">
        <v>106</v>
      </c>
      <c r="G8" s="169" t="s">
        <v>113</v>
      </c>
      <c r="H8" s="169" t="s">
        <v>180</v>
      </c>
      <c r="I8" s="169" t="s">
        <v>39</v>
      </c>
    </row>
    <row r="9" spans="1:10" s="31" customFormat="1" ht="33" customHeight="1" x14ac:dyDescent="0.2">
      <c r="A9" s="170"/>
      <c r="B9" s="38" t="s">
        <v>98</v>
      </c>
      <c r="C9" s="38" t="s">
        <v>99</v>
      </c>
      <c r="D9" s="170"/>
      <c r="E9" s="170"/>
      <c r="F9" s="170"/>
      <c r="G9" s="170"/>
      <c r="H9" s="170"/>
      <c r="I9" s="170"/>
    </row>
    <row r="10" spans="1:10" x14ac:dyDescent="0.2">
      <c r="A10" s="108" t="s">
        <v>120</v>
      </c>
      <c r="B10" s="109">
        <v>837787800000</v>
      </c>
      <c r="C10" s="109">
        <v>250000000000</v>
      </c>
      <c r="D10" s="109">
        <v>16445060000</v>
      </c>
      <c r="E10" s="109">
        <v>42471033945</v>
      </c>
      <c r="F10" s="109">
        <v>352261386030</v>
      </c>
      <c r="G10" s="109">
        <v>0</v>
      </c>
      <c r="H10" s="109">
        <v>138092414270</v>
      </c>
      <c r="I10" s="109">
        <v>1637057694245</v>
      </c>
    </row>
    <row r="11" spans="1:10" x14ac:dyDescent="0.2">
      <c r="A11" s="110" t="s">
        <v>114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</row>
    <row r="12" spans="1:10" x14ac:dyDescent="0.2">
      <c r="A12" s="150" t="s">
        <v>44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138092414270</v>
      </c>
      <c r="H12" s="107">
        <v>-138092414270</v>
      </c>
      <c r="I12" s="54">
        <v>0</v>
      </c>
    </row>
    <row r="13" spans="1:10" ht="25.5" x14ac:dyDescent="0.2">
      <c r="A13" s="148" t="s">
        <v>182</v>
      </c>
      <c r="B13" s="107"/>
      <c r="C13" s="107"/>
      <c r="D13" s="107"/>
      <c r="E13" s="107"/>
      <c r="F13" s="107"/>
      <c r="G13" s="107"/>
      <c r="H13" s="107"/>
      <c r="I13" s="54"/>
    </row>
    <row r="14" spans="1:10" x14ac:dyDescent="0.2">
      <c r="A14" s="146" t="s">
        <v>183</v>
      </c>
      <c r="B14" s="54">
        <v>47010000000</v>
      </c>
      <c r="C14" s="54">
        <v>0</v>
      </c>
      <c r="D14" s="54">
        <v>0</v>
      </c>
      <c r="E14" s="54">
        <v>0</v>
      </c>
      <c r="F14" s="54">
        <v>0</v>
      </c>
      <c r="G14" s="54">
        <v>-47010000000</v>
      </c>
      <c r="H14" s="54">
        <v>0</v>
      </c>
      <c r="I14" s="54">
        <v>0</v>
      </c>
    </row>
    <row r="15" spans="1:10" x14ac:dyDescent="0.2">
      <c r="A15" s="146" t="s">
        <v>184</v>
      </c>
      <c r="B15" s="54">
        <v>16445000000</v>
      </c>
      <c r="C15" s="54">
        <v>0</v>
      </c>
      <c r="D15" s="54">
        <v>-16445000000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5"/>
    </row>
    <row r="16" spans="1:10" x14ac:dyDescent="0.2">
      <c r="A16" s="147" t="s">
        <v>185</v>
      </c>
      <c r="B16" s="54">
        <v>0</v>
      </c>
      <c r="C16" s="54">
        <v>0</v>
      </c>
      <c r="D16" s="54">
        <v>0</v>
      </c>
      <c r="E16" s="54">
        <v>0</v>
      </c>
      <c r="F16" s="54">
        <v>30935302533</v>
      </c>
      <c r="G16" s="54">
        <v>-30935302533</v>
      </c>
      <c r="H16" s="54">
        <v>0</v>
      </c>
      <c r="I16" s="54">
        <v>0</v>
      </c>
      <c r="J16" s="55"/>
    </row>
    <row r="17" spans="1:10" x14ac:dyDescent="0.2">
      <c r="A17" s="147" t="s">
        <v>186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-40000000000</v>
      </c>
      <c r="H17" s="54">
        <v>0</v>
      </c>
      <c r="I17" s="54">
        <v>-40000000000</v>
      </c>
    </row>
    <row r="18" spans="1:10" x14ac:dyDescent="0.2">
      <c r="A18" s="147" t="s">
        <v>187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-20147111737</v>
      </c>
      <c r="H18" s="54">
        <v>0</v>
      </c>
      <c r="I18" s="54">
        <v>-20147111737</v>
      </c>
    </row>
    <row r="19" spans="1:10" x14ac:dyDescent="0.2">
      <c r="A19" s="151" t="s">
        <v>45</v>
      </c>
      <c r="B19" s="54">
        <v>0</v>
      </c>
      <c r="C19" s="54">
        <v>0</v>
      </c>
      <c r="D19" s="54">
        <v>0</v>
      </c>
      <c r="E19" s="54">
        <v>3155874589</v>
      </c>
      <c r="F19" s="54">
        <v>0</v>
      </c>
      <c r="G19" s="54">
        <v>0</v>
      </c>
      <c r="H19" s="54">
        <v>0</v>
      </c>
      <c r="I19" s="54">
        <v>3155874589</v>
      </c>
    </row>
    <row r="20" spans="1:10" x14ac:dyDescent="0.2">
      <c r="A20" s="152" t="s">
        <v>124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156900014850</v>
      </c>
      <c r="I20" s="130">
        <v>156900014850</v>
      </c>
    </row>
    <row r="21" spans="1:10" x14ac:dyDescent="0.2">
      <c r="A21" s="108" t="s">
        <v>164</v>
      </c>
      <c r="B21" s="84">
        <f>SUM(B10:B20)</f>
        <v>901242800000</v>
      </c>
      <c r="C21" s="84">
        <f t="shared" ref="C21:H21" si="0">SUM(C10:C20)</f>
        <v>250000000000</v>
      </c>
      <c r="D21" s="84">
        <f t="shared" si="0"/>
        <v>60000</v>
      </c>
      <c r="E21" s="84">
        <f t="shared" si="0"/>
        <v>45626908534</v>
      </c>
      <c r="F21" s="84">
        <f t="shared" si="0"/>
        <v>383196688563</v>
      </c>
      <c r="G21" s="84">
        <f t="shared" si="0"/>
        <v>0</v>
      </c>
      <c r="H21" s="84">
        <f t="shared" si="0"/>
        <v>156900014850</v>
      </c>
      <c r="I21" s="84">
        <f>SUM(I10:I20)</f>
        <v>1736966471947</v>
      </c>
      <c r="J21" s="55"/>
    </row>
    <row r="22" spans="1:10" x14ac:dyDescent="0.2">
      <c r="A22" s="85" t="s">
        <v>114</v>
      </c>
      <c r="B22" s="54"/>
      <c r="C22" s="54"/>
      <c r="D22" s="54"/>
      <c r="E22" s="54"/>
      <c r="F22" s="54"/>
      <c r="G22" s="54"/>
      <c r="H22" s="54"/>
      <c r="I22" s="54"/>
    </row>
    <row r="23" spans="1:10" x14ac:dyDescent="0.2">
      <c r="A23" s="111" t="s">
        <v>44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f>H21</f>
        <v>156900014850</v>
      </c>
      <c r="H23" s="54">
        <f>-H21</f>
        <v>-156900014850</v>
      </c>
      <c r="I23" s="54">
        <f>SUM(B23:H23)</f>
        <v>0</v>
      </c>
      <c r="J23" s="131"/>
    </row>
    <row r="24" spans="1:10" ht="25.5" x14ac:dyDescent="0.2">
      <c r="A24" s="148" t="s">
        <v>188</v>
      </c>
      <c r="B24" s="54"/>
      <c r="C24" s="54"/>
      <c r="D24" s="54"/>
      <c r="E24" s="54"/>
      <c r="F24" s="54"/>
      <c r="G24" s="54"/>
      <c r="H24" s="54"/>
      <c r="I24" s="54"/>
      <c r="J24" s="131"/>
    </row>
    <row r="25" spans="1:10" x14ac:dyDescent="0.2">
      <c r="A25" s="147" t="s">
        <v>189</v>
      </c>
      <c r="B25" s="54">
        <v>0</v>
      </c>
      <c r="C25" s="54">
        <v>0</v>
      </c>
      <c r="D25" s="54">
        <v>0</v>
      </c>
      <c r="E25" s="54">
        <v>0</v>
      </c>
      <c r="F25" s="54">
        <f>+'Balance general - Pasivo'!E41-'Balance general - Pasivo'!G41</f>
        <v>34717002456</v>
      </c>
      <c r="G25" s="54">
        <v>-34717002456</v>
      </c>
      <c r="H25" s="54">
        <v>0</v>
      </c>
      <c r="I25" s="54">
        <f>SUM(B25:H25)</f>
        <v>0</v>
      </c>
      <c r="J25" s="145"/>
    </row>
    <row r="26" spans="1:10" ht="25.5" x14ac:dyDescent="0.2">
      <c r="A26" s="149" t="s">
        <v>190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-6365359780</v>
      </c>
      <c r="H26" s="54">
        <v>0</v>
      </c>
      <c r="I26" s="54">
        <f>SUM(B26:H26)</f>
        <v>-6365359780</v>
      </c>
    </row>
    <row r="27" spans="1:10" x14ac:dyDescent="0.2">
      <c r="A27" s="111" t="s">
        <v>124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f>+'Estado de resultados'!D64</f>
        <v>72396463166</v>
      </c>
      <c r="I27" s="54">
        <f>SUM(B27:H27)</f>
        <v>72396463166</v>
      </c>
      <c r="J27" s="55"/>
    </row>
    <row r="28" spans="1:10" x14ac:dyDescent="0.2">
      <c r="A28" s="108" t="s">
        <v>172</v>
      </c>
      <c r="B28" s="84">
        <f t="shared" ref="B28:H28" si="1">SUM(B21:B27)</f>
        <v>901242800000</v>
      </c>
      <c r="C28" s="84">
        <f t="shared" si="1"/>
        <v>250000000000</v>
      </c>
      <c r="D28" s="84">
        <f t="shared" si="1"/>
        <v>60000</v>
      </c>
      <c r="E28" s="84">
        <f t="shared" si="1"/>
        <v>45626908534</v>
      </c>
      <c r="F28" s="84">
        <f t="shared" si="1"/>
        <v>417913691019</v>
      </c>
      <c r="G28" s="84">
        <f t="shared" si="1"/>
        <v>115817652614</v>
      </c>
      <c r="H28" s="84">
        <f t="shared" si="1"/>
        <v>72396463166</v>
      </c>
      <c r="I28" s="84">
        <f>SUM(I21:I27)</f>
        <v>1802997575333</v>
      </c>
      <c r="J28" s="122"/>
    </row>
    <row r="29" spans="1:10" x14ac:dyDescent="0.2">
      <c r="A29" s="51"/>
      <c r="C29" s="55"/>
      <c r="D29" s="55"/>
      <c r="E29" s="55"/>
      <c r="F29" s="55"/>
      <c r="G29" s="55"/>
      <c r="H29" s="55"/>
      <c r="I29" s="55"/>
      <c r="J29" s="55"/>
    </row>
    <row r="30" spans="1:10" x14ac:dyDescent="0.2">
      <c r="A30" s="166" t="s">
        <v>110</v>
      </c>
      <c r="B30" s="166"/>
      <c r="C30" s="166"/>
      <c r="D30" s="166"/>
      <c r="E30" s="166"/>
      <c r="F30" s="166"/>
      <c r="G30" s="166"/>
      <c r="H30" s="166"/>
      <c r="I30" s="166"/>
    </row>
    <row r="31" spans="1:10" x14ac:dyDescent="0.2">
      <c r="A31" s="51"/>
      <c r="E31" s="56"/>
    </row>
    <row r="32" spans="1:10" x14ac:dyDescent="0.2">
      <c r="A32" s="51"/>
      <c r="E32" s="56"/>
    </row>
    <row r="33" spans="1:10" x14ac:dyDescent="0.2">
      <c r="A33" s="51"/>
      <c r="D33" s="55"/>
      <c r="E33" s="56"/>
    </row>
    <row r="34" spans="1:10" x14ac:dyDescent="0.2">
      <c r="A34" s="51"/>
      <c r="E34" s="56"/>
    </row>
    <row r="35" spans="1:10" x14ac:dyDescent="0.2">
      <c r="A35" s="51"/>
      <c r="E35" s="56"/>
    </row>
    <row r="36" spans="1:10" ht="12" customHeight="1" x14ac:dyDescent="0.2">
      <c r="A36" s="51"/>
      <c r="E36" s="56"/>
    </row>
    <row r="37" spans="1:10" x14ac:dyDescent="0.2">
      <c r="A37" s="51"/>
    </row>
    <row r="38" spans="1:10" ht="13.5" x14ac:dyDescent="0.2">
      <c r="A38" s="168" t="s">
        <v>193</v>
      </c>
      <c r="B38" s="168"/>
      <c r="C38" s="168"/>
      <c r="D38" s="168"/>
      <c r="E38" s="168"/>
      <c r="F38" s="168"/>
      <c r="G38" s="168"/>
      <c r="H38" s="168"/>
      <c r="I38" s="168"/>
      <c r="J38" s="51"/>
    </row>
    <row r="39" spans="1:10" ht="12.75" customHeight="1" x14ac:dyDescent="0.2">
      <c r="A39" s="168" t="s">
        <v>170</v>
      </c>
      <c r="B39" s="168"/>
      <c r="C39" s="168"/>
      <c r="D39" s="168"/>
      <c r="E39" s="168"/>
      <c r="F39" s="168"/>
      <c r="G39" s="168"/>
      <c r="H39" s="168"/>
      <c r="I39" s="168"/>
      <c r="J39" s="19"/>
    </row>
  </sheetData>
  <sheetProtection selectLockedCells="1" selectUnlockedCells="1"/>
  <mergeCells count="15">
    <mergeCell ref="A3:I3"/>
    <mergeCell ref="A4:I4"/>
    <mergeCell ref="A5:I5"/>
    <mergeCell ref="A6:I6"/>
    <mergeCell ref="A8:A9"/>
    <mergeCell ref="B8:C8"/>
    <mergeCell ref="D8:D9"/>
    <mergeCell ref="E8:E9"/>
    <mergeCell ref="A39:I39"/>
    <mergeCell ref="H8:H9"/>
    <mergeCell ref="I8:I9"/>
    <mergeCell ref="F8:F9"/>
    <mergeCell ref="G8:G9"/>
    <mergeCell ref="A38:I38"/>
    <mergeCell ref="A30:I30"/>
  </mergeCells>
  <printOptions horizontalCentered="1"/>
  <pageMargins left="0.59055118110236227" right="0.98425196850393704" top="0.98425196850393704" bottom="0.78740157480314965" header="0.39370078740157483" footer="0.39370078740157483"/>
  <pageSetup paperSize="9" scale="69" firstPageNumber="0" orientation="landscape" horizontalDpi="200" verticalDpi="200" r:id="rId1"/>
  <headerFooter alignWithMargins="0">
    <oddFooter>&amp;L&amp;"Times New Roman,Normal"&amp;12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2:J62"/>
  <sheetViews>
    <sheetView showGridLines="0" zoomScaleNormal="100" workbookViewId="0">
      <selection activeCell="A71" sqref="A71:G71"/>
    </sheetView>
  </sheetViews>
  <sheetFormatPr baseColWidth="10" defaultColWidth="11.7109375" defaultRowHeight="12.75" x14ac:dyDescent="0.2"/>
  <cols>
    <col min="1" max="1" width="63" style="88" customWidth="1"/>
    <col min="2" max="2" width="4.5703125" style="88" bestFit="1" customWidth="1"/>
    <col min="3" max="3" width="2" style="88" customWidth="1"/>
    <col min="4" max="4" width="19.85546875" style="143" bestFit="1" customWidth="1"/>
    <col min="5" max="5" width="3" style="144" customWidth="1"/>
    <col min="6" max="6" width="19.85546875" style="143" bestFit="1" customWidth="1"/>
    <col min="7" max="8" width="2.5703125" style="142" customWidth="1"/>
    <col min="9" max="9" width="5.42578125" style="88" customWidth="1"/>
    <col min="10" max="10" width="15.42578125" style="88" bestFit="1" customWidth="1"/>
    <col min="11" max="16384" width="11.7109375" style="88"/>
  </cols>
  <sheetData>
    <row r="2" spans="1:10" s="133" customFormat="1" x14ac:dyDescent="0.2">
      <c r="A2" s="177" t="str">
        <f>'Balance general - Activo'!A1:G1</f>
        <v>BANCO REGIONAL S.A.E.C.A.</v>
      </c>
      <c r="B2" s="177"/>
      <c r="C2" s="177"/>
      <c r="D2" s="177"/>
      <c r="E2" s="177"/>
      <c r="F2" s="177"/>
      <c r="G2" s="132"/>
    </row>
    <row r="3" spans="1:10" s="133" customFormat="1" x14ac:dyDescent="0.2">
      <c r="A3" s="177" t="s">
        <v>175</v>
      </c>
      <c r="B3" s="177"/>
      <c r="C3" s="177"/>
      <c r="D3" s="177"/>
      <c r="E3" s="177"/>
      <c r="F3" s="177"/>
      <c r="G3" s="132"/>
    </row>
    <row r="4" spans="1:10" s="133" customFormat="1" x14ac:dyDescent="0.2">
      <c r="A4" s="178" t="str">
        <f>'Balance general - Activo'!A3:G3</f>
        <v>Presentado en forma comparativa con el ejercicio finalizado al 31 de diciembre de 2019</v>
      </c>
      <c r="B4" s="167"/>
      <c r="C4" s="167"/>
      <c r="D4" s="167"/>
      <c r="E4" s="167"/>
      <c r="F4" s="167"/>
      <c r="G4" s="134"/>
    </row>
    <row r="5" spans="1:10" s="133" customFormat="1" x14ac:dyDescent="0.2">
      <c r="A5" s="167" t="str">
        <f>'Balance general - Activo'!A4:G4</f>
        <v>(Expresado en Guaraníes)</v>
      </c>
      <c r="B5" s="167"/>
      <c r="C5" s="167"/>
      <c r="D5" s="167"/>
      <c r="E5" s="167"/>
      <c r="F5" s="167"/>
      <c r="G5" s="135"/>
    </row>
    <row r="6" spans="1:10" s="99" customFormat="1" x14ac:dyDescent="0.2">
      <c r="A6" s="89"/>
      <c r="B6" s="90" t="s">
        <v>53</v>
      </c>
      <c r="C6" s="91"/>
      <c r="D6" s="102">
        <f>+'Estado de resultados'!D6</f>
        <v>44196</v>
      </c>
      <c r="E6" s="136"/>
      <c r="F6" s="102">
        <v>43830</v>
      </c>
    </row>
    <row r="7" spans="1:10" s="99" customFormat="1" x14ac:dyDescent="0.2">
      <c r="A7" s="92" t="s">
        <v>128</v>
      </c>
      <c r="B7" s="89"/>
      <c r="C7" s="89"/>
      <c r="D7" s="93"/>
      <c r="E7" s="137"/>
      <c r="F7" s="93"/>
      <c r="G7" s="137"/>
      <c r="H7" s="137"/>
    </row>
    <row r="8" spans="1:10" s="96" customFormat="1" ht="16.350000000000001" customHeight="1" x14ac:dyDescent="0.2">
      <c r="A8" s="112" t="s">
        <v>179</v>
      </c>
      <c r="B8" s="92"/>
      <c r="C8" s="92"/>
      <c r="D8" s="94">
        <v>72396463166</v>
      </c>
      <c r="E8" s="95"/>
      <c r="F8" s="94">
        <v>156900014850</v>
      </c>
      <c r="G8" s="95"/>
      <c r="H8" s="95"/>
      <c r="J8" s="122"/>
    </row>
    <row r="9" spans="1:10" s="99" customFormat="1" x14ac:dyDescent="0.2">
      <c r="A9" s="112"/>
      <c r="B9" s="112"/>
      <c r="C9" s="112"/>
      <c r="D9" s="113"/>
      <c r="E9" s="114"/>
      <c r="F9" s="113"/>
      <c r="G9" s="114"/>
      <c r="H9" s="114"/>
    </row>
    <row r="10" spans="1:10" s="96" customFormat="1" ht="14.85" customHeight="1" x14ac:dyDescent="0.2">
      <c r="A10" s="92" t="s">
        <v>129</v>
      </c>
      <c r="B10" s="92"/>
      <c r="C10" s="92"/>
      <c r="D10" s="113"/>
      <c r="E10" s="95"/>
      <c r="F10" s="113"/>
      <c r="G10" s="95"/>
      <c r="H10" s="95"/>
    </row>
    <row r="11" spans="1:10" s="99" customFormat="1" ht="14.85" customHeight="1" x14ac:dyDescent="0.2">
      <c r="A11" s="112" t="s">
        <v>130</v>
      </c>
      <c r="B11" s="112" t="s">
        <v>66</v>
      </c>
      <c r="C11" s="112"/>
      <c r="D11" s="113">
        <v>18013575077</v>
      </c>
      <c r="E11" s="114"/>
      <c r="F11" s="113">
        <v>17750204419</v>
      </c>
      <c r="G11" s="114"/>
      <c r="H11" s="114"/>
    </row>
    <row r="12" spans="1:10" s="99" customFormat="1" ht="14.85" customHeight="1" x14ac:dyDescent="0.2">
      <c r="A12" s="112" t="s">
        <v>131</v>
      </c>
      <c r="B12" s="112"/>
      <c r="C12" s="112"/>
      <c r="D12" s="113">
        <v>1479751692</v>
      </c>
      <c r="E12" s="114"/>
      <c r="F12" s="113">
        <v>1485553904</v>
      </c>
      <c r="G12" s="114"/>
      <c r="H12" s="114"/>
    </row>
    <row r="13" spans="1:10" s="99" customFormat="1" ht="14.85" customHeight="1" x14ac:dyDescent="0.2">
      <c r="A13" s="112" t="s">
        <v>132</v>
      </c>
      <c r="B13" s="112" t="s">
        <v>62</v>
      </c>
      <c r="C13" s="112"/>
      <c r="D13" s="113">
        <v>1601721789989</v>
      </c>
      <c r="E13" s="114"/>
      <c r="F13" s="113">
        <v>1120518563815</v>
      </c>
      <c r="G13" s="114"/>
      <c r="H13" s="114"/>
    </row>
    <row r="14" spans="1:10" s="99" customFormat="1" ht="14.85" customHeight="1" x14ac:dyDescent="0.2">
      <c r="A14" s="112" t="s">
        <v>133</v>
      </c>
      <c r="B14" s="112" t="s">
        <v>77</v>
      </c>
      <c r="C14" s="112"/>
      <c r="D14" s="113">
        <v>6549801523</v>
      </c>
      <c r="E14" s="114"/>
      <c r="F14" s="113">
        <v>16684997445</v>
      </c>
      <c r="G14" s="114"/>
      <c r="H14" s="114"/>
    </row>
    <row r="15" spans="1:10" s="99" customFormat="1" ht="14.85" customHeight="1" x14ac:dyDescent="0.2">
      <c r="A15" s="112" t="s">
        <v>134</v>
      </c>
      <c r="B15" s="112"/>
      <c r="C15" s="112"/>
      <c r="D15" s="113">
        <v>115635134867</v>
      </c>
      <c r="E15" s="114"/>
      <c r="F15" s="113">
        <v>130362108220</v>
      </c>
      <c r="G15" s="114"/>
      <c r="H15" s="114"/>
    </row>
    <row r="16" spans="1:10" s="99" customFormat="1" ht="14.85" customHeight="1" x14ac:dyDescent="0.2">
      <c r="A16" s="112" t="s">
        <v>137</v>
      </c>
      <c r="B16" s="112"/>
      <c r="C16" s="112"/>
      <c r="D16" s="113">
        <v>25447344264</v>
      </c>
      <c r="E16" s="114"/>
      <c r="F16" s="113">
        <v>11301795769</v>
      </c>
      <c r="G16" s="114"/>
      <c r="H16" s="114"/>
    </row>
    <row r="17" spans="1:8" s="99" customFormat="1" ht="14.85" customHeight="1" x14ac:dyDescent="0.2">
      <c r="A17" s="101" t="s">
        <v>135</v>
      </c>
      <c r="B17" s="112" t="s">
        <v>66</v>
      </c>
      <c r="C17" s="112"/>
      <c r="D17" s="113">
        <v>294379650</v>
      </c>
      <c r="E17" s="114"/>
      <c r="F17" s="113">
        <v>45927565</v>
      </c>
      <c r="G17" s="114"/>
      <c r="H17" s="114"/>
    </row>
    <row r="18" spans="1:8" s="99" customFormat="1" ht="14.85" customHeight="1" x14ac:dyDescent="0.2">
      <c r="A18" s="112"/>
      <c r="B18" s="112"/>
      <c r="C18" s="112"/>
      <c r="D18" s="115">
        <f>SUM(D11:D17)</f>
        <v>1769141777062</v>
      </c>
      <c r="E18" s="95"/>
      <c r="F18" s="115">
        <v>1298149151137</v>
      </c>
      <c r="G18" s="95"/>
      <c r="H18" s="114"/>
    </row>
    <row r="19" spans="1:8" s="96" customFormat="1" x14ac:dyDescent="0.2">
      <c r="A19" s="92" t="s">
        <v>136</v>
      </c>
      <c r="B19" s="92"/>
      <c r="C19" s="92"/>
      <c r="D19" s="113"/>
      <c r="E19" s="95"/>
      <c r="F19" s="113"/>
      <c r="G19" s="95"/>
      <c r="H19" s="95"/>
    </row>
    <row r="20" spans="1:8" s="99" customFormat="1" ht="14.85" customHeight="1" x14ac:dyDescent="0.2">
      <c r="A20" s="112" t="s">
        <v>138</v>
      </c>
      <c r="B20" s="112"/>
      <c r="C20" s="112"/>
      <c r="D20" s="116">
        <v>-15864084703</v>
      </c>
      <c r="E20" s="114"/>
      <c r="F20" s="116">
        <v>-11114759472</v>
      </c>
      <c r="G20" s="114"/>
      <c r="H20" s="114"/>
    </row>
    <row r="21" spans="1:8" s="99" customFormat="1" ht="14.85" customHeight="1" x14ac:dyDescent="0.2">
      <c r="A21" s="112" t="s">
        <v>139</v>
      </c>
      <c r="B21" s="112" t="s">
        <v>62</v>
      </c>
      <c r="C21" s="112"/>
      <c r="D21" s="116">
        <v>-1380238439531</v>
      </c>
      <c r="E21" s="117"/>
      <c r="F21" s="116">
        <v>-526161821243</v>
      </c>
      <c r="G21" s="114"/>
      <c r="H21" s="114"/>
    </row>
    <row r="22" spans="1:8" s="99" customFormat="1" ht="14.85" customHeight="1" x14ac:dyDescent="0.2">
      <c r="A22" s="112" t="s">
        <v>140</v>
      </c>
      <c r="B22" s="112"/>
      <c r="C22" s="112"/>
      <c r="D22" s="118">
        <v>-298217694218</v>
      </c>
      <c r="E22" s="117"/>
      <c r="F22" s="118">
        <v>-229450618421</v>
      </c>
      <c r="G22" s="114"/>
      <c r="H22" s="114"/>
    </row>
    <row r="23" spans="1:8" s="99" customFormat="1" x14ac:dyDescent="0.2">
      <c r="A23" s="112"/>
      <c r="B23" s="112"/>
      <c r="C23" s="112"/>
      <c r="D23" s="115">
        <f>SUM(D20:D22)</f>
        <v>-1694320218452</v>
      </c>
      <c r="E23" s="114"/>
      <c r="F23" s="115">
        <v>-766727199136</v>
      </c>
      <c r="G23" s="114"/>
      <c r="H23" s="114"/>
    </row>
    <row r="24" spans="1:8" s="96" customFormat="1" ht="14.85" customHeight="1" x14ac:dyDescent="0.2">
      <c r="B24" s="92"/>
      <c r="C24" s="92"/>
      <c r="D24" s="113"/>
      <c r="E24" s="95"/>
      <c r="F24" s="113"/>
      <c r="G24" s="95"/>
      <c r="H24" s="95"/>
    </row>
    <row r="25" spans="1:8" s="99" customFormat="1" ht="14.85" customHeight="1" x14ac:dyDescent="0.2">
      <c r="A25" s="112" t="s">
        <v>152</v>
      </c>
      <c r="B25" s="112"/>
      <c r="C25" s="112"/>
      <c r="D25" s="113">
        <v>1848355072000</v>
      </c>
      <c r="E25" s="117"/>
      <c r="F25" s="113">
        <v>-811957510700</v>
      </c>
      <c r="G25" s="114"/>
      <c r="H25" s="114"/>
    </row>
    <row r="26" spans="1:8" s="99" customFormat="1" ht="14.85" customHeight="1" x14ac:dyDescent="0.2">
      <c r="A26" s="112" t="s">
        <v>154</v>
      </c>
      <c r="B26" s="112"/>
      <c r="C26" s="112"/>
      <c r="D26" s="113">
        <v>35104111546</v>
      </c>
      <c r="E26" s="117"/>
      <c r="F26" s="113">
        <v>-89189284909</v>
      </c>
      <c r="G26" s="114"/>
      <c r="H26" s="114"/>
    </row>
    <row r="27" spans="1:8" s="99" customFormat="1" ht="14.85" customHeight="1" x14ac:dyDescent="0.2">
      <c r="A27" s="112" t="s">
        <v>155</v>
      </c>
      <c r="B27" s="112"/>
      <c r="C27" s="112"/>
      <c r="D27" s="113">
        <v>-671998998826</v>
      </c>
      <c r="E27" s="117"/>
      <c r="F27" s="113">
        <v>-800490118185</v>
      </c>
      <c r="G27" s="114"/>
      <c r="H27" s="114"/>
    </row>
    <row r="28" spans="1:8" s="99" customFormat="1" ht="14.85" customHeight="1" x14ac:dyDescent="0.2">
      <c r="A28" s="112" t="s">
        <v>156</v>
      </c>
      <c r="B28" s="112"/>
      <c r="C28" s="112"/>
      <c r="D28" s="113">
        <v>-41201477226</v>
      </c>
      <c r="E28" s="117"/>
      <c r="F28" s="113">
        <v>-38261377025</v>
      </c>
      <c r="G28" s="114"/>
      <c r="H28" s="114"/>
    </row>
    <row r="29" spans="1:8" s="99" customFormat="1" ht="14.85" customHeight="1" x14ac:dyDescent="0.2">
      <c r="A29" s="112" t="s">
        <v>157</v>
      </c>
      <c r="B29" s="112"/>
      <c r="C29" s="112"/>
      <c r="D29" s="113">
        <v>-13568841586</v>
      </c>
      <c r="E29" s="117"/>
      <c r="F29" s="113">
        <v>-7203383675</v>
      </c>
      <c r="G29" s="114"/>
      <c r="H29" s="114"/>
    </row>
    <row r="30" spans="1:8" s="99" customFormat="1" ht="14.85" customHeight="1" x14ac:dyDescent="0.2">
      <c r="A30" s="112" t="s">
        <v>141</v>
      </c>
      <c r="B30" s="112"/>
      <c r="C30" s="112"/>
      <c r="D30" s="113">
        <v>-11193713160</v>
      </c>
      <c r="E30" s="117"/>
      <c r="F30" s="113">
        <v>-18832783585</v>
      </c>
      <c r="G30" s="114"/>
      <c r="H30" s="114"/>
    </row>
    <row r="31" spans="1:8" s="99" customFormat="1" ht="14.85" hidden="1" customHeight="1" x14ac:dyDescent="0.2">
      <c r="A31" s="112" t="s">
        <v>181</v>
      </c>
      <c r="B31" s="112"/>
      <c r="C31" s="112"/>
      <c r="D31" s="113"/>
      <c r="E31" s="117"/>
      <c r="F31" s="113">
        <v>0</v>
      </c>
      <c r="G31" s="114"/>
      <c r="H31" s="114"/>
    </row>
    <row r="32" spans="1:8" s="99" customFormat="1" ht="14.85" customHeight="1" x14ac:dyDescent="0.2">
      <c r="A32" s="112"/>
      <c r="B32" s="112"/>
      <c r="C32" s="112"/>
      <c r="D32" s="119">
        <f>SUM(D25:D31)</f>
        <v>1145496152748</v>
      </c>
      <c r="E32" s="117"/>
      <c r="F32" s="119">
        <v>-1765934458079</v>
      </c>
      <c r="G32" s="114"/>
      <c r="H32" s="114"/>
    </row>
    <row r="33" spans="1:8" s="99" customFormat="1" ht="14.25" customHeight="1" x14ac:dyDescent="0.2">
      <c r="A33" s="112"/>
      <c r="B33" s="112"/>
      <c r="C33" s="112"/>
      <c r="D33" s="113"/>
      <c r="E33" s="117"/>
      <c r="F33" s="113"/>
      <c r="G33" s="114"/>
      <c r="H33" s="114"/>
    </row>
    <row r="34" spans="1:8" s="96" customFormat="1" ht="14.85" customHeight="1" x14ac:dyDescent="0.2">
      <c r="A34" s="92" t="s">
        <v>142</v>
      </c>
      <c r="B34" s="92"/>
      <c r="C34" s="92"/>
      <c r="D34" s="97">
        <f>+D32+D23+D18+D8</f>
        <v>1292714174524</v>
      </c>
      <c r="E34" s="95"/>
      <c r="F34" s="97">
        <f>+F32+F23+F18+F8</f>
        <v>-1077612491228</v>
      </c>
      <c r="G34" s="95"/>
      <c r="H34" s="95"/>
    </row>
    <row r="35" spans="1:8" s="96" customFormat="1" ht="7.5" customHeight="1" x14ac:dyDescent="0.2">
      <c r="A35" s="92"/>
      <c r="B35" s="92"/>
      <c r="C35" s="92"/>
      <c r="D35" s="113"/>
      <c r="E35" s="95"/>
      <c r="F35" s="113"/>
      <c r="G35" s="95"/>
      <c r="H35" s="95"/>
    </row>
    <row r="36" spans="1:8" s="96" customFormat="1" ht="14.85" customHeight="1" x14ac:dyDescent="0.2">
      <c r="A36" s="92" t="s">
        <v>143</v>
      </c>
      <c r="B36" s="92"/>
      <c r="C36" s="92"/>
      <c r="D36" s="113"/>
      <c r="E36" s="95"/>
      <c r="F36" s="113"/>
      <c r="G36" s="95"/>
      <c r="H36" s="95"/>
    </row>
    <row r="37" spans="1:8" s="99" customFormat="1" ht="14.85" customHeight="1" x14ac:dyDescent="0.2">
      <c r="A37" s="112" t="s">
        <v>153</v>
      </c>
      <c r="B37" s="112"/>
      <c r="C37" s="112"/>
      <c r="D37" s="113">
        <v>212000649898</v>
      </c>
      <c r="E37" s="117"/>
      <c r="F37" s="138">
        <v>164045275905</v>
      </c>
      <c r="G37" s="114"/>
      <c r="H37" s="114"/>
    </row>
    <row r="38" spans="1:8" s="99" customFormat="1" ht="14.85" customHeight="1" x14ac:dyDescent="0.2">
      <c r="A38" s="112" t="s">
        <v>166</v>
      </c>
      <c r="B38" s="112"/>
      <c r="C38" s="112"/>
      <c r="D38" s="113">
        <v>18979926476</v>
      </c>
      <c r="E38" s="117"/>
      <c r="F38" s="138">
        <v>-40022239860</v>
      </c>
      <c r="G38" s="114"/>
      <c r="H38" s="114"/>
    </row>
    <row r="39" spans="1:8" s="99" customFormat="1" ht="14.85" customHeight="1" x14ac:dyDescent="0.2">
      <c r="A39" s="112" t="s">
        <v>144</v>
      </c>
      <c r="B39" s="112" t="s">
        <v>66</v>
      </c>
      <c r="C39" s="112"/>
      <c r="D39" s="113">
        <v>-9842308421</v>
      </c>
      <c r="E39" s="117"/>
      <c r="F39" s="138">
        <v>-13821484363</v>
      </c>
      <c r="G39" s="114"/>
      <c r="H39" s="114"/>
    </row>
    <row r="40" spans="1:8" s="99" customFormat="1" ht="14.85" customHeight="1" x14ac:dyDescent="0.2">
      <c r="A40" s="112" t="s">
        <v>167</v>
      </c>
      <c r="B40" s="112"/>
      <c r="C40" s="112"/>
      <c r="D40" s="113">
        <v>-176618886</v>
      </c>
      <c r="E40" s="117"/>
      <c r="F40" s="138">
        <v>-4058623385</v>
      </c>
      <c r="G40" s="114"/>
      <c r="H40" s="114"/>
    </row>
    <row r="41" spans="1:8" s="96" customFormat="1" ht="14.85" customHeight="1" x14ac:dyDescent="0.2">
      <c r="A41" s="92" t="s">
        <v>145</v>
      </c>
      <c r="B41" s="92"/>
      <c r="C41" s="92"/>
      <c r="D41" s="115">
        <f>SUM(D37:D40)</f>
        <v>220961649067</v>
      </c>
      <c r="E41" s="98"/>
      <c r="F41" s="115">
        <f>SUM(F37:F40)</f>
        <v>106142928297</v>
      </c>
      <c r="G41" s="95"/>
      <c r="H41" s="95"/>
    </row>
    <row r="42" spans="1:8" s="96" customFormat="1" ht="6.75" customHeight="1" x14ac:dyDescent="0.2">
      <c r="A42" s="92"/>
      <c r="B42" s="92"/>
      <c r="C42" s="92"/>
      <c r="D42" s="113"/>
      <c r="E42" s="95"/>
      <c r="F42" s="113"/>
      <c r="G42" s="95"/>
      <c r="H42" s="95"/>
    </row>
    <row r="43" spans="1:8" s="96" customFormat="1" ht="14.85" customHeight="1" x14ac:dyDescent="0.2">
      <c r="A43" s="92" t="s">
        <v>146</v>
      </c>
      <c r="B43" s="92"/>
      <c r="C43" s="92"/>
      <c r="D43" s="113"/>
      <c r="E43" s="95"/>
      <c r="F43" s="113"/>
      <c r="G43" s="95"/>
      <c r="H43" s="95"/>
    </row>
    <row r="44" spans="1:8" s="99" customFormat="1" ht="14.85" customHeight="1" x14ac:dyDescent="0.2">
      <c r="A44" s="112" t="s">
        <v>147</v>
      </c>
      <c r="B44" s="112"/>
      <c r="C44" s="112"/>
      <c r="D44" s="113">
        <v>0</v>
      </c>
      <c r="E44" s="117"/>
      <c r="F44" s="113">
        <v>-60147111737</v>
      </c>
      <c r="G44" s="114"/>
      <c r="H44" s="114"/>
    </row>
    <row r="45" spans="1:8" s="96" customFormat="1" ht="14.85" customHeight="1" x14ac:dyDescent="0.2">
      <c r="A45" s="92" t="s">
        <v>148</v>
      </c>
      <c r="B45" s="92"/>
      <c r="C45" s="92"/>
      <c r="D45" s="115">
        <f>SUM(D44)</f>
        <v>0</v>
      </c>
      <c r="E45" s="95"/>
      <c r="F45" s="115">
        <f>SUM(F44)</f>
        <v>-60147111737</v>
      </c>
      <c r="G45" s="95"/>
      <c r="H45" s="95"/>
    </row>
    <row r="46" spans="1:8" s="99" customFormat="1" x14ac:dyDescent="0.2">
      <c r="A46" s="112"/>
      <c r="B46" s="112"/>
      <c r="C46" s="112"/>
      <c r="D46" s="113"/>
      <c r="E46" s="114"/>
      <c r="F46" s="113"/>
      <c r="G46" s="114"/>
      <c r="H46" s="114"/>
    </row>
    <row r="47" spans="1:8" s="96" customFormat="1" ht="14.85" customHeight="1" x14ac:dyDescent="0.2">
      <c r="A47" s="112" t="s">
        <v>168</v>
      </c>
      <c r="B47" s="112"/>
      <c r="C47" s="112"/>
      <c r="D47" s="113">
        <f>+D45+D41+D34</f>
        <v>1513675823591</v>
      </c>
      <c r="E47" s="114"/>
      <c r="F47" s="113">
        <v>-1031616674668</v>
      </c>
      <c r="G47" s="95"/>
      <c r="H47" s="95"/>
    </row>
    <row r="48" spans="1:8" s="99" customFormat="1" ht="6.75" customHeight="1" x14ac:dyDescent="0.2">
      <c r="A48" s="112"/>
      <c r="B48" s="112"/>
      <c r="C48" s="112"/>
      <c r="D48" s="113"/>
      <c r="E48" s="114"/>
      <c r="F48" s="113"/>
      <c r="G48" s="114"/>
      <c r="H48" s="114"/>
    </row>
    <row r="49" spans="1:9" s="99" customFormat="1" x14ac:dyDescent="0.2">
      <c r="A49" s="112" t="s">
        <v>149</v>
      </c>
      <c r="B49" s="112"/>
      <c r="C49" s="112"/>
      <c r="D49" s="113">
        <v>2511419404031</v>
      </c>
      <c r="E49" s="114"/>
      <c r="F49" s="113">
        <v>3543036078699</v>
      </c>
      <c r="G49" s="114"/>
      <c r="H49" s="114"/>
    </row>
    <row r="50" spans="1:9" s="99" customFormat="1" ht="9" customHeight="1" x14ac:dyDescent="0.2">
      <c r="A50" s="112"/>
      <c r="B50" s="112"/>
      <c r="C50" s="112"/>
      <c r="D50" s="113"/>
      <c r="E50" s="114"/>
      <c r="F50" s="113"/>
      <c r="G50" s="114"/>
      <c r="H50" s="114"/>
    </row>
    <row r="51" spans="1:9" s="99" customFormat="1" ht="13.5" thickBot="1" x14ac:dyDescent="0.25">
      <c r="A51" s="112" t="s">
        <v>150</v>
      </c>
      <c r="B51" s="112"/>
      <c r="C51" s="112"/>
      <c r="D51" s="120">
        <f>+D47+D49</f>
        <v>4025095227622</v>
      </c>
      <c r="E51" s="114"/>
      <c r="F51" s="120">
        <f>+F47+F49</f>
        <v>2511419404031</v>
      </c>
      <c r="G51" s="114"/>
      <c r="H51" s="114"/>
      <c r="I51" s="139"/>
    </row>
    <row r="52" spans="1:9" s="99" customFormat="1" ht="13.5" thickTop="1" x14ac:dyDescent="0.2">
      <c r="D52" s="140"/>
      <c r="E52" s="112"/>
      <c r="F52" s="140"/>
      <c r="G52" s="141"/>
      <c r="H52" s="141"/>
    </row>
    <row r="53" spans="1:9" s="99" customFormat="1" x14ac:dyDescent="0.2">
      <c r="A53" s="179" t="s">
        <v>110</v>
      </c>
      <c r="B53" s="179"/>
      <c r="C53" s="179"/>
      <c r="D53" s="179"/>
      <c r="E53" s="179"/>
      <c r="F53" s="179"/>
      <c r="G53" s="141"/>
      <c r="H53" s="141"/>
    </row>
    <row r="54" spans="1:9" s="99" customFormat="1" x14ac:dyDescent="0.2">
      <c r="D54" s="140"/>
      <c r="E54" s="112"/>
      <c r="F54" s="140"/>
      <c r="G54" s="141"/>
      <c r="H54" s="141"/>
    </row>
    <row r="55" spans="1:9" s="99" customFormat="1" x14ac:dyDescent="0.2">
      <c r="D55" s="140"/>
      <c r="E55" s="112"/>
      <c r="F55" s="140"/>
      <c r="G55" s="141"/>
      <c r="H55" s="141"/>
    </row>
    <row r="56" spans="1:9" s="99" customFormat="1" x14ac:dyDescent="0.2">
      <c r="D56" s="140"/>
      <c r="E56" s="112"/>
      <c r="F56" s="140"/>
      <c r="G56" s="141"/>
      <c r="H56" s="141"/>
    </row>
    <row r="57" spans="1:9" s="99" customFormat="1" x14ac:dyDescent="0.2">
      <c r="D57" s="140"/>
      <c r="E57" s="112"/>
      <c r="F57" s="140"/>
      <c r="G57" s="141"/>
      <c r="H57" s="141"/>
    </row>
    <row r="58" spans="1:9" s="99" customFormat="1" x14ac:dyDescent="0.2">
      <c r="D58" s="140"/>
      <c r="E58" s="112"/>
      <c r="F58" s="140"/>
      <c r="G58" s="141"/>
      <c r="H58" s="141"/>
    </row>
    <row r="59" spans="1:9" s="99" customFormat="1" x14ac:dyDescent="0.2">
      <c r="D59" s="140"/>
      <c r="E59" s="112"/>
      <c r="F59" s="140"/>
      <c r="G59" s="141"/>
      <c r="H59" s="141"/>
    </row>
    <row r="60" spans="1:9" s="99" customFormat="1" x14ac:dyDescent="0.2">
      <c r="D60" s="140"/>
      <c r="E60" s="112"/>
      <c r="F60" s="140"/>
      <c r="G60" s="141"/>
      <c r="H60" s="141"/>
    </row>
    <row r="61" spans="1:9" s="99" customFormat="1" ht="13.5" x14ac:dyDescent="0.25">
      <c r="A61" s="176" t="str">
        <f>'Balance general - Activo'!A70:G70</f>
        <v>Esteban A. Rotela Maciel           Irene  Memmel de Matiauda        Laura Silvia Borsato                  Raúl Vera Bogado</v>
      </c>
      <c r="B61" s="176"/>
      <c r="C61" s="176"/>
      <c r="D61" s="176"/>
      <c r="E61" s="176"/>
      <c r="F61" s="176"/>
      <c r="G61" s="176"/>
      <c r="H61" s="100"/>
    </row>
    <row r="62" spans="1:9" s="99" customFormat="1" ht="13.5" x14ac:dyDescent="0.25">
      <c r="A62" s="176" t="str">
        <f>'Balance general - Activo'!A71:G71</f>
        <v xml:space="preserve">     Contador General                                Síndico Titular                    Gerente General                     Presidente Ejecutivo</v>
      </c>
      <c r="B62" s="176"/>
      <c r="C62" s="176"/>
      <c r="D62" s="176"/>
      <c r="E62" s="176"/>
      <c r="F62" s="176"/>
      <c r="G62" s="176"/>
      <c r="H62" s="22"/>
    </row>
  </sheetData>
  <sheetProtection selectLockedCells="1" selectUnlockedCells="1"/>
  <mergeCells count="7">
    <mergeCell ref="A61:G61"/>
    <mergeCell ref="A62:G62"/>
    <mergeCell ref="A2:F2"/>
    <mergeCell ref="A3:F3"/>
    <mergeCell ref="A4:F4"/>
    <mergeCell ref="A5:F5"/>
    <mergeCell ref="A53:F53"/>
  </mergeCells>
  <pageMargins left="1.1811023622047245" right="0.59055118110236227" top="1.1811023622047245" bottom="0.59055118110236227" header="0.39370078740157483" footer="0.39370078740157483"/>
  <pageSetup paperSize="9" scale="73" firstPageNumber="0" orientation="portrait" horizontalDpi="200" verticalDpi="200" r:id="rId1"/>
  <headerFooter alignWithMargins="0">
    <oddFooter>&amp;C&amp;"Times New Roman,Normal" &amp;R&amp;"Times New Roman,Normal"&amp;12 5</oddFooter>
  </headerFooter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4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lggmJ7u9qr3KkhuLbeZyp9EEKg1u7e2XqThEfDhtYHw=</DigestValue>
    </Reference>
    <Reference Type="http://www.w3.org/2000/09/xmldsig#Object" URI="#idOfficeObject">
      <DigestMethod Algorithm="http://www.w3.org/2001/04/xmlenc#sha256"/>
      <DigestValue>BgkmpNQHnoQ0T2x3CSqbSBpnavWekmr04aV472H36nQ=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WPvgzKEqwhQOsIL55BqoRwPJRz4vVyCn0mshhE0g+hs=</DigestValue>
    </Reference>
  </SignedInfo>
  <SignatureValue>XVR+l/75SDhbwEJz0kfwOe2x+7DCcoqqdBdCHqnSUQIyEOq1EoD3MvPUrnDoho1TgmDuYvRQfOHy
wzq/8Zib3zbnBn02SRQidOiOEXo3grNR5eeBBOdYFVHpQlJN0BUg2kziRnQp/PUvmMXAua6i9QVG
ZUFpMPGbNluF2MVWVMtz7f9/VfUrWL6qBceKDqYOi7d5p1E4QJJ5QQIZ5FjhNf+x1G7uRhX9hLQb
6wiPTBv7VEjYxTmm53KpdYPS1diU/897saGk8TXGC1UBqU0TGjM4kpa9bIMd0M2GcjmB1bi8x5y1
EA34dVlxNLYTqFdR/9mQPtfBhGJzCYbJNiUUOA==</SignatureValue>
  <KeyInfo>
    <X509Data>
      <X509Certificate>MIIIXzCCBkegAwIBAgIHUcw1XiFigjANBgkqhkiG9w0BAQsFADBbMRcwFQYDVQQFEw5SVUMgODAwNTAxNzItMTEaMBgGA1UEAxMRQ0EtRE9DVU1FTlRBIFMuQS4xFzAVBgNVBAoTDkRPQ1VNRU5UQSBTLkEuMQswCQYDVQQGEwJQWTAeFw0yMTAzMjMxMTQwMzBaFw0yMzAzMjMxMTUwMzBaMIGnMQswCQYDVQQGEwJQWTEWMBQGA1UEBAwNUk9URUxBIE1BQ0lFTDESMBAGA1UEBRMJQ0kzNTc0NTU4MRgwFgYDVQQqDA9FU1RFQkFOIEFMRlJFRE8xFzAVBgNVBAoMDlBFUlNPTkEgRklTSUNBMREwDwYDVQQLDAhGSVJNQSBGMjEmMCQGA1UEAwwdRVNURUJBTiBBTEZSRURPIFJPVEVMQSBNQUNJRUwwggEiMA0GCSqGSIb3DQEBAQUAA4IBDwAwggEKAoIBAQCtRy+vxCalTJsaFg0XMzSLcuwa6NXV/qz12+jTdeVqLGWgrLAR+6ABovrakc6tDfYAQopgR17kWXACcA3tVjQJwVLmgYwzyoNvDOrVzDKXitEnFMgOO8b3ZPzZaVnOWmRvUBn3NN97UUnSe3aF8OpkydT104SdkMUlxt7wZl2iY7R7WTgvGdly0P8TiOMcGM2i7qfmYgXUHv/E3DFS8uHwy4rDRIyRASIGyIE8jmxA3giTsxhq07M2O5EfQXAHZjo+bTpqPkrSxlFPv+MKv4+YAdM9AdG4DW3DevJycgAvqLRE4683Bz8BbIoiOvvoHf07KY7izl3WtS7qAXNwx+nDAgMBAAGjggPZMIID1TAMBgNVHRMBAf8EAjAAMA4GA1UdDwEB/wQEAwIF4DAqBgNVHSUBAf8EIDAeBggrBgEFBQcDAQYIKwYBBQUHAwIGCCsGAQUFBwMEMB0GA1UdDgQWBBRKOUZs6sVFH/hFk6ibXaL8m6lNPjCBlwYIKwYBBQUHAQEEgYowgYcwOgYIKwYBBQUHMAGGLmh0dHBz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fQYDVR0RBHYwdIEeZXN0ZWJhbi5yb3RlbGFAcmVnaW9uYWwuY29tLnB5pFIwUDEiMCAGA1UECgwZQkFOQ08gUkVHSU9OQUwgUy5BLkUuQy5BLjESMBAGA1UEDAwJQVBPREVSQURPMRYwFAYDVQQFEw1SVUM4MDAyMDk4MS04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cSFxeW7CvLKhkIS89xdql1Y/pImAXbFv7MaxF2OugtqH9RydBcfaTTqEXsF0QeCKst85GFG71qHW/bp1xS9IkNsNhLaRZrTu6F1iF3KQBLOeDMGuT5fDCU6vLhKkh5w0fNw9bwAAnFkkqD265LidoIkVsqrpP2jbrf6ePZy3tPOPoM8Tt1cYs2Tt/UfVKmhxMJix+S0I6X94o18Gwk2CbvY/mSFtJFhbxj6ucxk2AJfgtDGBiL6QwbWzS5VLxbbijRqEHrlWJK4Wpif9PAGZOpU9O1Lqv7+0d2G1WpX7G1qa5Y8GTckg2g6m055vEkK8SwO+Hq1KDEKLLR5TfXRcs2tx9JmTGM9SAf3qgR8Dm9B/WSOs3FOd4C94cZ4vNhRn1UIQD0DiM3YXm14ap+szUaSL3xjWTVmIjF5VeSwu5J0ckEa33F4YcTVKUyvSFRmSmoaKi443lQilvqKVwUYAgn330t5j+8g9xZDSiYoSCwIhFxDSLkVFXbpMRbViB3iWw50BHAeELUGWRqGyI1kJyv2clMkFB0uKYGfn/B2C57i4QsBfhh/h0rbLJie6Yx+LAMwZrig65WfuCbBldJNf00fSuyo3qvv9DnuaIqm9PJKJ952j4YaysMDAGa7hEQdkCxSNiDdBnarT2RpavA3WC5UMTUHFeChmjKw/Xg8Ujc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QK0+B5hWPFhPxoGqrYFK9HI13DI/2cLbUxrvnK+OLqs=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WS7dl9e0xNTv3NtVDvLSBySeOrvyuW/D2Go2Uw09JQ0=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9Rswb7koYtj9nzEWN/BsWsUzNEhLlsvSrIpEfFdzX2k=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a9hiIcT8MtSkswvR9U+YIk1zVra1gJNCEQUnnT4aCu0=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sharedStrings.xml?ContentType=application/vnd.openxmlformats-officedocument.spreadsheetml.sharedStrings+xml">
        <DigestMethod Algorithm="http://www.w3.org/2001/04/xmlenc#sha256"/>
        <DigestValue>honkwFCDHZg8c56cNZQOUMjiW2AdmIPX4FRY60xi1zU=</DigestValue>
      </Reference>
      <Reference URI="/xl/styles.xml?ContentType=application/vnd.openxmlformats-officedocument.spreadsheetml.styles+xml">
        <DigestMethod Algorithm="http://www.w3.org/2001/04/xmlenc#sha256"/>
        <DigestValue>naDxXaVhIgyfzjqTwAKy6p8R4x8LsAx/O73cdFzD/kc=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XFcCYWhKHFZS68Q1uIlhGcrvKGBSqJtBkiyUshYcURY=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OwLhgL4r1nK+eQlSC+jTay+ZcVykmzu27XOV1U3IVLU=</DigestValue>
      </Reference>
      <Reference URI="/xl/worksheets/sheet2.xml?ContentType=application/vnd.openxmlformats-officedocument.spreadsheetml.worksheet+xml">
        <DigestMethod Algorithm="http://www.w3.org/2001/04/xmlenc#sha256"/>
        <DigestValue>ujduUWMGfG+g/YH1aAobTDt+ha4YYfvOeBnMYlSQhCY=</DigestValue>
      </Reference>
      <Reference URI="/xl/worksheets/sheet3.xml?ContentType=application/vnd.openxmlformats-officedocument.spreadsheetml.worksheet+xml">
        <DigestMethod Algorithm="http://www.w3.org/2001/04/xmlenc#sha256"/>
        <DigestValue>8oVyWBVnm7h4NmOtzisqsuO5AyotcmCywdrtO4iSXpw=</DigestValue>
      </Reference>
      <Reference URI="/xl/worksheets/sheet4.xml?ContentType=application/vnd.openxmlformats-officedocument.spreadsheetml.worksheet+xml">
        <DigestMethod Algorithm="http://www.w3.org/2001/04/xmlenc#sha256"/>
        <DigestValue>UKA2IpYinAlOQh1V4PBHOJkitbyJ8gw2DU05C0G/33E=</DigestValue>
      </Reference>
      <Reference URI="/xl/worksheets/sheet5.xml?ContentType=application/vnd.openxmlformats-officedocument.spreadsheetml.worksheet+xml">
        <DigestMethod Algorithm="http://www.w3.org/2001/04/xmlenc#sha256"/>
        <DigestValue>cVfIgxKPwkpjyx+K/L4CW9CSPD1uxCO9CZi664PZFwo=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2021-03-29T21:44:18Z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2021-03-29T21:44:18Z</xd:SigningTime>
          <xd:SigningCertificate>
            <xd:Cert>
              <xd:CertDigest>
                <DigestMethod Algorithm="http://www.w3.org/2001/04/xmlenc#sha256"/>
                <DigestValue>BUU+LtowsURyBI5p0Q5SyGOwoiAslNEq5UMEScMrLPk=</DigestValue>
              </xd:CertDigest>
              <xd:IssuerSerial>
                <X509IssuerName>C=PY, O=DOCUMENTA S.A., CN=CA-DOCUMENTA S.A., SERIALNUMBER=RUC 80050172-1</X509IssuerName>
                <X509SerialNumber>23024002698142338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BAnG1VYryQlpFTg9sNDEo+tFMMlLA+Z0i/PKSdf/Ouw=</DigestValue>
    </Reference>
    <Reference Type="http://www.w3.org/2000/09/xmldsig#Object" URI="#idOfficeObject">
      <DigestMethod Algorithm="http://www.w3.org/2001/04/xmlenc#sha256"/>
      <DigestValue>BgkmpNQHnoQ0T2x3CSqbSBpnavWekmr04aV472H36nQ=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SHL9FlQd0FECzX6gTxBzm3Jpj3JXa//zllZWkz31mAo=</DigestValue>
    </Reference>
  </SignedInfo>
  <SignatureValue>piVypmEs+MPsu+RByN61PjomEd2kCPDG+MD8EvPcsS2/W+IV3JgctjTvoEjMfKBfbZ4Zw2ACcJmi
D19jD3tRuqbkzjDfskAfu/tpqg4jVPsuZv8/mK0bPic5xviwXPgYEC/tb5dErV+zSdPsN7zaT6lF
r27gv/TqPbnOlha1BaEEGRj1pHmto58EdncU/7ERy1gzuMgWrVXJzgLIxvir3lPZ56p2JmhyZOti
8Gcw1tCHZHRjSNUSKVApqM/yIbz2u7s5bH/Rj0wo1mIvHnWeFboJN+ptCP/KIz0KPCaPlZ46PhBd
1ZsXdodZR7u3+hTm5Obp5QN0AQpVv8Uc1RLW6g==</SignatureValue>
  <KeyInfo>
    <X509Data>
      <X509Certificate>MIIIeDCCBmCgAwIBAgIIBjqMceDPiCwwDQYJKoZIhvcNAQELBQAwWzEXMBUGA1UEBRMOUlVDIDgwMDUwMTcyLTExGjAYBgNVBAMTEUNBLURPQ1VNRU5UQSBTLkEuMRcwFQYDVQQKEw5ET0NVTUVOVEEgUy5BLjELMAkGA1UEBhMCUFkwHhcNMTkwNzE1MTQxNTI5WhcNMjEwNzE0MTQyNTI5WjCBljELMAkGA1UEBhMCUFkxFDASBgNVBAQMC1ZFUkEgQk9HQURPMREwDwYDVQQFEwhDSTg2OTA0MTESMBAGA1UEKgwJUkFVTCBKT1NFMRcwFQYDVQQKDA5QRVJTT05BIEZJU0lDQTERMA8GA1UECwwIRklSTUEgRjIxHjAcBgNVBAMMFVJBVUwgSk9TRSBWRVJBIEJPR0FETzCCASIwDQYJKoZIhvcNAQEBBQADggEPADCCAQoCggEBAMj+FajMM0kekSc8gwWFyNthZZos9V23rVGjD6rjgkQTFzZODoaPro/wj2Tnlw1ZTJKWBuwk5VNh4yWXO0nXNQa4CzkJgdsQ2nxhyLzoRkxwKLze1CpnprRZz2Ew0MK5KsQYXp4unozY8onPVgsNYmMxJei/ByrcSJxYjdWAZDEgUpEhATs+2wmesk8ZKKgCNIS9isgZNl1FnqsHHPgjYTaUxSI6h2nRijDG/W2tqBdpB9MXyd6C4I7I6B9fzlShMUSK7MiZ+7JPW1IJ8KyMZ4eaVTP6nRRTXu5I/wTrKkS3cj2ARVZ8TrtHI4sDCwro4TNyZjDW9oEPLUkpjMlQSZECAwEAAaOCBAIwggP+MAwGA1UdEwEB/wQCMAAwDgYDVR0PAQH/BAQDAgXgMCoGA1UdJQEB/wQgMB4GCCsGAQUFBwMBBggrBgEFBQcDAgYIKwYBBQUHAwQwHQYDVR0OBBYEFDWTbMo6Yc4P+qwi6QYinaJ/SrgOMIGWBggrBgEFBQcBAQSBiTCBhjA5BggrBgEFBQcwAYYtaHR0cD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IGmBgNVHREEgZ4wgZuBGXJhdWwudmVyYUByZWdpb25hbC5jb20ucHmkfjB8MUMwQQYDVQQKDDpCQU5DTyBSRUdJT05BTCBTT0NJRURBRCBBTk9OSU1BIEVNSVNPUkEgREUgQ0FQSVRBTCBBQklFUlRPMR0wGwYDVQQMDBRQUkVTSURFTlRFIEVKRUNVVElWTzEWMBQGA1UEBRMNUlVDODAwMjA5ODEtOD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ApThjUG7mwca/fU/910aRS7lWh9XhxOpOaVJKmc8CDcXDIUFCx+LGBrEVgxbD1XdLU27Us/icTvJYUXWzee/3K1m9IsBi6HB8uyDc+NHotDIuShA792Pmeg0UtDcntZC8ci8/13dJ8LrojJOeyz+SCLYbl51i72BcA7Ufc0Y2amqo+2hKJ5WvJDcnApsJxbftnxqyuiSDEpxJ7IMA3sOh6qyzg31eo3GwJZJxoEngvS+MjaLkX4yvoFupb2lAw+qKB6Am1iz0cw+o+n41XsN8XIecCm6gtclyy7jSkw3MjugZA6WLT2ecnmiEb2nAGtrB3xUn6dShmi58fuCKUqBiKW9dNU9QgshYyPT/iWO1TiR9d9CpTdViOZ0eyrKLpr0B4UAaEje2unA7fDRsRVYxhTQywcoBL73DLQY8poYWEzaIyGrW+5UwPuNeaMJ9nccjYFvwv+QIp8KJDJ64rm9csUphLZIDp3h2tWMP8kmHy4l/XtEChuZlnwQ9vkneZzxdheqVGw1cAcAqWLrZZRXm0+wUNpiQQbbs2u1DMhHCbPSpx+wmqPU5qqimhDdZssUcuV+WwvyM3gLHNFg1+1HMa2msVp+U21o9i9PsEKTnBn2TTCLcTOeM46V5XbUBNEqKDLNhcvGiE5I8U7glhUJlZWaX8cksZRx5iz0AIWBr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QK0+B5hWPFhPxoGqrYFK9HI13DI/2cLbUxrvnK+OLqs=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WS7dl9e0xNTv3NtVDvLSBySeOrvyuW/D2Go2Uw09JQ0=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9Rswb7koYtj9nzEWN/BsWsUzNEhLlsvSrIpEfFdzX2k=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a9hiIcT8MtSkswvR9U+YIk1zVra1gJNCEQUnnT4aCu0=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sharedStrings.xml?ContentType=application/vnd.openxmlformats-officedocument.spreadsheetml.sharedStrings+xml">
        <DigestMethod Algorithm="http://www.w3.org/2001/04/xmlenc#sha256"/>
        <DigestValue>honkwFCDHZg8c56cNZQOUMjiW2AdmIPX4FRY60xi1zU=</DigestValue>
      </Reference>
      <Reference URI="/xl/styles.xml?ContentType=application/vnd.openxmlformats-officedocument.spreadsheetml.styles+xml">
        <DigestMethod Algorithm="http://www.w3.org/2001/04/xmlenc#sha256"/>
        <DigestValue>naDxXaVhIgyfzjqTwAKy6p8R4x8LsAx/O73cdFzD/kc=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XFcCYWhKHFZS68Q1uIlhGcrvKGBSqJtBkiyUshYcURY=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OwLhgL4r1nK+eQlSC+jTay+ZcVykmzu27XOV1U3IVLU=</DigestValue>
      </Reference>
      <Reference URI="/xl/worksheets/sheet2.xml?ContentType=application/vnd.openxmlformats-officedocument.spreadsheetml.worksheet+xml">
        <DigestMethod Algorithm="http://www.w3.org/2001/04/xmlenc#sha256"/>
        <DigestValue>ujduUWMGfG+g/YH1aAobTDt+ha4YYfvOeBnMYlSQhCY=</DigestValue>
      </Reference>
      <Reference URI="/xl/worksheets/sheet3.xml?ContentType=application/vnd.openxmlformats-officedocument.spreadsheetml.worksheet+xml">
        <DigestMethod Algorithm="http://www.w3.org/2001/04/xmlenc#sha256"/>
        <DigestValue>8oVyWBVnm7h4NmOtzisqsuO5AyotcmCywdrtO4iSXpw=</DigestValue>
      </Reference>
      <Reference URI="/xl/worksheets/sheet4.xml?ContentType=application/vnd.openxmlformats-officedocument.spreadsheetml.worksheet+xml">
        <DigestMethod Algorithm="http://www.w3.org/2001/04/xmlenc#sha256"/>
        <DigestValue>UKA2IpYinAlOQh1V4PBHOJkitbyJ8gw2DU05C0G/33E=</DigestValue>
      </Reference>
      <Reference URI="/xl/worksheets/sheet5.xml?ContentType=application/vnd.openxmlformats-officedocument.spreadsheetml.worksheet+xml">
        <DigestMethod Algorithm="http://www.w3.org/2001/04/xmlenc#sha256"/>
        <DigestValue>cVfIgxKPwkpjyx+K/L4CW9CSPD1uxCO9CZi664PZFwo=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2021-03-30T13:29:36Z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2021-03-30T13:29:36Z</xd:SigningTime>
          <xd:SigningCertificate>
            <xd:Cert>
              <xd:CertDigest>
                <DigestMethod Algorithm="http://www.w3.org/2001/04/xmlenc#sha256"/>
                <DigestValue>+oy2ImsqTh6DRei6LL7VA7Bmheo8D/sBGVz2IVIk2rM=</DigestValue>
              </xd:CertDigest>
              <xd:IssuerSerial>
                <X509IssuerName>C=PY, O=DOCUMENTA S.A., CN=CA-DOCUMENTA S.A., SERIALNUMBER=RUC 80050172-1</X509IssuerName>
                <X509SerialNumber>448825533607675948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dUUFSFO+vmxzxNytUPFYrPn97VmPcPS9cRzP9m1p37Q=</DigestValue>
    </Reference>
    <Reference Type="http://www.w3.org/2000/09/xmldsig#Object" URI="#idOfficeObject">
      <DigestMethod Algorithm="http://www.w3.org/2001/04/xmlenc#sha256"/>
      <DigestValue>BgkmpNQHnoQ0T2x3CSqbSBpnavWekmr04aV472H36nQ=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b6zBJNObj3AP/IKRMv0hiV9TMsyRZ0mpXNKJSxZ7P3I=</DigestValue>
    </Reference>
  </SignedInfo>
  <SignatureValue>YeRQQK9uX3X1X/vbHrO98HRnqrd7XS9MjoY7iDyMpTMEKB8kW3NlTPOJVT/OS6prka+VWb2iTCUm
uY+oypBRAZCRfgQFJ5HlVtYwWuz9vJiDewT8QC/YhLk2HYT5aI64GXChRmB5vdp6Xfplq4K5Ji5m
nUJ2plWP5YK9PJvp1tD3Z9xCyqxyN7vN4IdDz9Luz1wof85ZQoH8+F83601qtmc3OTduE6ltKSGE
6156GCnSS4fPIO97PqAZOB1K96tvHmfuXHrzqLN4emwEDMckOaUpzAI3MPVlWZRBpMhUjbOPc9px
7O3OVG8mq0DYxv9m30V3DbQYeg7cPf5KtK1ZDw==</SignatureValue>
  <KeyInfo>
    <X509Data>
      <X509Certificate>MIIIijCCBnKgAwIBAgIIL1lfNQ8MLbYwDQYJKoZIhvcNAQELBQAwWzEXMBUGA1UEBRMOUlVDIDgwMDUwMTcyLTExGjAYBgNVBAMTEUNBLURPQ1VNRU5UQSBTLkEuMRcwFQYDVQQKEw5ET0NVTUVOVEEgUy5BLjELMAkGA1UEBhMCUFkwHhcNMTkwNzE1MTQwNDQ3WhcNMjEwNzE0MTQxNDQ3WjCBsDELMAkGA1UEBhMCUFkxGzAZBgNVBAQMEk1FTU1FTCBERSBNQVRJQVVEQTERMA8GA1UEBRMIQ0k2MTE2MzkxGDAWBgNVBCoMD0lSRU5FIEJSVU5ISUxERTEXMBUGA1UECgwOUEVSU09OQSBGSVNJQ0ExETAPBgNVBAsMCEZJUk1BIEYyMSswKQYDVQQDDCJJUkVORSBCUlVOSElMREUgTUVNTUVMIERFIE1BVElBVURBMIIBIjANBgkqhkiG9w0BAQEFAAOCAQ8AMIIBCgKCAQEAvfr8uPjQ188bzacZkBL6mnp9wfN7AdhxdrjmlcxU99ln0PGVhalaYPLz3pjwZpNSOI8UQnzxwXwNF9HICdGHAWQTkFOg1z1eKa8pIqeVNNmAUi8KJ2uCe2mnAWBs+HtsDR1wsNU646RUFKrgkzRy9qHMFgLlSyfPQRjPnHXWRokBUJDvF1CwPtQ7qi8ihqTN1QAUQIVRNyUdCNRM+s5j+0/ghKpn2Q2/Dj85cVdABHE2TvflZp/TfkOgaXL1SgDsBD5wohoHcgVvKIDKgL3qB1J+0iRL6jK7QKyozaBHZDF7woJd2yppJ3vEyjY7xR9lbaiX4T3ecgWVdcIu88WtbwIDAQABo4ID+jCCA/YwDAYDVR0TAQH/BAIwADAOBgNVHQ8BAf8EBAMCBeAwKgYDVR0lAQH/BCAwHgYIKwYBBQUHAwEGCCsGAQUFBwMCBggrBgEFBQcDBDAdBgNVHQ4EFgQUYyLVc83kd51O6E42h2UOA9ROFnUwgZYGCCsGAQUFBwEBBIGJMIGGMDkGCCsGAQUFBzABhi1odHRw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gZ4GA1UdEQSBljCBk4EcaXJlbmUubWVtbWVsQHJlZ2lvbmFsLmNvbS5weaRzMHExQzBBBgNVBAoMOkJBTkNPIFJFR0lPTkFMIFNPQ0lFREFEIEFOT05JTUEgRU1JU09SQSBERSBDQVBJVEFMIEFCSUVSVE8xEjAQBgNVBAwMCURJUkVDVE9SQTEWMBQGA1UEBRMNUlVDODAwMjA5ODEtOD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LOV/yK5mo9Cqv30NbBsT91DUos+kCLoHAXTCdfrOa05oCh5RlaTXSFQNkfSba74JSfF8SEa6OsRDNIxAJklYhlx8ENT4mAFRVqhUld8LxtAarOGZU01uzvirEdXhLaK11P3KBB+71YNITpNyI1+Mt/MFSe0T5zI+8iVp1SgB0BnKh16YTdx5B4HfYin0X7vOGAmdJChujeZu4inDst1M4/twoqY4AKu4e7VuTBIG7/88SRwe6jjisONDfGXI/FFtYHahuLKhd4RDI+BUZVfNunZIm1TQ1OjkX+Upx8hqDbxF3JQLC3QTox6j6mOqES6a0IcsAHf8uu3DQM4lrWG8jI+S0Gcq5w9Cn+ytE7K5JrND67sDZHbqD7aHdSlhbEaQnIRwb7B6wYFF3ob98BHOWUx426h+I2sQilVdElWiznWohPLk21LoEY8hshNifGmyT2jLyPdyekBU2YlsGaiVrWnqgYluJHkt6x+I02kTUgXthLWes+ACRsPQZwGGOqV2J7B/zRk70mHNJXWhlhRxOityKctKKVZNSfuwudmjPeV62DQIl18d9+MncD1Z/mbBbh/Utt+bs1AHqpxXKxoZh1tnMqfvPXInGph130+ZRIkWFPkImCi+f462llNtYQrXgCBh+YNm2c7Wwt9Yh8e9IBKq5lMPa/xfK7OaOZOJkWz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QK0+B5hWPFhPxoGqrYFK9HI13DI/2cLbUxrvnK+OLqs=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WS7dl9e0xNTv3NtVDvLSBySeOrvyuW/D2Go2Uw09JQ0=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9Rswb7koYtj9nzEWN/BsWsUzNEhLlsvSrIpEfFdzX2k=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a9hiIcT8MtSkswvR9U+YIk1zVra1gJNCEQUnnT4aCu0=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lhZrzDZzPsBfYszOQ03QyxyvAFq5NH7teDct7a7HX1k=</DigestValue>
      </Reference>
      <Reference URI="/xl/sharedStrings.xml?ContentType=application/vnd.openxmlformats-officedocument.spreadsheetml.sharedStrings+xml">
        <DigestMethod Algorithm="http://www.w3.org/2001/04/xmlenc#sha256"/>
        <DigestValue>honkwFCDHZg8c56cNZQOUMjiW2AdmIPX4FRY60xi1zU=</DigestValue>
      </Reference>
      <Reference URI="/xl/styles.xml?ContentType=application/vnd.openxmlformats-officedocument.spreadsheetml.styles+xml">
        <DigestMethod Algorithm="http://www.w3.org/2001/04/xmlenc#sha256"/>
        <DigestValue>naDxXaVhIgyfzjqTwAKy6p8R4x8LsAx/O73cdFzD/kc=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XFcCYWhKHFZS68Q1uIlhGcrvKGBSqJtBkiyUshYcURY=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OwLhgL4r1nK+eQlSC+jTay+ZcVykmzu27XOV1U3IVLU=</DigestValue>
      </Reference>
      <Reference URI="/xl/worksheets/sheet2.xml?ContentType=application/vnd.openxmlformats-officedocument.spreadsheetml.worksheet+xml">
        <DigestMethod Algorithm="http://www.w3.org/2001/04/xmlenc#sha256"/>
        <DigestValue>ujduUWMGfG+g/YH1aAobTDt+ha4YYfvOeBnMYlSQhCY=</DigestValue>
      </Reference>
      <Reference URI="/xl/worksheets/sheet3.xml?ContentType=application/vnd.openxmlformats-officedocument.spreadsheetml.worksheet+xml">
        <DigestMethod Algorithm="http://www.w3.org/2001/04/xmlenc#sha256"/>
        <DigestValue>8oVyWBVnm7h4NmOtzisqsuO5AyotcmCywdrtO4iSXpw=</DigestValue>
      </Reference>
      <Reference URI="/xl/worksheets/sheet4.xml?ContentType=application/vnd.openxmlformats-officedocument.spreadsheetml.worksheet+xml">
        <DigestMethod Algorithm="http://www.w3.org/2001/04/xmlenc#sha256"/>
        <DigestValue>UKA2IpYinAlOQh1V4PBHOJkitbyJ8gw2DU05C0G/33E=</DigestValue>
      </Reference>
      <Reference URI="/xl/worksheets/sheet5.xml?ContentType=application/vnd.openxmlformats-officedocument.spreadsheetml.worksheet+xml">
        <DigestMethod Algorithm="http://www.w3.org/2001/04/xmlenc#sha256"/>
        <DigestValue>cVfIgxKPwkpjyx+K/L4CW9CSPD1uxCO9CZi664PZFwo=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2021-03-30T13:33:55Z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2021-03-30T13:33:55Z</xd:SigningTime>
          <xd:SigningCertificate>
            <xd:Cert>
              <xd:CertDigest>
                <DigestMethod Algorithm="http://www.w3.org/2001/04/xmlenc#sha256"/>
                <DigestValue>YUI52CYviMIlh/vQ7GMT6PKnUIiwbU8MdWW9ectkzOM=</DigestValue>
              </xd:CertDigest>
              <xd:IssuerSerial>
                <X509IssuerName>C=PY, O=DOCUMENTA S.A., CN=CA-DOCUMENTA S.A., SERIALNUMBER=RUC 80050172-1</X509IssuerName>
                <X509SerialNumber>3411862874200223158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EMSEngagementItemInfo xmlns="http://schemas.microsoft.com/DAEMSEngagementItemInfoXML">
  <EngagementID>5000005018</EngagementID>
  <LogicalEMSServerID>-109903338106937214</LogicalEMSServerID>
  <WorkingPaperID>3457192969800000756</WorkingPaperID>
</DAEMSEngagementItemInfo>
</file>

<file path=customXml/itemProps1.xml><?xml version="1.0" encoding="utf-8"?>
<ds:datastoreItem xmlns:ds="http://schemas.openxmlformats.org/officeDocument/2006/customXml" ds:itemID="{582E5E97-7336-4BFF-8090-98BAF378BCDB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Balance general - Activo</vt:lpstr>
      <vt:lpstr>Balance general - Pasivo</vt:lpstr>
      <vt:lpstr>Estado de resultados</vt:lpstr>
      <vt:lpstr>Mov_Patrimonio neto</vt:lpstr>
      <vt:lpstr>Estado de flujo de efectivo</vt:lpstr>
      <vt:lpstr>'Balance general - Activo'!Área_de_impresión</vt:lpstr>
      <vt:lpstr>'Balance general - Pasivo'!Área_de_impresión</vt:lpstr>
      <vt:lpstr>'Estado de flujo de efectivo'!Área_de_impresión</vt:lpstr>
      <vt:lpstr>'Estado de resultados'!Área_de_impresión</vt:lpstr>
      <vt:lpstr>'Mov_Patrimonio neto'!Área_de_impresión</vt:lpstr>
      <vt:lpstr>'Balance general - Pasivo'!Excel_BuiltIn_Print_Area_2_1</vt:lpstr>
      <vt:lpstr>Excel_BuiltIn_Print_Area_2_1</vt:lpstr>
      <vt:lpstr>OLE_LINK2_1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Edgar Dario (LATCO - Asuncion)</dc:creator>
  <cp:lastModifiedBy>Esteban Rotela</cp:lastModifiedBy>
  <cp:lastPrinted>2021-02-28T12:18:42Z</cp:lastPrinted>
  <dcterms:created xsi:type="dcterms:W3CDTF">2013-02-15T17:58:25Z</dcterms:created>
  <dcterms:modified xsi:type="dcterms:W3CDTF">2021-02-28T13:36:49Z</dcterms:modified>
</cp:coreProperties>
</file>