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U:\Contabilidad\CASA DE BOLSA\BALANCES\ESTADOS FINANCIEROS CNV\Marzo 2023\"/>
    </mc:Choice>
  </mc:AlternateContent>
  <xr:revisionPtr revIDLastSave="0" documentId="13_ncr:201_{6196B7CC-71B4-4E47-9F32-49016C858CD3}" xr6:coauthVersionLast="47" xr6:coauthVersionMax="47" xr10:uidLastSave="{00000000-0000-0000-0000-000000000000}"/>
  <bookViews>
    <workbookView xWindow="-108" yWindow="-108" windowWidth="23256" windowHeight="12576" tabRatio="737" activeTab="6" xr2:uid="{00000000-000D-0000-FFFF-FFFF00000000}"/>
  </bookViews>
  <sheets>
    <sheet name="Información General" sheetId="16" r:id="rId1"/>
    <sheet name="Beneficiarios Finales" sheetId="17" state="hidden" r:id="rId2"/>
    <sheet name="Balance General" sheetId="1" r:id="rId3"/>
    <sheet name="Estado de Resultados" sheetId="2" r:id="rId4"/>
    <sheet name="Flujo de Efectivo " sheetId="14" r:id="rId5"/>
    <sheet name="Variacion PN" sheetId="13" r:id="rId6"/>
    <sheet name="Notas" sheetId="7" r:id="rId7"/>
  </sheets>
  <externalReferences>
    <externalReference r:id="rId8"/>
  </externalReferences>
  <definedNames>
    <definedName name="_xlnm.Print_Area" localSheetId="2">'Balance General'!$B$11:$I$53</definedName>
    <definedName name="_xlnm.Print_Area" localSheetId="3">'Estado de Resultados'!$B$10:$E$54</definedName>
    <definedName name="_xlnm.Print_Area" localSheetId="4">'Flujo de Efectivo '!$B$10:$D$40</definedName>
    <definedName name="_xlnm.Print_Area" localSheetId="6">Notas!$A:$I</definedName>
    <definedName name="_xlnm.Print_Area" localSheetId="5">'Variacion PN'!#REF!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1" i="1" l="1"/>
  <c r="I22" i="1"/>
  <c r="I23" i="1"/>
  <c r="D366" i="7"/>
  <c r="D355" i="7"/>
  <c r="D362" i="7"/>
  <c r="D365" i="7"/>
  <c r="D320" i="7"/>
  <c r="D312" i="7"/>
  <c r="D304" i="7"/>
  <c r="E255" i="7"/>
  <c r="F255" i="7"/>
  <c r="D255" i="7"/>
  <c r="L18" i="13"/>
  <c r="L24" i="13"/>
  <c r="K24" i="13"/>
  <c r="I24" i="13"/>
  <c r="M24" i="13"/>
  <c r="D484" i="7"/>
  <c r="D482" i="7"/>
  <c r="D20" i="2"/>
  <c r="D548" i="7"/>
  <c r="D534" i="7"/>
  <c r="D557" i="7"/>
  <c r="D34" i="2"/>
  <c r="D483" i="7"/>
  <c r="D486" i="7"/>
  <c r="D17" i="2"/>
  <c r="E446" i="7"/>
  <c r="D18" i="2"/>
  <c r="D476" i="7"/>
  <c r="D16" i="2"/>
  <c r="D12" i="2"/>
  <c r="D507" i="7"/>
  <c r="D21" i="2"/>
  <c r="D19" i="2"/>
  <c r="D22" i="2"/>
  <c r="D28" i="2"/>
  <c r="D30" i="2"/>
  <c r="D26" i="2"/>
  <c r="D515" i="7"/>
  <c r="D25" i="2"/>
  <c r="D23" i="2"/>
  <c r="D35" i="2"/>
  <c r="D565" i="7"/>
  <c r="D37" i="2"/>
  <c r="D38" i="2"/>
  <c r="D36" i="2"/>
  <c r="D578" i="7"/>
  <c r="D41" i="2"/>
  <c r="D40" i="2"/>
  <c r="D586" i="7"/>
  <c r="D44" i="2"/>
  <c r="D43" i="2"/>
  <c r="D46" i="2"/>
  <c r="D52" i="2"/>
  <c r="D54" i="2"/>
  <c r="D31" i="14"/>
  <c r="D24" i="14"/>
  <c r="D22" i="14"/>
  <c r="E248" i="7"/>
  <c r="F248" i="7"/>
  <c r="G248" i="7"/>
  <c r="D248" i="7"/>
  <c r="D243" i="7"/>
  <c r="D414" i="7"/>
  <c r="E274" i="7"/>
  <c r="D28" i="1"/>
  <c r="E265" i="7"/>
  <c r="D27" i="1"/>
  <c r="D26" i="1"/>
  <c r="F104" i="7"/>
  <c r="D16" i="1"/>
  <c r="D17" i="1"/>
  <c r="F153" i="7"/>
  <c r="F144" i="7"/>
  <c r="F155" i="7"/>
  <c r="D18" i="1"/>
  <c r="D15" i="1"/>
  <c r="G188" i="7"/>
  <c r="D21" i="1"/>
  <c r="G181" i="7"/>
  <c r="D22" i="1"/>
  <c r="G195" i="7"/>
  <c r="D23" i="1"/>
  <c r="D20" i="1"/>
  <c r="D345" i="7"/>
  <c r="D31" i="1"/>
  <c r="D30" i="1"/>
  <c r="D33" i="1"/>
  <c r="D36" i="1"/>
  <c r="I290" i="7"/>
  <c r="I291" i="7"/>
  <c r="I292" i="7"/>
  <c r="I293" i="7"/>
  <c r="I294" i="7"/>
  <c r="I295" i="7"/>
  <c r="D42" i="1"/>
  <c r="H299" i="7"/>
  <c r="I299" i="7"/>
  <c r="H300" i="7"/>
  <c r="I300" i="7"/>
  <c r="H301" i="7"/>
  <c r="I301" i="7"/>
  <c r="H302" i="7"/>
  <c r="I302" i="7"/>
  <c r="H303" i="7"/>
  <c r="I303" i="7"/>
  <c r="I304" i="7"/>
  <c r="D43" i="1"/>
  <c r="D41" i="1"/>
  <c r="G318" i="7"/>
  <c r="G319" i="7"/>
  <c r="G320" i="7"/>
  <c r="D46" i="1"/>
  <c r="D45" i="1"/>
  <c r="D48" i="1"/>
  <c r="D50" i="1"/>
  <c r="D427" i="7"/>
  <c r="H31" i="1"/>
  <c r="H30" i="1"/>
  <c r="H25" i="1"/>
  <c r="H22" i="1"/>
  <c r="H23" i="1"/>
  <c r="H21" i="1"/>
  <c r="H32" i="1"/>
  <c r="H34" i="1"/>
  <c r="G452" i="7"/>
  <c r="G453" i="7"/>
  <c r="G454" i="7"/>
  <c r="G455" i="7"/>
  <c r="G456" i="7"/>
  <c r="G457" i="7"/>
  <c r="G458" i="7"/>
  <c r="G459" i="7"/>
  <c r="G460" i="7"/>
  <c r="G461" i="7"/>
  <c r="H36" i="1"/>
  <c r="H37" i="1"/>
  <c r="H50" i="1"/>
  <c r="G199" i="7"/>
  <c r="F186" i="7"/>
  <c r="F193" i="7"/>
  <c r="F192" i="7"/>
  <c r="F191" i="7"/>
  <c r="F169" i="7"/>
  <c r="F170" i="7"/>
  <c r="F171" i="7"/>
  <c r="F172" i="7"/>
  <c r="F173" i="7"/>
  <c r="F174" i="7"/>
  <c r="F175" i="7"/>
  <c r="F181" i="7"/>
  <c r="E557" i="7"/>
  <c r="E486" i="7"/>
  <c r="E18" i="2"/>
  <c r="E345" i="7"/>
  <c r="G310" i="7"/>
  <c r="G311" i="7"/>
  <c r="G312" i="7"/>
  <c r="F157" i="7"/>
  <c r="G144" i="7"/>
  <c r="G153" i="7"/>
  <c r="G155" i="7"/>
  <c r="G104" i="7"/>
  <c r="G157" i="7"/>
  <c r="F85" i="7"/>
  <c r="F86" i="7"/>
  <c r="F87" i="7"/>
  <c r="F89" i="7"/>
  <c r="E64" i="7"/>
  <c r="H57" i="7"/>
  <c r="H58" i="7"/>
  <c r="H59" i="7"/>
  <c r="H60" i="7"/>
  <c r="H61" i="7"/>
  <c r="H62" i="7"/>
  <c r="H63" i="7"/>
  <c r="H64" i="7"/>
  <c r="H65" i="7"/>
  <c r="H66" i="7"/>
  <c r="H67" i="7"/>
  <c r="H68" i="7"/>
  <c r="H69" i="7"/>
  <c r="H71" i="7"/>
  <c r="H74" i="7"/>
  <c r="H75" i="7"/>
  <c r="H77" i="7"/>
  <c r="H78" i="7"/>
  <c r="F243" i="7"/>
  <c r="D17" i="14"/>
  <c r="G206" i="7"/>
  <c r="F206" i="7"/>
  <c r="F24" i="13"/>
  <c r="C39" i="14"/>
  <c r="E34" i="2"/>
  <c r="E26" i="2"/>
  <c r="E507" i="7"/>
  <c r="E21" i="2"/>
  <c r="E17" i="2"/>
  <c r="F187" i="7"/>
  <c r="F184" i="7"/>
  <c r="F185" i="7"/>
  <c r="F195" i="7"/>
  <c r="F188" i="7"/>
  <c r="F199" i="7"/>
  <c r="E79" i="7"/>
  <c r="H85" i="7"/>
  <c r="H86" i="7"/>
  <c r="H87" i="7"/>
  <c r="H89" i="7"/>
  <c r="H90" i="7"/>
  <c r="E427" i="7"/>
  <c r="C31" i="14"/>
  <c r="C36" i="14"/>
  <c r="C17" i="14"/>
  <c r="C22" i="14"/>
  <c r="C24" i="14"/>
  <c r="C38" i="14"/>
  <c r="C40" i="14"/>
  <c r="E320" i="7"/>
  <c r="F320" i="7"/>
  <c r="F436" i="7"/>
  <c r="G436" i="7"/>
  <c r="E312" i="7"/>
  <c r="F312" i="7"/>
  <c r="E144" i="7"/>
  <c r="I79" i="7"/>
  <c r="E461" i="7"/>
  <c r="F461" i="7"/>
  <c r="D461" i="7"/>
  <c r="H468" i="7"/>
  <c r="E468" i="7"/>
  <c r="F468" i="7"/>
  <c r="G468" i="7"/>
  <c r="D468" i="7"/>
  <c r="E243" i="7"/>
  <c r="G243" i="7"/>
  <c r="E515" i="7"/>
  <c r="E25" i="2"/>
  <c r="E23" i="2"/>
  <c r="H15" i="1"/>
  <c r="N25" i="13"/>
  <c r="D24" i="13"/>
  <c r="E24" i="13"/>
  <c r="G24" i="13"/>
  <c r="H24" i="13"/>
  <c r="J24" i="13"/>
  <c r="C24" i="13"/>
  <c r="E19" i="2"/>
  <c r="F274" i="7"/>
  <c r="F304" i="7"/>
  <c r="E304" i="7"/>
  <c r="G304" i="7"/>
  <c r="F295" i="7"/>
  <c r="G295" i="7"/>
  <c r="H295" i="7"/>
  <c r="H304" i="7"/>
  <c r="E602" i="7"/>
  <c r="D602" i="7"/>
  <c r="E595" i="7"/>
  <c r="D595" i="7"/>
  <c r="E586" i="7"/>
  <c r="E44" i="2"/>
  <c r="E43" i="2"/>
  <c r="E578" i="7"/>
  <c r="E41" i="2"/>
  <c r="E40" i="2"/>
  <c r="E567" i="7"/>
  <c r="E38" i="2"/>
  <c r="D567" i="7"/>
  <c r="E565" i="7"/>
  <c r="E37" i="2"/>
  <c r="E493" i="7"/>
  <c r="D493" i="7"/>
  <c r="E476" i="7"/>
  <c r="E16" i="2"/>
  <c r="E12" i="2"/>
  <c r="E22" i="2"/>
  <c r="E35" i="2"/>
  <c r="D394" i="7"/>
  <c r="E394" i="7"/>
  <c r="E387" i="7"/>
  <c r="D387" i="7"/>
  <c r="E380" i="7"/>
  <c r="D380" i="7"/>
  <c r="E373" i="7"/>
  <c r="D373" i="7"/>
  <c r="E355" i="7"/>
  <c r="G313" i="7"/>
  <c r="E153" i="7"/>
  <c r="E155" i="7"/>
  <c r="E157" i="7"/>
  <c r="E104" i="7"/>
  <c r="E97" i="7"/>
  <c r="E96" i="7"/>
  <c r="I91" i="7"/>
  <c r="E91" i="7"/>
  <c r="F57" i="7"/>
  <c r="F58" i="7"/>
  <c r="F59" i="7"/>
  <c r="G59" i="7"/>
  <c r="E36" i="2"/>
  <c r="E52" i="2"/>
  <c r="E54" i="2"/>
  <c r="G57" i="7"/>
  <c r="G85" i="7"/>
  <c r="G58" i="7"/>
  <c r="G86" i="7"/>
  <c r="I102" i="16"/>
  <c r="L107" i="16"/>
  <c r="K66" i="16"/>
  <c r="I66" i="16"/>
  <c r="I107" i="16"/>
  <c r="G87" i="7"/>
  <c r="F60" i="7"/>
  <c r="C17" i="1"/>
  <c r="F90" i="7"/>
  <c r="G90" i="7"/>
  <c r="F61" i="7"/>
  <c r="G60" i="7"/>
  <c r="C16" i="2"/>
  <c r="G91" i="7"/>
  <c r="F62" i="7"/>
  <c r="G61" i="7"/>
  <c r="G36" i="1"/>
  <c r="G17" i="1"/>
  <c r="C47" i="1"/>
  <c r="C46" i="1"/>
  <c r="C41" i="1"/>
  <c r="C31" i="1"/>
  <c r="C24" i="1"/>
  <c r="C20" i="1"/>
  <c r="F63" i="7"/>
  <c r="G62" i="7"/>
  <c r="G30" i="1"/>
  <c r="G21" i="1"/>
  <c r="C36" i="1"/>
  <c r="C18" i="1"/>
  <c r="C16" i="1"/>
  <c r="F64" i="7"/>
  <c r="G63" i="7"/>
  <c r="C44" i="2"/>
  <c r="C41" i="2"/>
  <c r="C36" i="2"/>
  <c r="C34" i="2"/>
  <c r="C25" i="2"/>
  <c r="C21" i="2"/>
  <c r="C18" i="2"/>
  <c r="C17" i="2"/>
  <c r="M153" i="16"/>
  <c r="L153" i="16"/>
  <c r="K153" i="16"/>
  <c r="I153" i="16"/>
  <c r="K107" i="16"/>
  <c r="F65" i="7"/>
  <c r="G64" i="7"/>
  <c r="M107" i="16"/>
  <c r="F66" i="7"/>
  <c r="G65" i="7"/>
  <c r="I63" i="14"/>
  <c r="I58" i="14"/>
  <c r="I52" i="14"/>
  <c r="I51" i="14"/>
  <c r="I50" i="14"/>
  <c r="I47" i="14"/>
  <c r="I46" i="14"/>
  <c r="I45" i="14"/>
  <c r="I41" i="14"/>
  <c r="I39" i="14"/>
  <c r="J31" i="14"/>
  <c r="I27" i="14"/>
  <c r="K27" i="14"/>
  <c r="I26" i="14"/>
  <c r="I17" i="14"/>
  <c r="I13" i="14"/>
  <c r="I12" i="14"/>
  <c r="F67" i="7"/>
  <c r="G66" i="7"/>
  <c r="I18" i="14"/>
  <c r="I53" i="14"/>
  <c r="I48" i="14"/>
  <c r="I42" i="14"/>
  <c r="I31" i="14"/>
  <c r="K26" i="14"/>
  <c r="F68" i="7"/>
  <c r="G67" i="7"/>
  <c r="I50" i="1"/>
  <c r="F69" i="7"/>
  <c r="G68" i="7"/>
  <c r="F71" i="7"/>
  <c r="G69" i="7"/>
  <c r="E50" i="1"/>
  <c r="F74" i="7"/>
  <c r="G71" i="7"/>
  <c r="F75" i="7"/>
  <c r="G74" i="7"/>
  <c r="F77" i="7"/>
  <c r="G75" i="7"/>
  <c r="G77" i="7"/>
  <c r="F78" i="7"/>
  <c r="G78" i="7"/>
  <c r="G79" i="7"/>
  <c r="I296" i="7"/>
  <c r="E295" i="7"/>
</calcChain>
</file>

<file path=xl/sharedStrings.xml><?xml version="1.0" encoding="utf-8"?>
<sst xmlns="http://schemas.openxmlformats.org/spreadsheetml/2006/main" count="1502" uniqueCount="922">
  <si>
    <t>ACTIVO</t>
  </si>
  <si>
    <t>ACTIVO CORRIENTE</t>
  </si>
  <si>
    <t>Recaudaciones a Depositar</t>
  </si>
  <si>
    <t>TOTAL ACTIVO CORRIENTE</t>
  </si>
  <si>
    <t>ACTIVO NO CORRIENTE</t>
  </si>
  <si>
    <t>TOTAL ACTIVO NO CORRIENTE</t>
  </si>
  <si>
    <t>PASIVO</t>
  </si>
  <si>
    <t>PATRIMONIO NETO</t>
  </si>
  <si>
    <t>GASTOS OPERATIVOS</t>
  </si>
  <si>
    <t>RESULTADO OPERATIVO BRUTO</t>
  </si>
  <si>
    <t>Publicidad</t>
  </si>
  <si>
    <t>Mantenimiento</t>
  </si>
  <si>
    <t>Alquileres</t>
  </si>
  <si>
    <t>Gastos Generales</t>
  </si>
  <si>
    <t xml:space="preserve">Seguros </t>
  </si>
  <si>
    <t>Multas</t>
  </si>
  <si>
    <t>Impuestos, Tasas y Contribuciones</t>
  </si>
  <si>
    <t>RESULTADO OPERATIVO NETO</t>
  </si>
  <si>
    <t>OTROS INGRESOS Y EGRESOS</t>
  </si>
  <si>
    <t>RESULTADOS FINANCIEROS</t>
  </si>
  <si>
    <t>Generados por activos</t>
  </si>
  <si>
    <t>Diferencias de Cambio</t>
  </si>
  <si>
    <t>Generados por pasivos</t>
  </si>
  <si>
    <t>RESULTADO EXTRAORDINARIO</t>
  </si>
  <si>
    <t>AJUSTE DE RESULTADO DE EJERCICIOS ANTERIORES</t>
  </si>
  <si>
    <t>Ingresos</t>
  </si>
  <si>
    <t>Egresos</t>
  </si>
  <si>
    <t>UTILIDAD</t>
  </si>
  <si>
    <t>IMPUESTO A LA RENTA</t>
  </si>
  <si>
    <t>RESULTADO DEL EJERCICIO</t>
  </si>
  <si>
    <t>Flujo de Efectivo por las Actividades Operativas</t>
  </si>
  <si>
    <t>Ingreso en efectivo por comisiones y otros</t>
  </si>
  <si>
    <t>Efectivo pagado a empleados</t>
  </si>
  <si>
    <t>Efectivo generado (usado por las actividades)</t>
  </si>
  <si>
    <t>Total de efectivo de las actividades operativas antes de cambios en los activos de operaciones</t>
  </si>
  <si>
    <t>(Aumento) disminución en los activos de operación</t>
  </si>
  <si>
    <t>Fondos colocados a corto plazo</t>
  </si>
  <si>
    <t>Aumento (disminución) en pasivos operativos</t>
  </si>
  <si>
    <t>Pago a Proveedores</t>
  </si>
  <si>
    <t>Efectivo neto de actividades de operación antes de impuestos</t>
  </si>
  <si>
    <t>Impuesto a la Renta</t>
  </si>
  <si>
    <t>Efectivo neto de actividades de operación</t>
  </si>
  <si>
    <t>Inversiones en otras empresas</t>
  </si>
  <si>
    <t>Inversiones temporarias</t>
  </si>
  <si>
    <t>Efectivo neto por (o usado) en actividades de inversión</t>
  </si>
  <si>
    <t>Flujo de Efectivo por las Actividades de Financiamiento</t>
  </si>
  <si>
    <t>Flujo de Efectivo por las Actividades de Inversión</t>
  </si>
  <si>
    <t>Proveniente de préstamos y otras deudas</t>
  </si>
  <si>
    <t>Intereses pagados</t>
  </si>
  <si>
    <t>Efectivo neto en actividades de financiamiento</t>
  </si>
  <si>
    <t>Efectivo y su equivalente al comienzo del período</t>
  </si>
  <si>
    <t>Efectivo y su equivalente al cierre del período</t>
  </si>
  <si>
    <t>MOVIMIENTOS</t>
  </si>
  <si>
    <t>CAPITAL</t>
  </si>
  <si>
    <t>A INTEGRAR</t>
  </si>
  <si>
    <t>INTEGRADO</t>
  </si>
  <si>
    <t>RESERVAS</t>
  </si>
  <si>
    <t>LEGAL</t>
  </si>
  <si>
    <t>FACULTATIVA</t>
  </si>
  <si>
    <t>DEL EJERCICIO</t>
  </si>
  <si>
    <t>TOTAL ACTIVO</t>
  </si>
  <si>
    <t>Ingresos Varios</t>
  </si>
  <si>
    <t>TOTAL</t>
  </si>
  <si>
    <t>Intereses Cobrados Extrabursátiles</t>
  </si>
  <si>
    <t>Ganancia en Operación Bursátil</t>
  </si>
  <si>
    <t>Intereses Cobrados Bursátiles</t>
  </si>
  <si>
    <t>Venta de Servicios Bursátiles</t>
  </si>
  <si>
    <t>Ganancia en Operación Extrabursátil</t>
  </si>
  <si>
    <t>TOTALES</t>
  </si>
  <si>
    <t>Otros Ingresos Operativos</t>
  </si>
  <si>
    <t>Dividendos Percibidos</t>
  </si>
  <si>
    <t>Aranceles Pagados a la CNV</t>
  </si>
  <si>
    <t>Comisiones pagadas</t>
  </si>
  <si>
    <t>Gastos no Deducibles</t>
  </si>
  <si>
    <t>Honorarios Profesionales</t>
  </si>
  <si>
    <t>Gastos de Asamblea</t>
  </si>
  <si>
    <t>Aguinaldo</t>
  </si>
  <si>
    <t>Combustibles y Lubricantes</t>
  </si>
  <si>
    <t>Gratificaciones Ley 285</t>
  </si>
  <si>
    <t>Gastos Bancarios</t>
  </si>
  <si>
    <t>Intereses por Sobregiro</t>
  </si>
  <si>
    <t>Sueldos</t>
  </si>
  <si>
    <t>Aporte Patronal</t>
  </si>
  <si>
    <t>CONCEPTO</t>
  </si>
  <si>
    <t>Totales</t>
  </si>
  <si>
    <t>Otros Ingresos</t>
  </si>
  <si>
    <t>Otros Egresos</t>
  </si>
  <si>
    <t>Teléfonos y Comunicaciones</t>
  </si>
  <si>
    <t>Gastos de Escribanía</t>
  </si>
  <si>
    <t>Gastos y Útiles de Informática</t>
  </si>
  <si>
    <t>Energía Eléctrica</t>
  </si>
  <si>
    <t>Papelería y Útiles</t>
  </si>
  <si>
    <t>Capacitación personal</t>
  </si>
  <si>
    <t>Fondo de Garantía</t>
  </si>
  <si>
    <t>Canon SEPRELAD</t>
  </si>
  <si>
    <t>Tipo de cambio comprador</t>
  </si>
  <si>
    <t xml:space="preserve">Tipo de cambio vendedor       </t>
  </si>
  <si>
    <t>DETALLE</t>
  </si>
  <si>
    <t>MONEDA EXTRANJERA MONTO</t>
  </si>
  <si>
    <t>ACTIVOS CORRIENTES</t>
  </si>
  <si>
    <t>BANCOS</t>
  </si>
  <si>
    <t>Banco ITAU</t>
  </si>
  <si>
    <t>U$D</t>
  </si>
  <si>
    <t>Banco Regional</t>
  </si>
  <si>
    <t>Banco Sudameris</t>
  </si>
  <si>
    <t>CREDITOS</t>
  </si>
  <si>
    <t>Clientes Moneda Extranjera</t>
  </si>
  <si>
    <t>INVERSIONES TEMPORARIAS</t>
  </si>
  <si>
    <t>OBLIGACIONES COMERCIALES</t>
  </si>
  <si>
    <t>Proveedores Moneda Extranjera</t>
  </si>
  <si>
    <t>TIPO DE MONEDA</t>
  </si>
  <si>
    <t>MONTO USD</t>
  </si>
  <si>
    <t>DISPONIBILIDADES</t>
  </si>
  <si>
    <t>Banco ITAU 700805688</t>
  </si>
  <si>
    <t>Banco Continental 53456309</t>
  </si>
  <si>
    <t>Banco Continental 76696402</t>
  </si>
  <si>
    <t>Banco Regional 7881548</t>
  </si>
  <si>
    <t>Financiera Solar 182965</t>
  </si>
  <si>
    <t>Banco Nacional de Fomento</t>
  </si>
  <si>
    <t>Banco Continental 17608406</t>
  </si>
  <si>
    <t>Banco Regional 7881549</t>
  </si>
  <si>
    <t>TOTAL DISPONIBILIDADES</t>
  </si>
  <si>
    <t>INFORMACIÓN SOBRE EL DOCUMENTO Y EMISOR</t>
  </si>
  <si>
    <t>VALOR NOMINAL UNITARIO</t>
  </si>
  <si>
    <t>RESULTADO</t>
  </si>
  <si>
    <t>EMISOR</t>
  </si>
  <si>
    <t>CDA</t>
  </si>
  <si>
    <t>USD</t>
  </si>
  <si>
    <t>INVERSIONES PERMANENTES</t>
  </si>
  <si>
    <t>PERÍODO ACTUAL G.</t>
  </si>
  <si>
    <t>TOTAL EJERCICIO  ANTERIOR G.</t>
  </si>
  <si>
    <t>ACCIONES</t>
  </si>
  <si>
    <t>CUENTAS</t>
  </si>
  <si>
    <t>VALOR DE COSTO</t>
  </si>
  <si>
    <t>VALOR CONTABLE</t>
  </si>
  <si>
    <t>ACCION DE LA BOLSA DE VALORES</t>
  </si>
  <si>
    <t>CANTIDAD</t>
  </si>
  <si>
    <t>VALOR NOMINAL</t>
  </si>
  <si>
    <t>1 (una)</t>
  </si>
  <si>
    <t>DEUDORES POR INTERMEDIACION</t>
  </si>
  <si>
    <t xml:space="preserve">CONCEPTO </t>
  </si>
  <si>
    <t>DEUDORES VARIOS</t>
  </si>
  <si>
    <t>Equipo de Informatica</t>
  </si>
  <si>
    <t>Mejora en Propiedad de Terceros</t>
  </si>
  <si>
    <t>Rodados</t>
  </si>
  <si>
    <t>DEPRECIACIONES</t>
  </si>
  <si>
    <t>SALDO</t>
  </si>
  <si>
    <t>AUMENTOS</t>
  </si>
  <si>
    <t>AMORTIZACIONES</t>
  </si>
  <si>
    <t>NETO FINAL</t>
  </si>
  <si>
    <t>Impuesto al Valor Agregado</t>
  </si>
  <si>
    <t>Seguros a Vencer</t>
  </si>
  <si>
    <t>INSTITUCIÓN</t>
  </si>
  <si>
    <t>NOMBRE</t>
  </si>
  <si>
    <t>RELACION</t>
  </si>
  <si>
    <t>TIPO DE OPERACIÓN</t>
  </si>
  <si>
    <t>ANTIGÜEDAD DE LA DEUDA</t>
  </si>
  <si>
    <t>VENCIMIENTO</t>
  </si>
  <si>
    <t>PLAZO DE VENCIMIENTO DEL CONTRATO</t>
  </si>
  <si>
    <t>Operaciones a Liquidar</t>
  </si>
  <si>
    <t xml:space="preserve">NOMBRE </t>
  </si>
  <si>
    <t>SALDOS</t>
  </si>
  <si>
    <t>PERSONA O EMPRESA RELACIONADA</t>
  </si>
  <si>
    <t>TOTAL DE INGRESOS</t>
  </si>
  <si>
    <t>DISMINUCIÓN</t>
  </si>
  <si>
    <t>Capital Integrado</t>
  </si>
  <si>
    <t>Reserva Legal</t>
  </si>
  <si>
    <t>Reserva Facultativa</t>
  </si>
  <si>
    <t>Resultados Acumulados</t>
  </si>
  <si>
    <t>Resultados del Ejercicio</t>
  </si>
  <si>
    <t>DISMINUCION</t>
  </si>
  <si>
    <t>- DEDUCIDAS DEL ACTIVO</t>
  </si>
  <si>
    <t>- INCLUIDAS EN EL PASIVO</t>
  </si>
  <si>
    <t>Garantías</t>
  </si>
  <si>
    <t>Monto Asegurado</t>
  </si>
  <si>
    <t>Forma de Constitución</t>
  </si>
  <si>
    <t>No existen hechos posteriores al cierre del ejercicio que impliquen alteraciones significativas a la estructura patrimonial y resultado del ejercicio.</t>
  </si>
  <si>
    <t>No Aplicable</t>
  </si>
  <si>
    <t xml:space="preserve"> PASIVO CORRIENTE</t>
  </si>
  <si>
    <t xml:space="preserve"> Impuesto a la Renta a Pagar</t>
  </si>
  <si>
    <t xml:space="preserve"> TOTAL PASIVO CORRIENTE</t>
  </si>
  <si>
    <t xml:space="preserve"> TOTAL PASIVO</t>
  </si>
  <si>
    <t xml:space="preserve"> TOTAL PATRIMONIO NETO</t>
  </si>
  <si>
    <t>RESULTADOS</t>
  </si>
  <si>
    <t>ACUMULADOS</t>
  </si>
  <si>
    <t>Dieta de Directorio</t>
  </si>
  <si>
    <t>Anticipo Impuesto a la Renta</t>
  </si>
  <si>
    <t xml:space="preserve"> Aportes y Retenciones a Pagar</t>
  </si>
  <si>
    <t>TOTAL DE EGRESOS</t>
  </si>
  <si>
    <t>Total del Periodo Actual</t>
  </si>
  <si>
    <t>Total del Periodo Anterior</t>
  </si>
  <si>
    <t>SUSCRIPTO</t>
  </si>
  <si>
    <t>Vigencia</t>
  </si>
  <si>
    <t>Diferencia de Cambio</t>
  </si>
  <si>
    <t>NO EXISTEN</t>
  </si>
  <si>
    <t>Retencion Impuesto al Valor Agregado</t>
  </si>
  <si>
    <t>Lincencias a Vencer</t>
  </si>
  <si>
    <t>Maquinas y Equipos de oficina</t>
  </si>
  <si>
    <t>Refrigerio</t>
  </si>
  <si>
    <t>Auditoria Externa</t>
  </si>
  <si>
    <t>Banco Continental 34068203</t>
  </si>
  <si>
    <t>Banco Continental 71629001</t>
  </si>
  <si>
    <t>₲</t>
  </si>
  <si>
    <t>Sub Total Cuentas Propias</t>
  </si>
  <si>
    <t>Fondo Fijo</t>
  </si>
  <si>
    <t>Total Bancos</t>
  </si>
  <si>
    <t>Citibank 5198720013</t>
  </si>
  <si>
    <t>PASIVOS EN MONEDA EXTRANJERA</t>
  </si>
  <si>
    <t>DOCUMENTOS Y CUENTAS POR COBRAR</t>
  </si>
  <si>
    <t>N/A</t>
  </si>
  <si>
    <t>Anticipo a Proveedores</t>
  </si>
  <si>
    <t>Proveedores Moneda Nacional</t>
  </si>
  <si>
    <t>RELACIÓN</t>
  </si>
  <si>
    <t>CORTO PLAZO ₲</t>
  </si>
  <si>
    <t>LARGO PLAZO ₲</t>
  </si>
  <si>
    <t>Prima de Acciones</t>
  </si>
  <si>
    <t>SALDO AL</t>
  </si>
  <si>
    <t>Servicio de Limpieza</t>
  </si>
  <si>
    <t>Gastos de Representación</t>
  </si>
  <si>
    <t>Seguro Medico del Personal</t>
  </si>
  <si>
    <t>Pérdida en Operaciones</t>
  </si>
  <si>
    <t>Remuneración Personal Superior</t>
  </si>
  <si>
    <t xml:space="preserve">Otras Gratificaciones </t>
  </si>
  <si>
    <t>Pre Aviso</t>
  </si>
  <si>
    <t>Indemnizaciones</t>
  </si>
  <si>
    <t>CRÉDITOS</t>
  </si>
  <si>
    <t>BIENES DE USO</t>
  </si>
  <si>
    <t>OTROS ACTIVOS</t>
  </si>
  <si>
    <t>Acreedores Varios</t>
  </si>
  <si>
    <t>GASTOS DE ADMINISTRACIÓN</t>
  </si>
  <si>
    <t>GASTOS DE COMERCIALIZACIÓN</t>
  </si>
  <si>
    <t>Previsión, Amortización y Depreciaciones</t>
  </si>
  <si>
    <t>Comisiones por Operaciones Fuera de Rueda</t>
  </si>
  <si>
    <t>Comisiones por Operaciones en Rueda</t>
  </si>
  <si>
    <t>Comisiones por Contratos de Colocación Primaria</t>
  </si>
  <si>
    <t>Aranceles por Negociación Bolsa de Valores</t>
  </si>
  <si>
    <t xml:space="preserve">PRIMA </t>
  </si>
  <si>
    <t>R. ACCIONES</t>
  </si>
  <si>
    <t>REVALÚO</t>
  </si>
  <si>
    <t>TOTAL PASIVO</t>
  </si>
  <si>
    <t>VALOR LIBRO</t>
  </si>
  <si>
    <t>VALOR ÚLTIMO REMATE</t>
  </si>
  <si>
    <t>VALORES DE ORIGEN</t>
  </si>
  <si>
    <t>CORTO PLAZO      ₲</t>
  </si>
  <si>
    <t>LARGO PLAZO      ₲</t>
  </si>
  <si>
    <t>ACTIVOS INTANGIBLES Y CARGOS DIFERIDOS</t>
  </si>
  <si>
    <t>Citibank 5198720021</t>
  </si>
  <si>
    <t>Banco RIO</t>
  </si>
  <si>
    <t>Bancop</t>
  </si>
  <si>
    <t>Citibank Paraguay</t>
  </si>
  <si>
    <t>Bancop 410057495</t>
  </si>
  <si>
    <t>Banco BASA 100021204</t>
  </si>
  <si>
    <t>Banco Familiar 1889576</t>
  </si>
  <si>
    <t>Banco Continental 769245</t>
  </si>
  <si>
    <t>Banco Rio 1874600</t>
  </si>
  <si>
    <t>Bancop 410063533</t>
  </si>
  <si>
    <t>Banco Continental 256426</t>
  </si>
  <si>
    <t>Descuentos obtenidos</t>
  </si>
  <si>
    <t>Banco BBVA</t>
  </si>
  <si>
    <t>Banco BBVA Gs</t>
  </si>
  <si>
    <t>Banco RIO 01-00187460-08</t>
  </si>
  <si>
    <t>Banco BBVA 2101047322</t>
  </si>
  <si>
    <t>Operaciones a liquidar</t>
  </si>
  <si>
    <t>CUENTAS A COBRAR 2018</t>
  </si>
  <si>
    <t>INGRESOS 2019</t>
  </si>
  <si>
    <t>CUENTAS A COBRAR 2019</t>
  </si>
  <si>
    <t>CUENTAS PAGAR 2018</t>
  </si>
  <si>
    <t>CUENTAS PAGAR 2019</t>
  </si>
  <si>
    <t>SUELDOS A PAGAR 2018</t>
  </si>
  <si>
    <t>SUELDOS GASTOS</t>
  </si>
  <si>
    <t>SUELDOS 2019</t>
  </si>
  <si>
    <t>IMPUESTO A PAGAR 2018</t>
  </si>
  <si>
    <t xml:space="preserve">IMPUESTO </t>
  </si>
  <si>
    <t>IMPUESTO A PAGAR 2019</t>
  </si>
  <si>
    <t>GRATIFICACION A PAGR 2018</t>
  </si>
  <si>
    <t>INGRESOS A REALIZAR 2018</t>
  </si>
  <si>
    <t>INGRESOS A REALIZAR 2019</t>
  </si>
  <si>
    <t>Operaciones a liquidar 2019</t>
  </si>
  <si>
    <t>Operaciones a liquidar 2018</t>
  </si>
  <si>
    <t>No Registra</t>
  </si>
  <si>
    <t>Reserva de Revalúo</t>
  </si>
  <si>
    <t>No cuenta con partidas que exponer en este ítem.</t>
  </si>
  <si>
    <t>Los Bienes del Activo Fijo son depreciados por el sistema de línea recta en función a los años de vida útil estimados en las normativas de la Subsecretaria de Estado de Tributación (SET).</t>
  </si>
  <si>
    <t>La previsión por menor valor se realiza considerando el atraso en los pagos de los intereses por parte del Emisor.</t>
  </si>
  <si>
    <t>Licencias Informáticas</t>
  </si>
  <si>
    <t>Total al 31/12/2020</t>
  </si>
  <si>
    <t>FIC S.A. de Finanzas</t>
  </si>
  <si>
    <t>Banco Continental 19008407</t>
  </si>
  <si>
    <t>Banco ITAU 700812608</t>
  </si>
  <si>
    <t>Banco RIO 844460-2</t>
  </si>
  <si>
    <t>Anticipo a Rendir</t>
  </si>
  <si>
    <t>Inversiones en Otras Empresas</t>
  </si>
  <si>
    <t xml:space="preserve"> DOCUMENTOS Y CUENTAS POR PAGAR</t>
  </si>
  <si>
    <t xml:space="preserve"> OTROS PASIVOS</t>
  </si>
  <si>
    <t xml:space="preserve"> PROVISIONES</t>
  </si>
  <si>
    <t xml:space="preserve"> Operaciones en Reporto</t>
  </si>
  <si>
    <t xml:space="preserve"> Impuesto a Valor Agregado a Pagar</t>
  </si>
  <si>
    <t>Sueldos y Jornales a Pagar</t>
  </si>
  <si>
    <t>Honorarios Profesionales a Pagar</t>
  </si>
  <si>
    <t>Expensas</t>
  </si>
  <si>
    <t>Suscripciones</t>
  </si>
  <si>
    <t>Obsequios Empresariales</t>
  </si>
  <si>
    <t>Movimientos subsecuentes</t>
  </si>
  <si>
    <t>Resultado del Ejercicio</t>
  </si>
  <si>
    <t>Distribución de dividendos</t>
  </si>
  <si>
    <t xml:space="preserve"> </t>
  </si>
  <si>
    <t>www.avalon.com.py</t>
  </si>
  <si>
    <t>info@avalon.com.py</t>
  </si>
  <si>
    <t>(+595) 21 611 308</t>
  </si>
  <si>
    <t>CB 019</t>
  </si>
  <si>
    <t>AVALON CASA DE BOLSA S.A.</t>
  </si>
  <si>
    <t>BENEFICIARIOS FINALES</t>
  </si>
  <si>
    <t>CARLOS RUBEN PARODI BADO</t>
  </si>
  <si>
    <t>EDITH CONCEPCION ESPINOLA ALMADA</t>
  </si>
  <si>
    <t>EDUARDO CESPEDES LAGUARDIA</t>
  </si>
  <si>
    <t>EGERHT ORLANDO LOVERA ESTIGARRIBIA</t>
  </si>
  <si>
    <t>GERMAN DARIO VARGAS DIAZ</t>
  </si>
  <si>
    <t>GUSTAVO DIOSNEL PORTILLO DIAZ</t>
  </si>
  <si>
    <t>HUGO RODOLFO UBEDA SZARAN</t>
  </si>
  <si>
    <t>ENRIQUE RICARDO MAASEN VELAZQUEZ</t>
  </si>
  <si>
    <t>JOSE RICARDO KIKO KUCZER</t>
  </si>
  <si>
    <t>JUAN CARLOS CARRANZA ORTIZ</t>
  </si>
  <si>
    <t>MTA S.A.</t>
  </si>
  <si>
    <t>PABLO PARRA GARCIA</t>
  </si>
  <si>
    <t>REINALDO VICTOR OPORTO LEIVA</t>
  </si>
  <si>
    <t>RIO SALADO S.A.</t>
  </si>
  <si>
    <t>FEDERICO SEBASTIAN OPORTO LEIVA</t>
  </si>
  <si>
    <t>TIBURCIO OJEDA OVIEDO</t>
  </si>
  <si>
    <t>TIERRAS DEL SUR S.A.</t>
  </si>
  <si>
    <t>VICENTE RUBEN DARIO ESPINOLA SOSA</t>
  </si>
  <si>
    <t>VOIRONS S.A.</t>
  </si>
  <si>
    <t>WILSON MANUEL MEDINA LOPETEGUI</t>
  </si>
  <si>
    <t>ZULMA GLADYS ESPINOLA ALMADA</t>
  </si>
  <si>
    <t>TERESA DEJESUS GAONA DE BOBADILLA</t>
  </si>
  <si>
    <t>GABRIEL RICARDO BENITEZ MERELES</t>
  </si>
  <si>
    <t>MIGUEL MAXIMILIANO ANDRES ALTIERI FADUL</t>
  </si>
  <si>
    <t>BEATRIZ MARIA BREUER DE ZACARIAS</t>
  </si>
  <si>
    <t>NEGOCIOS Y SERVICIOS S.A.</t>
  </si>
  <si>
    <t>CARLOS RAUL MORENO FRANCO</t>
  </si>
  <si>
    <t>RENE YURI RUIZ DIAZ ANGERT</t>
  </si>
  <si>
    <t>MARIA SUSANA HEISECKE DE SALDIVAR</t>
  </si>
  <si>
    <t>GUSTAVO JAVIER ARGUELLO LUBIAN</t>
  </si>
  <si>
    <t>ROSANNA CONCEPCION GRACIA PLATE</t>
  </si>
  <si>
    <t>VICTOR MANUEL RAMIREZ MEDINA</t>
  </si>
  <si>
    <t>NOMBRES - DENOMINACION</t>
  </si>
  <si>
    <t>RUC</t>
  </si>
  <si>
    <t>CANTIDAD DE ACCIONES - CUOTAS - PARTICIPACION</t>
  </si>
  <si>
    <t>VALOR DE ACCIONES</t>
  </si>
  <si>
    <t>1008024-4</t>
  </si>
  <si>
    <t>1171001-2</t>
  </si>
  <si>
    <t>997051-7</t>
  </si>
  <si>
    <t>2601810-1</t>
  </si>
  <si>
    <t>800737-3</t>
  </si>
  <si>
    <t>2510963-4</t>
  </si>
  <si>
    <t>822498-6</t>
  </si>
  <si>
    <t>856938-0</t>
  </si>
  <si>
    <t>1416658-5</t>
  </si>
  <si>
    <t>3505102-7</t>
  </si>
  <si>
    <t>80037132-1</t>
  </si>
  <si>
    <t>866793-4</t>
  </si>
  <si>
    <t>7173994-7</t>
  </si>
  <si>
    <t>80078279-8</t>
  </si>
  <si>
    <t>7173993-9</t>
  </si>
  <si>
    <t>410601-6</t>
  </si>
  <si>
    <t>80055072-2</t>
  </si>
  <si>
    <t>2329369-1</t>
  </si>
  <si>
    <t>80013198-3</t>
  </si>
  <si>
    <t>1851154-6</t>
  </si>
  <si>
    <t>436031-1</t>
  </si>
  <si>
    <t>653270-5</t>
  </si>
  <si>
    <t>2876552-4</t>
  </si>
  <si>
    <t>932945-5</t>
  </si>
  <si>
    <t>540709-5</t>
  </si>
  <si>
    <t>80050369-4</t>
  </si>
  <si>
    <t>373006-9</t>
  </si>
  <si>
    <t>735345-6</t>
  </si>
  <si>
    <t>539201-2</t>
  </si>
  <si>
    <t>3257722-2</t>
  </si>
  <si>
    <t>1018694-8</t>
  </si>
  <si>
    <t>2530723-1</t>
  </si>
  <si>
    <t>PORCENTAJE</t>
  </si>
  <si>
    <t>TIPO DE ACCIONES</t>
  </si>
  <si>
    <t>ORDINARIAS</t>
  </si>
  <si>
    <t>CANTIDAD DE VOTOS</t>
  </si>
  <si>
    <t>ITACUA BIENES Y RAICES S.A.</t>
  </si>
  <si>
    <t>CARLOS RAUL ESPINOLA ALMADA</t>
  </si>
  <si>
    <t>MIRIAM CRISTINA HARMS</t>
  </si>
  <si>
    <t>MATIAS ESPINOLA HARMS</t>
  </si>
  <si>
    <t>SOFIA ESPINOLA HARMS</t>
  </si>
  <si>
    <t>828906-9</t>
  </si>
  <si>
    <t>3490086-1</t>
  </si>
  <si>
    <t>3490087-0</t>
  </si>
  <si>
    <t>ACCIONISTA</t>
  </si>
  <si>
    <t>Reporto por Cobrar</t>
  </si>
  <si>
    <t xml:space="preserve">    </t>
  </si>
  <si>
    <t>Banco Rio 08-839941-08</t>
  </si>
  <si>
    <t>Banco Rio 08-142640-07</t>
  </si>
  <si>
    <t>Transformación Digital</t>
  </si>
  <si>
    <t>Servicios Pagados Por Adelantado</t>
  </si>
  <si>
    <t>Aranceles Bvpasa A Devengar</t>
  </si>
  <si>
    <t>PERIODO ACTUAL ₲</t>
  </si>
  <si>
    <t>CORRIENTE ₲</t>
  </si>
  <si>
    <t>NO CORRIENTE  ₲</t>
  </si>
  <si>
    <t>PERIODO ANTERIOR ₲</t>
  </si>
  <si>
    <t>Pérdidas por valuación de Pasivos monetarios en moneda Extranjera</t>
  </si>
  <si>
    <t>Ganancias por valuación de Activos monetario en moneda extranjera</t>
  </si>
  <si>
    <t>TOTAL CAJA</t>
  </si>
  <si>
    <t>NOTA</t>
  </si>
  <si>
    <t>Licencias y Marcas</t>
  </si>
  <si>
    <t>Depreciación Acumulada</t>
  </si>
  <si>
    <t>Bienes de Uso</t>
  </si>
  <si>
    <t>Otros Activos Corrientes</t>
  </si>
  <si>
    <t>Deudores por Intermediación</t>
  </si>
  <si>
    <t>INVERSIONES TEMPORALES</t>
  </si>
  <si>
    <t>Ingresos Extraordinarios</t>
  </si>
  <si>
    <t>Intereses Pagados</t>
  </si>
  <si>
    <t>Intereses Cobrados</t>
  </si>
  <si>
    <t xml:space="preserve"> Otros Egresos</t>
  </si>
  <si>
    <t xml:space="preserve"> Otros Ingresos</t>
  </si>
  <si>
    <t>Otros Gastos de Administración</t>
  </si>
  <si>
    <t>Otros Gastos de Comercialización</t>
  </si>
  <si>
    <t>Otros Gastos Operativos</t>
  </si>
  <si>
    <t>- Ingresos por Operaciones y Servicios</t>
  </si>
  <si>
    <t>- Ingresos por Intereses y Dividendos de Cartera Propia</t>
  </si>
  <si>
    <t xml:space="preserve">(Expresado en Guaraníes)       </t>
  </si>
  <si>
    <t>Comisiones pagadas por anticipado</t>
  </si>
  <si>
    <t>Descuentos concedidos</t>
  </si>
  <si>
    <t>Banco Sudameris 2896017</t>
  </si>
  <si>
    <t>Banco Atlas Gs.</t>
  </si>
  <si>
    <t>Banco ITAU 750800413</t>
  </si>
  <si>
    <t>Banco RIO 082678760008</t>
  </si>
  <si>
    <t>Banco Atlas USD</t>
  </si>
  <si>
    <t>Banco Atlas</t>
  </si>
  <si>
    <t>Cuentas Clientes</t>
  </si>
  <si>
    <t>Sub Total Cuentas Clientes</t>
  </si>
  <si>
    <t>Aporte para futura emisión de Acciones</t>
  </si>
  <si>
    <t>- Ingresos por operaciones y servicios a personas relacionadas.</t>
  </si>
  <si>
    <t xml:space="preserve"> Acreedores por Intermediación</t>
  </si>
  <si>
    <t xml:space="preserve"> Acreedores Varios</t>
  </si>
  <si>
    <t xml:space="preserve"> Sobregiro en Cuenta Corriente</t>
  </si>
  <si>
    <t xml:space="preserve"> Otros Pasivos Corrientes</t>
  </si>
  <si>
    <t xml:space="preserve"> PATRIMONIO NETO</t>
  </si>
  <si>
    <t>Aporte para futura emisión de acciones</t>
  </si>
  <si>
    <t>Cuentas a cobrar empresas relacionadas</t>
  </si>
  <si>
    <t>Obsequios empresariales en existencia</t>
  </si>
  <si>
    <t>Director</t>
  </si>
  <si>
    <t>Total al 31/12/2021</t>
  </si>
  <si>
    <t>OBLIGACIONES FINANCIERAS</t>
  </si>
  <si>
    <t>Banco Continental</t>
  </si>
  <si>
    <t>Banco Rio</t>
  </si>
  <si>
    <t>Finlatina Gs.</t>
  </si>
  <si>
    <t>Gratificación Especial a Distribuir</t>
  </si>
  <si>
    <t>IVA Gasto Deducible</t>
  </si>
  <si>
    <t>Banco Continental S.A.E.C.A.</t>
  </si>
  <si>
    <t>Banco Rio S.A.E.C.A.</t>
  </si>
  <si>
    <t>Ministerio de Hacienda</t>
  </si>
  <si>
    <t>Visión Banco S.A.E.C.A</t>
  </si>
  <si>
    <t>N°</t>
  </si>
  <si>
    <t>I</t>
  </si>
  <si>
    <t>Ordinaria</t>
  </si>
  <si>
    <t>II</t>
  </si>
  <si>
    <t>III</t>
  </si>
  <si>
    <t>IV</t>
  </si>
  <si>
    <t>V</t>
  </si>
  <si>
    <t>VI</t>
  </si>
  <si>
    <t>VII</t>
  </si>
  <si>
    <t>VIII</t>
  </si>
  <si>
    <t>IX</t>
  </si>
  <si>
    <t>X</t>
  </si>
  <si>
    <t>XI</t>
  </si>
  <si>
    <t>XII</t>
  </si>
  <si>
    <t>XIV</t>
  </si>
  <si>
    <t>XV</t>
  </si>
  <si>
    <t>XVI</t>
  </si>
  <si>
    <t>XVII</t>
  </si>
  <si>
    <t>XVIII</t>
  </si>
  <si>
    <t>XIX</t>
  </si>
  <si>
    <t>XX</t>
  </si>
  <si>
    <t>XXI</t>
  </si>
  <si>
    <t>XIII</t>
  </si>
  <si>
    <t>XXII</t>
  </si>
  <si>
    <t>XXIII</t>
  </si>
  <si>
    <t>XXIV</t>
  </si>
  <si>
    <t>XXV</t>
  </si>
  <si>
    <t>XXVI</t>
  </si>
  <si>
    <t>XXVII</t>
  </si>
  <si>
    <t>XXVIII</t>
  </si>
  <si>
    <t>XXIX</t>
  </si>
  <si>
    <t>XXX</t>
  </si>
  <si>
    <t xml:space="preserve">         </t>
  </si>
  <si>
    <t xml:space="preserve">3.      </t>
  </si>
  <si>
    <t>ADMINISTRACIÓN</t>
  </si>
  <si>
    <t xml:space="preserve">5.      </t>
  </si>
  <si>
    <t>AUDITOR EXTERNO INDEPENDIENTE</t>
  </si>
  <si>
    <t xml:space="preserve">6.      </t>
  </si>
  <si>
    <t>BENEFICIARIOS</t>
  </si>
  <si>
    <t>PERSONAS VINCULADAS</t>
  </si>
  <si>
    <t>Presidente</t>
  </si>
  <si>
    <t>Vicepresidente</t>
  </si>
  <si>
    <t>Gustavo Lorenzo Segovia Vera</t>
  </si>
  <si>
    <t>Sofia Espinola Harms</t>
  </si>
  <si>
    <t>Silvia Nathalia Ochoa Araya</t>
  </si>
  <si>
    <t>Lidia Liz Paola Coronel Carmona</t>
  </si>
  <si>
    <t>René Yuri Ruíz Díaz</t>
  </si>
  <si>
    <t xml:space="preserve">René Yuri Ruíz Díaz </t>
  </si>
  <si>
    <t>Auditora Interna</t>
  </si>
  <si>
    <t>Síndico</t>
  </si>
  <si>
    <t>Gerente General</t>
  </si>
  <si>
    <t>Gerente Financiero</t>
  </si>
  <si>
    <t>Gerente de Operaciones</t>
  </si>
  <si>
    <t>Gerente de Tecnología</t>
  </si>
  <si>
    <t>Gerente de Marketing</t>
  </si>
  <si>
    <t>Sociedad Controlante</t>
  </si>
  <si>
    <t>Domicilio</t>
  </si>
  <si>
    <t>Actividad Principal</t>
  </si>
  <si>
    <t>Participación en capital de la Casa de Bolsa</t>
  </si>
  <si>
    <t>Porcentaje de votos en la Casa de Bolsa</t>
  </si>
  <si>
    <t>Nombre o Razón Social</t>
  </si>
  <si>
    <t>Registro CNV</t>
  </si>
  <si>
    <t>Código Bolsa</t>
  </si>
  <si>
    <t>Dirección oficina principal</t>
  </si>
  <si>
    <t>teléfono</t>
  </si>
  <si>
    <t>E-mail</t>
  </si>
  <si>
    <t>Sitio página Web</t>
  </si>
  <si>
    <t>Domicilio Legal</t>
  </si>
  <si>
    <t>Escritura N° 400</t>
  </si>
  <si>
    <t>Inscripción en el Registro Público</t>
  </si>
  <si>
    <t>Reforma de Estatuto</t>
  </si>
  <si>
    <t>Escritura N° 660</t>
  </si>
  <si>
    <t>Escritura N° 208</t>
  </si>
  <si>
    <t>Escritura N° 173</t>
  </si>
  <si>
    <t>Resolución N° 1145/08</t>
  </si>
  <si>
    <t>Pitiantuta esq. España -  Piso 1</t>
  </si>
  <si>
    <t>Modificación de denominación social - Aumento de capital</t>
  </si>
  <si>
    <t>1.     </t>
  </si>
  <si>
    <t>IDENTIFICACIÓN</t>
  </si>
  <si>
    <t xml:space="preserve">2.      </t>
  </si>
  <si>
    <t>ANTECEDENTES DE CONSTITUCIÓN DE LA SOCIEDAD</t>
  </si>
  <si>
    <t xml:space="preserve">4.      </t>
  </si>
  <si>
    <t>CAPITAL Y PROPIEDAD</t>
  </si>
  <si>
    <t xml:space="preserve">         CUADRO DEL CAPITAL INTEGRADO</t>
  </si>
  <si>
    <t xml:space="preserve">         CUADRO DEL CAPITAL SUSCRIPTO</t>
  </si>
  <si>
    <t>Sociedad Controlada</t>
  </si>
  <si>
    <t>Administración de Fondos</t>
  </si>
  <si>
    <t xml:space="preserve">Auditor Externo Independiente designado </t>
  </si>
  <si>
    <t>Número de Inscripción en el Registro de la CNV</t>
  </si>
  <si>
    <t>Carlos Raúl Espinola Almada</t>
  </si>
  <si>
    <t>Miriam Cristina Harms</t>
  </si>
  <si>
    <t>Matías Espinola Harms</t>
  </si>
  <si>
    <t>Hugo Daniel Rodriguez Ayala</t>
  </si>
  <si>
    <t>INFORMACIÓN GENERAL DE LA ENTIDAD</t>
  </si>
  <si>
    <t>Caja</t>
  </si>
  <si>
    <t>Bancos</t>
  </si>
  <si>
    <t>INGRESOS OPERATIVOS</t>
  </si>
  <si>
    <t xml:space="preserve">1.	 </t>
  </si>
  <si>
    <t xml:space="preserve">2.    </t>
  </si>
  <si>
    <t>INFORMACION BASICA DE LA EMPRESA</t>
  </si>
  <si>
    <t>Naturaleza Jurídica de las Actividades de la Sociedad:</t>
  </si>
  <si>
    <t xml:space="preserve">2.1	</t>
  </si>
  <si>
    <t xml:space="preserve">2.2.	</t>
  </si>
  <si>
    <t>Participación en Otras Empresas:</t>
  </si>
  <si>
    <t xml:space="preserve">3.1.	</t>
  </si>
  <si>
    <t xml:space="preserve">3.	 </t>
  </si>
  <si>
    <t>PRINCIPALES POLITICAS Y PRACTICAS CONTABLES APLICADAS</t>
  </si>
  <si>
    <t xml:space="preserve">3.2.	</t>
  </si>
  <si>
    <t>Criterio de Valuación:</t>
  </si>
  <si>
    <t xml:space="preserve">3.3. </t>
  </si>
  <si>
    <t>Política de Constitución de Previsiones:</t>
  </si>
  <si>
    <t xml:space="preserve">3.4.  </t>
  </si>
  <si>
    <t>Política de Depreciación:</t>
  </si>
  <si>
    <t xml:space="preserve">3.5 </t>
  </si>
  <si>
    <t xml:space="preserve">3.6 </t>
  </si>
  <si>
    <t xml:space="preserve">Flujo de Efectivo  </t>
  </si>
  <si>
    <t xml:space="preserve">3.7 </t>
  </si>
  <si>
    <t>Normas aplicadas para la Consolidación de los Estados Financieros</t>
  </si>
  <si>
    <t xml:space="preserve">3.8  </t>
  </si>
  <si>
    <t>Gastos de Constitución y Organización</t>
  </si>
  <si>
    <t xml:space="preserve">4.  </t>
  </si>
  <si>
    <t>CAMBIO DE POLITICAS Y PROCEDIMIENTOS DE CONTABILIDAD</t>
  </si>
  <si>
    <t>CRITERIOS ESPECIFICOS DE VALUACION</t>
  </si>
  <si>
    <t xml:space="preserve">5. </t>
  </si>
  <si>
    <t>VALUACION EN MONEDA EXTRANJERA</t>
  </si>
  <si>
    <t>POSICION EN MONEDA EXTRANJERA</t>
  </si>
  <si>
    <t>ACTIVOS EN MONEDA EXTRANJERA</t>
  </si>
  <si>
    <t>DIFERENCIA DE CAMBIO EN MONEDA EXTRANJERA</t>
  </si>
  <si>
    <t>DISPONIBILIDADES: El rubro se encuentra compuesto de la siguiente manera:</t>
  </si>
  <si>
    <t>CAJA: Representa las monedas y billetes existentes en la empresa y cuya composición es:</t>
  </si>
  <si>
    <t>7.</t>
  </si>
  <si>
    <t xml:space="preserve">8. </t>
  </si>
  <si>
    <t>9.</t>
  </si>
  <si>
    <t>10.</t>
  </si>
  <si>
    <t>11.</t>
  </si>
  <si>
    <t>6.</t>
  </si>
  <si>
    <t>5.1</t>
  </si>
  <si>
    <t>5.2</t>
  </si>
  <si>
    <t>5.3</t>
  </si>
  <si>
    <t>5.4</t>
  </si>
  <si>
    <t>5.4.1</t>
  </si>
  <si>
    <t>5.4.2</t>
  </si>
  <si>
    <t>5.5</t>
  </si>
  <si>
    <t>5.6</t>
  </si>
  <si>
    <t>5.7</t>
  </si>
  <si>
    <t>5.8</t>
  </si>
  <si>
    <t>5.9</t>
  </si>
  <si>
    <t>5.10</t>
  </si>
  <si>
    <t>5.11</t>
  </si>
  <si>
    <t>5.12</t>
  </si>
  <si>
    <t xml:space="preserve">5.13        </t>
  </si>
  <si>
    <t>5.14</t>
  </si>
  <si>
    <t>5.15</t>
  </si>
  <si>
    <t>5.16</t>
  </si>
  <si>
    <t>5.17</t>
  </si>
  <si>
    <t>5.18</t>
  </si>
  <si>
    <t>5.19</t>
  </si>
  <si>
    <t>5.20</t>
  </si>
  <si>
    <t>5.21</t>
  </si>
  <si>
    <t>5.22</t>
  </si>
  <si>
    <t>5.23</t>
  </si>
  <si>
    <t>INTERESES COBRADOS</t>
  </si>
  <si>
    <t>5.23.1</t>
  </si>
  <si>
    <t>INTERESES PAGADOS</t>
  </si>
  <si>
    <t>5.23.2</t>
  </si>
  <si>
    <t xml:space="preserve">                             </t>
  </si>
  <si>
    <t>EGRESOS EXTRAORDINARIOS</t>
  </si>
  <si>
    <t xml:space="preserve">                               </t>
  </si>
  <si>
    <t>INGRESOS EXTRAORDINARIOS</t>
  </si>
  <si>
    <t>Compromisos Directos:</t>
  </si>
  <si>
    <t>Contingencias Legales:</t>
  </si>
  <si>
    <t>6.1</t>
  </si>
  <si>
    <t>6.2</t>
  </si>
  <si>
    <t>6.3</t>
  </si>
  <si>
    <t>5.2.1</t>
  </si>
  <si>
    <t>5.2.2</t>
  </si>
  <si>
    <t>DEVENTURES</t>
  </si>
  <si>
    <t>Las N° 11 notas que se acompañan forman parte integrante de los Estados Financieros.</t>
  </si>
  <si>
    <t>Títulos Renta Variable</t>
  </si>
  <si>
    <t>MONEDA EXTRANJERA CLASE</t>
  </si>
  <si>
    <t>INVERSIONES</t>
  </si>
  <si>
    <t>Servicios</t>
  </si>
  <si>
    <t>Deudores por Intermediación Moneda Extranjera</t>
  </si>
  <si>
    <t>Deudores por Intermediación Moneda Local</t>
  </si>
  <si>
    <t xml:space="preserve">TIPO </t>
  </si>
  <si>
    <t>SOBREGIROS BANCARIOS</t>
  </si>
  <si>
    <t>DEUDAS FINANCIERAS A CORTO Y LARGO PLAZO</t>
  </si>
  <si>
    <t>Documentos y Cuentas por Cobrar</t>
  </si>
  <si>
    <t>5.13</t>
  </si>
  <si>
    <t>PATRIMONIO</t>
  </si>
  <si>
    <t>RESULTADO CON PERSONAS Y EMPRESAS VINCULADAS</t>
  </si>
  <si>
    <t>PREVISIONES</t>
  </si>
  <si>
    <t>INGRESOS POR INTERESES Y DIVIDENDOS DE CARTERA PROPIA</t>
  </si>
  <si>
    <t>INGRESOS POR OPERACIONES Y SERVICIOS</t>
  </si>
  <si>
    <t>OTROS INGRESOS OPERATIVOS</t>
  </si>
  <si>
    <t>OTROS GASTOS OPERATIVOS</t>
  </si>
  <si>
    <t>OTROS GASTOS OPERATIVOS, DE COMERCIALIZACION  Y DE ADMINISTRACION</t>
  </si>
  <si>
    <t>OTROS GASTOS DE ADMINISTRACION</t>
  </si>
  <si>
    <t>OTROS GASTOS DE COMERCIALIZACION</t>
  </si>
  <si>
    <t>RESULTADOS EXTRAORDINARIOS</t>
  </si>
  <si>
    <t>INFORMACION REFERENTE A CONTINGENCIAS Y COMPROMISOS</t>
  </si>
  <si>
    <t>HECHOS POSTERIORES AL CIERRE DEL EJERCICIO</t>
  </si>
  <si>
    <t>CAMBIOS CONTABLES</t>
  </si>
  <si>
    <t>RESTRICCIONES PARA LA DISTRIBUCION DE UTILIDADES</t>
  </si>
  <si>
    <t>SANCIONES</t>
  </si>
  <si>
    <t>LIMITACION A LA LIBRE DISPONIBILIDAD DE LOS ACTIVOS O DEL PATRIMONIO Y CUALQUIER RESTRICCION AL DERECHO DE PROPIEDAD</t>
  </si>
  <si>
    <t>OTROS PASIVOS CORRIENTES Y NO CORRIENTES</t>
  </si>
  <si>
    <t>SALDOS Y TRANSACCIONES CON PERSONAS Y EMPRESAS RELACIONADAS</t>
  </si>
  <si>
    <t>CARGOS DIFERIDOS</t>
  </si>
  <si>
    <t>INTANGIBLES</t>
  </si>
  <si>
    <t>OTROS ACTIVOS CORRIENTES Y NO CORRIENTES</t>
  </si>
  <si>
    <t>DOCUMENTOS Y CUENTAS POR PAGAR</t>
  </si>
  <si>
    <t>ACREEDORES POR INTERMEDIACION</t>
  </si>
  <si>
    <t>ACREEDORES VARIOS</t>
  </si>
  <si>
    <t>CUENTAS A PAGAR A PERSONAS Y EMPRESAS RELACIONADAS</t>
  </si>
  <si>
    <t>OBLIGACIONES POR CONTRATO DE UNDERWRITING</t>
  </si>
  <si>
    <t>5.24</t>
  </si>
  <si>
    <t>NOTA A LOS ESTADOS FINANCIEROS</t>
  </si>
  <si>
    <t>Pitiantuta 485 c/España</t>
  </si>
  <si>
    <t>Asunción - Paraguay</t>
  </si>
  <si>
    <t>CONSIDERACIONES DE LOS ESTADOS FINANCIEROS</t>
  </si>
  <si>
    <t>5.23.3</t>
  </si>
  <si>
    <t>5.25</t>
  </si>
  <si>
    <t>5.26.1</t>
  </si>
  <si>
    <t>5.26.2</t>
  </si>
  <si>
    <t>Compra/Venta de Propiedad, planta y equipo</t>
  </si>
  <si>
    <t>TOTAL PASIVO Y PATRIMONIO NETO</t>
  </si>
  <si>
    <t>Política de Reconocimiento de Ingresos:</t>
  </si>
  <si>
    <t>Menos: Previsión por menor valor</t>
  </si>
  <si>
    <t>ADMINISTRACION DE CARTERA (CORTO Y LARGO PLAZO)</t>
  </si>
  <si>
    <t>5.24.1</t>
  </si>
  <si>
    <t>5.24.2</t>
  </si>
  <si>
    <t>5.24.3</t>
  </si>
  <si>
    <t>5.26</t>
  </si>
  <si>
    <t xml:space="preserve">5.27      </t>
  </si>
  <si>
    <t>5.27.1</t>
  </si>
  <si>
    <t>5.27.2</t>
  </si>
  <si>
    <t>5.27</t>
  </si>
  <si>
    <t>Los bienes de uso adquiridos por la empresa se encuentran valuados al costo de adquisición más todos los gastos efectuados y que fueron necesarios para su incorporación al patrimonio del ente y puesta en funcionamiento.
A partir del año 2020 los bienes de uso son registrados en base a lo establecido por las nuevas disposiciones de la Subsecretaría de Estado de Tributación, que establece como mínimo un índice de inflación acumulado del 20% desde el último revalúo para proceder a revaluar los bienes de uso, estableciendo al mismo tiempo el valor residual que debe tener cada bien conforme a su clasificación</t>
  </si>
  <si>
    <r>
      <rPr>
        <b/>
        <sz val="10"/>
        <color theme="1"/>
        <rFont val="Outfit"/>
      </rPr>
      <t>1.1.</t>
    </r>
    <r>
      <rPr>
        <sz val="10"/>
        <color theme="1"/>
        <rFont val="Outfit"/>
      </rPr>
      <t xml:space="preserve">    </t>
    </r>
  </si>
  <si>
    <r>
      <rPr>
        <b/>
        <sz val="10"/>
        <color theme="1"/>
        <rFont val="Outfit"/>
      </rPr>
      <t>1.2.</t>
    </r>
    <r>
      <rPr>
        <sz val="10"/>
        <color theme="1"/>
        <rFont val="Outfit"/>
      </rPr>
      <t xml:space="preserve">    </t>
    </r>
  </si>
  <si>
    <r>
      <rPr>
        <b/>
        <sz val="10"/>
        <color theme="1"/>
        <rFont val="Outfit"/>
      </rPr>
      <t>1.3.</t>
    </r>
    <r>
      <rPr>
        <sz val="10"/>
        <color theme="1"/>
        <rFont val="Outfit"/>
      </rPr>
      <t xml:space="preserve">    </t>
    </r>
  </si>
  <si>
    <r>
      <rPr>
        <b/>
        <sz val="10"/>
        <color theme="1"/>
        <rFont val="Outfit"/>
      </rPr>
      <t>1.4. </t>
    </r>
    <r>
      <rPr>
        <sz val="10"/>
        <color theme="1"/>
        <rFont val="Outfit"/>
      </rPr>
      <t xml:space="preserve">   </t>
    </r>
  </si>
  <si>
    <r>
      <rPr>
        <b/>
        <sz val="10"/>
        <color theme="1"/>
        <rFont val="Outfit"/>
      </rPr>
      <t>1.5.</t>
    </r>
    <r>
      <rPr>
        <sz val="10"/>
        <color theme="1"/>
        <rFont val="Outfit"/>
      </rPr>
      <t xml:space="preserve">    </t>
    </r>
  </si>
  <si>
    <r>
      <rPr>
        <b/>
        <sz val="10"/>
        <color theme="1"/>
        <rFont val="Outfit"/>
      </rPr>
      <t>1.6.</t>
    </r>
    <r>
      <rPr>
        <sz val="10"/>
        <color theme="1"/>
        <rFont val="Outfit"/>
      </rPr>
      <t xml:space="preserve">    </t>
    </r>
  </si>
  <si>
    <r>
      <rPr>
        <b/>
        <sz val="10"/>
        <color theme="1"/>
        <rFont val="Outfit"/>
      </rPr>
      <t>1.7.</t>
    </r>
    <r>
      <rPr>
        <sz val="10"/>
        <color theme="1"/>
        <rFont val="Outfit"/>
      </rPr>
      <t xml:space="preserve">    </t>
    </r>
  </si>
  <si>
    <r>
      <rPr>
        <b/>
        <sz val="10"/>
        <color theme="1"/>
        <rFont val="Outfit"/>
      </rPr>
      <t>1.8.</t>
    </r>
    <r>
      <rPr>
        <sz val="10"/>
        <color theme="1"/>
        <rFont val="Outfit"/>
      </rPr>
      <t xml:space="preserve">    </t>
    </r>
  </si>
  <si>
    <r>
      <rPr>
        <b/>
        <sz val="10"/>
        <color theme="1"/>
        <rFont val="Outfit"/>
      </rPr>
      <t>2.1.</t>
    </r>
    <r>
      <rPr>
        <sz val="10"/>
        <color theme="1"/>
        <rFont val="Outfit"/>
      </rPr>
      <t xml:space="preserve">   </t>
    </r>
  </si>
  <si>
    <r>
      <rPr>
        <b/>
        <sz val="10"/>
        <color theme="1"/>
        <rFont val="Outfit"/>
      </rPr>
      <t>2.2.</t>
    </r>
    <r>
      <rPr>
        <sz val="10"/>
        <color theme="1"/>
        <rFont val="Outfit"/>
      </rPr>
      <t xml:space="preserve">   </t>
    </r>
  </si>
  <si>
    <r>
      <rPr>
        <b/>
        <sz val="10"/>
        <color theme="1"/>
        <rFont val="Outfit"/>
      </rPr>
      <t>2.3. </t>
    </r>
    <r>
      <rPr>
        <sz val="10"/>
        <color theme="1"/>
        <rFont val="Outfit"/>
      </rPr>
      <t xml:space="preserve">  </t>
    </r>
  </si>
  <si>
    <r>
      <rPr>
        <b/>
        <sz val="10"/>
        <color theme="1"/>
        <rFont val="Outfit"/>
      </rPr>
      <t>2.4.</t>
    </r>
    <r>
      <rPr>
        <sz val="10"/>
        <color theme="1"/>
        <rFont val="Outfit"/>
      </rPr>
      <t xml:space="preserve">   </t>
    </r>
  </si>
  <si>
    <r>
      <rPr>
        <b/>
        <sz val="10"/>
        <color theme="1"/>
        <rFont val="Outfit"/>
      </rPr>
      <t>2.5.</t>
    </r>
    <r>
      <rPr>
        <sz val="10"/>
        <color theme="1"/>
        <rFont val="Outfit"/>
      </rPr>
      <t xml:space="preserve">   </t>
    </r>
  </si>
  <si>
    <r>
      <rPr>
        <b/>
        <sz val="10"/>
        <color theme="1"/>
        <rFont val="Outfit"/>
      </rPr>
      <t>4.1.</t>
    </r>
    <r>
      <rPr>
        <sz val="10"/>
        <color theme="1"/>
        <rFont val="Outfit"/>
      </rPr>
      <t xml:space="preserve">   Capital Emitido                             </t>
    </r>
  </si>
  <si>
    <r>
      <rPr>
        <b/>
        <sz val="10"/>
        <color theme="1"/>
        <rFont val="Outfit"/>
      </rPr>
      <t>4.2.</t>
    </r>
    <r>
      <rPr>
        <sz val="10"/>
        <color theme="1"/>
        <rFont val="Outfit"/>
      </rPr>
      <t xml:space="preserve">   Capital Suscripto                          </t>
    </r>
  </si>
  <si>
    <r>
      <rPr>
        <b/>
        <sz val="10"/>
        <color theme="1"/>
        <rFont val="Outfit"/>
      </rPr>
      <t>4.3.</t>
    </r>
    <r>
      <rPr>
        <sz val="10"/>
        <color theme="1"/>
        <rFont val="Outfit"/>
      </rPr>
      <t xml:space="preserve">   Capital Integrado                           </t>
    </r>
  </si>
  <si>
    <r>
      <rPr>
        <b/>
        <sz val="10"/>
        <color theme="1"/>
        <rFont val="Outfit"/>
      </rPr>
      <t>4.4.</t>
    </r>
    <r>
      <rPr>
        <sz val="10"/>
        <color theme="1"/>
        <rFont val="Outfit"/>
      </rPr>
      <t xml:space="preserve">   Valor nominal de las acciones       </t>
    </r>
  </si>
  <si>
    <r>
      <rPr>
        <b/>
        <sz val="10"/>
        <color theme="1"/>
        <rFont val="Outfit"/>
      </rPr>
      <t>5.1.</t>
    </r>
    <r>
      <rPr>
        <sz val="10"/>
        <color theme="1"/>
        <rFont val="Outfit"/>
      </rPr>
      <t xml:space="preserve">                     </t>
    </r>
  </si>
  <si>
    <r>
      <rPr>
        <b/>
        <sz val="10"/>
        <color theme="1"/>
        <rFont val="Outfit"/>
      </rPr>
      <t>5.2.</t>
    </r>
    <r>
      <rPr>
        <sz val="10"/>
        <color theme="1"/>
        <rFont val="Outfit"/>
      </rPr>
      <t xml:space="preserve">            </t>
    </r>
  </si>
  <si>
    <t>CARGO</t>
  </si>
  <si>
    <t>NOMBRE Y APELLIDO</t>
  </si>
  <si>
    <t>REPRESENTANTES LEGALES</t>
  </si>
  <si>
    <t>PLANA EJECUTIVA</t>
  </si>
  <si>
    <t>SERIE</t>
  </si>
  <si>
    <t>DESDE</t>
  </si>
  <si>
    <t>HASTA</t>
  </si>
  <si>
    <t>CANTIDAD DE ACCIONES</t>
  </si>
  <si>
    <t>CLASE</t>
  </si>
  <si>
    <t>VOTO</t>
  </si>
  <si>
    <t>MONTO</t>
  </si>
  <si>
    <t>Gasto para desarrollo Web</t>
  </si>
  <si>
    <t>Recaudaciones a depositar</t>
  </si>
  <si>
    <t>Agencia Financiera de Desarrollo</t>
  </si>
  <si>
    <t>LETRAS</t>
  </si>
  <si>
    <t>Crédito Fiscal</t>
  </si>
  <si>
    <r>
      <rPr>
        <b/>
        <sz val="10"/>
        <color theme="1" tint="4.9989318521683403E-2"/>
        <rFont val="Outfit"/>
      </rPr>
      <t>Menos</t>
    </r>
    <r>
      <rPr>
        <b/>
        <i/>
        <sz val="10"/>
        <color theme="1" tint="4.9989318521683403E-2"/>
        <rFont val="Outfit"/>
      </rPr>
      <t>:</t>
    </r>
    <r>
      <rPr>
        <sz val="10"/>
        <color theme="1" tint="4.9989318521683403E-2"/>
        <rFont val="Outfit"/>
      </rPr>
      <t xml:space="preserve"> Previsión por menor valor</t>
    </r>
  </si>
  <si>
    <t xml:space="preserve">Acción de la Bolsa de Valores         </t>
  </si>
  <si>
    <r>
      <rPr>
        <b/>
        <sz val="10"/>
        <color theme="1" tint="4.9989318521683403E-2"/>
        <rFont val="Outfit"/>
      </rPr>
      <t>Menos:</t>
    </r>
    <r>
      <rPr>
        <sz val="10"/>
        <color theme="1" tint="4.9989318521683403E-2"/>
        <rFont val="Outfit"/>
      </rPr>
      <t xml:space="preserve"> Previsión por menor valor</t>
    </r>
  </si>
  <si>
    <t>Contrato  de Garantía</t>
  </si>
  <si>
    <t>01.01.2022</t>
  </si>
  <si>
    <t>Transferencia resultado acumulado</t>
  </si>
  <si>
    <t>BCA – Benitez Codas &amp; Asociados (Corresponsal en Paraguay de KPMG International Cooperative)</t>
  </si>
  <si>
    <t>AE 015</t>
  </si>
  <si>
    <t xml:space="preserve">ESTADO DE CAMBIOS EN EL  PATRIMONIO NETO                                                                                                                   </t>
  </si>
  <si>
    <t>AVALON CASA DE BOLSA S.A., al cierre del periodo considerado cuenta con participación en la Bolsa de Valores de Asunción S.A. (BVA) de acuerdo a lo establecido en la Ley Nº 5.810/2017 “Mercado de Valores”.</t>
  </si>
  <si>
    <t>Perdida por Reporto</t>
  </si>
  <si>
    <t>Accionista</t>
  </si>
  <si>
    <t>La Alta Administración de la Sociedad ha modificado y unificado su criterio de devengamiento de valores de renta fija desde Enero 2022</t>
  </si>
  <si>
    <t>Totales otros activos corrientes</t>
  </si>
  <si>
    <t>INVERSIONES CORRIENTES</t>
  </si>
  <si>
    <t>INVERSIONES NO CORRIENTES</t>
  </si>
  <si>
    <t>Avalon Administradora de Fondos Patrimoniales de Inversión S.A</t>
  </si>
  <si>
    <t>% DE PARTICIPACIÓN DEL CAPITAL INTEGRADO</t>
  </si>
  <si>
    <t>NÚMERO DE ACCIONES</t>
  </si>
  <si>
    <t>% DE PARTICIPACIÓN DEL CAPITAL SUSCRIPTO</t>
  </si>
  <si>
    <t>% DE PARTICIPACIÓN DE LA SOCIEDAD</t>
  </si>
  <si>
    <t>Títulos de Renta Variable</t>
  </si>
  <si>
    <t>Títulos de Renta Fija</t>
  </si>
  <si>
    <t>Títulos en Reporto</t>
  </si>
  <si>
    <t>Membresía Mercado de Divisas</t>
  </si>
  <si>
    <t>Aumento (o disminución) neto de efectivo y sus equivalentes</t>
  </si>
  <si>
    <t>Saldo al inicio del ejercicio</t>
  </si>
  <si>
    <t>Base de preparación de los Estados Financieros:</t>
  </si>
  <si>
    <t xml:space="preserve">Títulos de Renta Fija CDA </t>
  </si>
  <si>
    <t xml:space="preserve">Títulos de Renta Fija  BONO </t>
  </si>
  <si>
    <t>BANCOS: Representa los fondos disponibles en cta., corriente y ahorros a la vista tanto de propias y de clientes, tanto en dólares como en guaraníes:</t>
  </si>
  <si>
    <t>Visión Banco 900483585</t>
  </si>
  <si>
    <t>TIPO DE VÍNCULO</t>
  </si>
  <si>
    <t>Operaciones de Reporto Extrabursátil Guaraníes</t>
  </si>
  <si>
    <t>ALTAS</t>
  </si>
  <si>
    <t>BAJAS</t>
  </si>
  <si>
    <t>REVALÚO DEL PERIODO</t>
  </si>
  <si>
    <t>ACUMULADO AL CIERRE</t>
  </si>
  <si>
    <t>Muebles y Útiles</t>
  </si>
  <si>
    <t>Membresía Mercado Futuro</t>
  </si>
  <si>
    <t>Garantía Mercado Futuro</t>
  </si>
  <si>
    <t>Retención Impuesto al Valor Agregado</t>
  </si>
  <si>
    <t>Garantía de Alquiler</t>
  </si>
  <si>
    <t>Alquiler Central Telefónica Pagados Por Adelantado</t>
  </si>
  <si>
    <t>PRÉSTAMOS BANCARIOS</t>
  </si>
  <si>
    <t>Reserva de Revaluó</t>
  </si>
  <si>
    <t>Revaluó de acciones al inicio</t>
  </si>
  <si>
    <t>Servicios fibra óptica</t>
  </si>
  <si>
    <t>Servicios De Consultoría</t>
  </si>
  <si>
    <t>Garantías Constituidas:</t>
  </si>
  <si>
    <t>La firma cuenta con la libre disposición de su patrimonio.</t>
  </si>
  <si>
    <t>No Posee sanciones con la Comisión Nacional de Valores u otras entidades fiscalizadoras.</t>
  </si>
  <si>
    <t>Sofía Espinola Harms</t>
  </si>
  <si>
    <t>Darío Anibal Brugiati</t>
  </si>
  <si>
    <t>María Alejandra Achón Giménez</t>
  </si>
  <si>
    <t>Eduardo Apud Martínez</t>
  </si>
  <si>
    <t>VALOR DE COTIZACIÓN</t>
  </si>
  <si>
    <t>SALDO INICIAL</t>
  </si>
  <si>
    <t>TIPO DE RELACIÓN</t>
  </si>
  <si>
    <t>TÍTULOS DE RENTA FIJA</t>
  </si>
  <si>
    <t>TIPO DE TÍTULO</t>
  </si>
  <si>
    <t>CANTIDAD DE TÍTULOS</t>
  </si>
  <si>
    <t>TÍTULOS DE RENTA VARIABLE</t>
  </si>
  <si>
    <t>TÍTULOS EN REPORTO</t>
  </si>
  <si>
    <t>Banco Continental 190084</t>
  </si>
  <si>
    <t>Financiera Ueno</t>
  </si>
  <si>
    <t>Reporto en Moneda Extranjera</t>
  </si>
  <si>
    <t>Financiera Ueno 469796002</t>
  </si>
  <si>
    <t>Retención IDU</t>
  </si>
  <si>
    <t>Retención IRE</t>
  </si>
  <si>
    <t>Intereses Pagados Préstamos</t>
  </si>
  <si>
    <t>Contrato Futuro</t>
  </si>
  <si>
    <t>XXXl</t>
  </si>
  <si>
    <t>XXXll</t>
  </si>
  <si>
    <t>XXXlll</t>
  </si>
  <si>
    <t>XXXlV</t>
  </si>
  <si>
    <t>XXXI</t>
  </si>
  <si>
    <t>XXXII</t>
  </si>
  <si>
    <t>XXXIII</t>
  </si>
  <si>
    <t>XXXIV</t>
  </si>
  <si>
    <t>Rossana Arias</t>
  </si>
  <si>
    <t>Además, al cierre del periodo posee participación como controlantes de Avalon Administradora de Fondos Patrimoniales S.A. con capital de Gs. 9.002.000.000 que representa el 90,02% del capital social de dicha sociedad.</t>
  </si>
  <si>
    <t>CUENTAS POR COBRAR</t>
  </si>
  <si>
    <t>Cupones por cobrar Bonos USD</t>
  </si>
  <si>
    <t>Reportos por Cobrar Bonos USD</t>
  </si>
  <si>
    <t>Operaciones de Reporto Extrabursátil Dólares</t>
  </si>
  <si>
    <t>Utiles de oficina en existencia</t>
  </si>
  <si>
    <t>Cupones por cobrar</t>
  </si>
  <si>
    <t>Otros beneficios al personal</t>
  </si>
  <si>
    <t>Servicios Personales</t>
  </si>
  <si>
    <t>--------------------</t>
  </si>
  <si>
    <t>Diviendos cobrados</t>
  </si>
  <si>
    <t>Participación en capital de la Administradora de Fondos</t>
  </si>
  <si>
    <t>Porcentaje de votos en la Administradora de Fondos</t>
  </si>
  <si>
    <t>(EXPRESADO EN GUARANIES)</t>
  </si>
  <si>
    <t>SALDO AL 31/12/2022</t>
  </si>
  <si>
    <t>Total al 31/12/2022</t>
  </si>
  <si>
    <t>Total títulos permanentes al 31/12/2022</t>
  </si>
  <si>
    <t>SALDOS AL 31/12/2022</t>
  </si>
  <si>
    <t>Totales al 31/12/2022</t>
  </si>
  <si>
    <t>SALDO 31/12/2022</t>
  </si>
  <si>
    <t>Banco Continental 01-769245-07</t>
  </si>
  <si>
    <t>Banco Continental 01-534563-09</t>
  </si>
  <si>
    <t>Retail Paraguay SA</t>
  </si>
  <si>
    <t>Cementos Concepción SAE</t>
  </si>
  <si>
    <t>Incade SA</t>
  </si>
  <si>
    <t>Tape Ruvicha SAECA</t>
  </si>
  <si>
    <t>BONOS</t>
  </si>
  <si>
    <t>Banco Basa SA</t>
  </si>
  <si>
    <t>Banco Regional SAECA</t>
  </si>
  <si>
    <t>Banco Central del Paraguay</t>
  </si>
  <si>
    <t>Referidores Comerciales</t>
  </si>
  <si>
    <t>Tarjeta de Crédito Empresarial</t>
  </si>
  <si>
    <t>Donaciones</t>
  </si>
  <si>
    <t>Bonificación Familiar</t>
  </si>
  <si>
    <t>Dividendos pagados</t>
  </si>
  <si>
    <t>Directora</t>
  </si>
  <si>
    <t>Laura Caballero</t>
  </si>
  <si>
    <t>Gerente</t>
  </si>
  <si>
    <t>René Ruiz Díaz</t>
  </si>
  <si>
    <t>Escritura N° 66</t>
  </si>
  <si>
    <t>La sociedad ha sido constituida legalmente bajo las leyes de la República del Paraguay, bajo la denominación de AVANTGARDE CASA DE BOLSA S.A. Constitución formalizada ante el Escribano Público Luis Enrique Peroni por medio de la Escritura Pública Nº 400 en fecha 9 de Julio de 2008. Asimismo, se encuentra inscripta en los Registros Públicos de Comercio, bajo el Nº 590 serie E folio 6.395 y siguientes, de la sección contratos de fecha 5 de agosto de 2008; e inscripta en la Comisión Nacional de Valores por medio de la Resolución Nº 1145/2008, bajo el Código CB 019.	
Inscripta en la Bolsa de Valores y Productos de Asunción S.A. por medio de la Resolución Nº 818/2008 de fecha 3 de diciembre de 2008. Posteriormente, en fecha 15 de marzo de 2013 según Acta de Asamblea se decidió el cambio de denominación por AVALON CASA DE BOLSA S.A., la que fuera formalizada ante el Escribano Público Luis Enrique Peroni mediante la Escritura Pública Nº 208 e inscripta en los Registros Públicos de Comercio bajo el Nº 245 Serie H folio 1809 y siguientes de fecha 23 de agosto de 2013 la modificación de los estatutos sociales por medio de la Escritura Pública N° 173 de fecha 15 de octubre de 2015 e inscripta en los Registros Públicos de Comercio bajo Nº 01 Folio 01 y la modificación parcial del estatuto social por medio de la Escritura Pública N° 66 de fecha 19 de setiembre de 2022 e inscripta en los Registros Públicos de Comercio bajo N° 03 Folio 28.</t>
  </si>
  <si>
    <t>Garantía por la suma total de Gs. 638.000.000 (Guaraníes Seiscientos treinta y ocho millones) con 638 cortes nominales de 1.000.000 (guaraníes un millón), sobre 638 Bonos ISIN PYCEC01F2492 emitido por Instituto de Cementos Concepción S.A.E. (CECON S.A.E.) en fecha 23/11/2021, con fecha de vencimiento el 14/11/2031.</t>
  </si>
  <si>
    <t>Fideicomiso de Administración Itacua Bienes y Raíces S.A.</t>
  </si>
  <si>
    <t>Mcal. López N° 3233 e/ Gral. Garay</t>
  </si>
  <si>
    <t>Fideicomiso</t>
  </si>
  <si>
    <t>Ajustes por diferencias</t>
  </si>
  <si>
    <t>FIDEICOMISO ITACUA BIENES Y RAICES S.A.</t>
  </si>
  <si>
    <t>Bolsa de Valores  de Asunción S.A</t>
  </si>
  <si>
    <t>Deudores por Intermediación Moneda Local - Vinculados/Partes</t>
  </si>
  <si>
    <t xml:space="preserve"> Préstamos en Bancos</t>
  </si>
  <si>
    <t xml:space="preserve"> PRÉSTAMOS FINANCIEROS</t>
  </si>
  <si>
    <t>El flujo de efectivo fue elaborado por el método directo, criterio contemplado en las normas mencionadas en el 3.1.</t>
  </si>
  <si>
    <t>La Sociedad prepara y presenta por separado los Estados Financieros consolidados al ser controlante de otra Sociedad conforme a los requerimientos de la Comisión Nacional de Valores y la Norma del Consejo de Contadores Públicos del Paraguay.</t>
  </si>
  <si>
    <t>Los ingresos son reconocidos de conformidad a las normas de la Comisión Nacional de Valores y la Norma del Consejo de Contadores Públicos del Paraguay y que fueron aplicados por la Alta Dirección en forma uniforme de un ejercicio financiero a otro.</t>
  </si>
  <si>
    <t>Los Estados Financieros han sido preparados de acuerdo a las normas establecidas por la Comisión Nacional de Valores y la Norma del Consejo de Contadores Públicos del Paraguay.</t>
  </si>
  <si>
    <t>Información al 31 de Marzo de 2023</t>
  </si>
  <si>
    <t>Arnold David Benitez Riveros</t>
  </si>
  <si>
    <t>Al 31 de Marzo de 2023 el Capital Social de la sociedad (de acuerdo al Artículo N° 5 de los estatutos sociales) es de Gs. 100.000.000.000 representado por 1.000.000 de acciones nominativas ordinarias de valor nominal Gs. 100.000 cada una.</t>
  </si>
  <si>
    <t>BALANCE GENERAL AL 31/03/2023</t>
  </si>
  <si>
    <t>CAMBIO CIERRE PERIODO AL 31/03/2023</t>
  </si>
  <si>
    <t>SALDO PERIODO EN ₲ AL 31/03/2023</t>
  </si>
  <si>
    <t>CAMBIO CIERRE EJERCICIO AL 31/12/2022</t>
  </si>
  <si>
    <t>SALDO AL CIERRE EJERCICIO EN ₲ AL 31/12/2022</t>
  </si>
  <si>
    <t>TIPO DE CAMBIO AL 31/03/2023</t>
  </si>
  <si>
    <t>MONTO AJUSTADO  AL 31/03/2023</t>
  </si>
  <si>
    <t>SALDO AL 31/03/2023</t>
  </si>
  <si>
    <t>INFORMACIÓN SOBRE EL EMISOR AL 31/03/2023</t>
  </si>
  <si>
    <t>Total Títulos de Renta Fija al 31/03/2023</t>
  </si>
  <si>
    <t>Total títulos Renta Variable al 31/03/2023</t>
  </si>
  <si>
    <t>Total títulos reportados al 31/03/2023</t>
  </si>
  <si>
    <t>Total al 31/03/2023</t>
  </si>
  <si>
    <t>Total títulos permanentes al 31/03/2023</t>
  </si>
  <si>
    <t>Totales Inversiones corrientes al 31/03/2023</t>
  </si>
  <si>
    <t>Total Inversiones no Corrientes al 31/03/2023</t>
  </si>
  <si>
    <t>Saldo período al 31/03/2023</t>
  </si>
  <si>
    <t>Totales al 31/03/2023</t>
  </si>
  <si>
    <t>SALDOS AL  31/03/2023</t>
  </si>
  <si>
    <t>ACUMULADOS AL 31/12/2022</t>
  </si>
  <si>
    <t>SALDOS AL 31/03/2023</t>
  </si>
  <si>
    <t>SALDO 31/03/2023</t>
  </si>
  <si>
    <t>ESTADO DE RESULTADOS CORRESPONDIENTE  AL 31 DE MARZO DE 2023                                                                                                                                                                                PRESENTADO EN FORMA COMPARATIVA CON EL 31 DE MARZO DE 2022                                                                                                                                (Expresado en Guaraníes)</t>
  </si>
  <si>
    <t>ESTADO DE FLUJO DE EFECTIVO                                                                                                                                                                                                                                                                   CORRESPONDIENTE AL 31 DE MARZO DE 2023 PRESENTADO EN FORMA COMPARATIVA CON EL 31 DE MARZO DE 2022                                                                                                                                                             (Expresado en Guaraníes)</t>
  </si>
  <si>
    <t>CORRESPONDIENTE AL 31 DE MARZO DE 2023 PRESENTADO EN FORMA COMPARATIVA CON EL 31 DE MARZO DE 2022</t>
  </si>
  <si>
    <t>Banco Continental  176084</t>
  </si>
  <si>
    <t>Banco Continental 340682</t>
  </si>
  <si>
    <t>Tu Financiera</t>
  </si>
  <si>
    <t>Banco Rio 08-29650-05</t>
  </si>
  <si>
    <t>Banco Continental 01-176084-06</t>
  </si>
  <si>
    <t>IVA a Pagar</t>
  </si>
  <si>
    <t>Otras Gratificaciones a Pagar</t>
  </si>
  <si>
    <t>Totales al 31/03/2022</t>
  </si>
  <si>
    <t>Pérdida por baja de bienes de uso</t>
  </si>
  <si>
    <t>Financiera Paraguayo Japonesa SAECA</t>
  </si>
  <si>
    <t>Imperial Compañía Distribuidora de Petróleos y Derivados SAE</t>
  </si>
  <si>
    <t>Tape Pora SAE</t>
  </si>
  <si>
    <t>Telefónica Celular del Paraguay S.A.</t>
  </si>
  <si>
    <t>Vision Banco SAECA</t>
  </si>
  <si>
    <t>Banco Regional  S.A.E.C.A.</t>
  </si>
  <si>
    <t>Aguinaldos a Pagar</t>
  </si>
  <si>
    <t>PRESENTADO EN FORMA COMPARATIVA CON EL EJERCICIO ANTERIOR CERRADO EL 31/12/2022</t>
  </si>
  <si>
    <t>Egresos Extraordinarios</t>
  </si>
  <si>
    <t>Totales Inversiones corrientes al 31/03/2022</t>
  </si>
  <si>
    <t>Total Inversiones no Corrientes al 31/03/2022</t>
  </si>
  <si>
    <t>TIPO DE CAMBIO AL 31/03/2022</t>
  </si>
  <si>
    <t>MONTO AJUSTADO  AL 31/03/2022</t>
  </si>
  <si>
    <t>Los Estados Financieros al 31 de marzo fueron aprobados por acta de directorio.</t>
  </si>
  <si>
    <t>10.697.960.36</t>
  </si>
  <si>
    <t>Saldo período al 31/12/2022</t>
  </si>
  <si>
    <t>TOTAL PRÉSTAMOS FINANCIEROS 31/03/2023</t>
  </si>
  <si>
    <t>TOTAL PRÉSTAMOS FINANCIEROS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</si>
</sst>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7">
    <numFmt numFmtId="6" formatCode="&quot;₲&quot;\ #,##0;[Red]&quot;₲&quot;\ \-#,##0"/>
    <numFmt numFmtId="41" formatCode="_ * #,##0_ ;_ * \-#,##0_ ;_ * &quot;-&quot;_ ;_ @_ "/>
    <numFmt numFmtId="43" formatCode="_ * #,##0.00_ ;_ * \-#,##0.00_ ;_ * &quot;-&quot;??_ ;_ @_ "/>
    <numFmt numFmtId="164" formatCode="_-* #,##0.00\ _€_-;\-* #,##0.00\ _€_-;_-* &quot;-&quot;??\ _€_-;_-@_-"/>
    <numFmt numFmtId="165" formatCode="_(* #,##0.00_);_(* \(#,##0.00\);_(* &quot;-&quot;??_);_(@_)"/>
    <numFmt numFmtId="166" formatCode="_ * #,##0_ ;_ * \-#,##0_ ;_ * &quot;-&quot;??_ ;_ @_ "/>
    <numFmt numFmtId="167" formatCode="_ &quot;Gs&quot;\ * #,##0_ ;_ &quot;Gs&quot;\ * \-#,##0_ ;_ &quot;Gs&quot;\ * &quot;-&quot;_ ;_ @_ "/>
    <numFmt numFmtId="168" formatCode="_ &quot;Gs&quot;\ * #,##0.00_ ;_ &quot;Gs&quot;\ * \-#,##0.00_ ;_ &quot;Gs&quot;\ * &quot;-&quot;??_ ;_ @_ "/>
    <numFmt numFmtId="169" formatCode="_ * #,##0.00_ ;_ * \-#,##0.00_ ;_ * &quot;-&quot;_ ;_ @_ "/>
    <numFmt numFmtId="170" formatCode="0.0"/>
    <numFmt numFmtId="171" formatCode="#,##0_ ;[Red]\-#,##0\ "/>
    <numFmt numFmtId="172" formatCode="#,##0.00_ ;[Red]\-#,##0.00\ "/>
    <numFmt numFmtId="173" formatCode="_-* #,##0.00_-;\-* #,##0.00_-;_-* \-??_-;_-@_-"/>
    <numFmt numFmtId="174" formatCode="_(* #,##0_);_(* \(#,##0\);_(* &quot;-&quot;??_);_(@_)"/>
    <numFmt numFmtId="175" formatCode="#,##0_ ;\-#,##0\ "/>
    <numFmt numFmtId="176" formatCode="_(* #,##0.00_);_(* \(#,##0.00\);_(* \-??_);_(@_)"/>
    <numFmt numFmtId="177" formatCode="_(* #,##0_);_(* \(#,##0\);_(* \-_);_(@_)"/>
    <numFmt numFmtId="178" formatCode="#,##0&quot; &quot;;&quot;(&quot;#,##0&quot;)&quot;"/>
    <numFmt numFmtId="179" formatCode="#,##0&quot; &quot;;&quot; -&quot;#,##0&quot; &quot;;&quot; - &quot;;@&quot; &quot;"/>
    <numFmt numFmtId="180" formatCode="&quot; &quot;#,##0&quot; &quot;;&quot; -&quot;#,##0&quot; &quot;;&quot; - &quot;;&quot; &quot;@&quot; &quot;"/>
    <numFmt numFmtId="181" formatCode="[$-3C0A]General"/>
    <numFmt numFmtId="182" formatCode="&quot;Gs &quot;#,##0.00&quot; &quot;;&quot;(Gs &quot;#,##0.00&quot;)&quot;"/>
    <numFmt numFmtId="183" formatCode="#,##0.00&quot; &quot;;&quot; -&quot;#,##0.00&quot; &quot;;&quot; -&quot;#&quot; &quot;;@&quot; &quot;"/>
    <numFmt numFmtId="184" formatCode="&quot; &quot;#,##0.00&quot; &quot;;&quot; (&quot;#,##0.00&quot;)&quot;;&quot; -&quot;00&quot; &quot;;&quot; &quot;@&quot; &quot;"/>
    <numFmt numFmtId="185" formatCode="[$G-3C0A]#,##0.00;[Red]&quot;(&quot;[$G-3C0A]#,##0.00&quot;)&quot;"/>
    <numFmt numFmtId="186" formatCode="#,##0.00&quot; &quot;[$€-407];[Red]&quot;-&quot;#,##0.00&quot; &quot;[$€-407]"/>
    <numFmt numFmtId="187" formatCode="_-* #,##0.00\ _P_t_s_-;\-* #,##0.00\ _P_t_s_-;_-* &quot;-&quot;??\ _P_t_s_-;_-@_-"/>
    <numFmt numFmtId="188" formatCode="#,##0.00\ ;&quot; (&quot;#,##0.00\);&quot; -&quot;#\ ;@\ "/>
    <numFmt numFmtId="189" formatCode="_-* #,##0.00\ _P_t_s_-;\-* #,##0.00\ _P_t_s_-;_-* \-??\ _P_t_s_-;_-@_-"/>
    <numFmt numFmtId="190" formatCode="000"/>
    <numFmt numFmtId="191" formatCode="_-* #,##0_-;\-* #,##0_-;_-* &quot;-&quot;_-;_-@_-"/>
    <numFmt numFmtId="192" formatCode="_-* #,##0.00_-;\-* #,##0.00_-;_-* &quot;-&quot;??_-;_-@_-"/>
    <numFmt numFmtId="193" formatCode="_-* #,##0_-;\-* #,##0_-;_-* &quot;-&quot;??_-;_-@_-"/>
    <numFmt numFmtId="194" formatCode="_(&quot;$&quot;* #,##0.00_);_(&quot;$&quot;* \(#,##0.00\);_(&quot;$&quot;* &quot;-&quot;??_);_(@_)"/>
    <numFmt numFmtId="195" formatCode="[$$-540A]#,##0.00_);\([$$-540A]#,##0.00\)"/>
    <numFmt numFmtId="196" formatCode="_-* #,##0.00\ &quot;Pts&quot;_-;\-* #,##0.00\ &quot;Pts&quot;_-;_-* &quot;-&quot;??\ &quot;Pts&quot;_-;_-@_-"/>
    <numFmt numFmtId="197" formatCode="0.000%"/>
    <numFmt numFmtId="198" formatCode="dd/mm/yyyy;@"/>
    <numFmt numFmtId="199" formatCode="_-* #,##0\ _€_-;\-* #,##0\ _€_-;_-* &quot;-&quot;\ _€_-;_-@_-"/>
    <numFmt numFmtId="200" formatCode="_-* #,##0\ &quot;Gs.&quot;_-;\-* #,##0\ &quot;Gs.&quot;_-;_-* &quot;-&quot;\ &quot;Gs.&quot;_-;_-@_-"/>
    <numFmt numFmtId="201" formatCode="_-* #,##0.00\ [$€]_-;\-* #,##0.00\ [$€]_-;_-* &quot;-&quot;??\ [$€]_-;_-@_-"/>
    <numFmt numFmtId="202" formatCode="_-* #,##0.00\ _G_s_._-;\-* #,##0.00\ _G_s_._-;_-* &quot;-&quot;??\ _G_s_._-;_-@_-"/>
    <numFmt numFmtId="203" formatCode="0%_);\(0%\)"/>
    <numFmt numFmtId="204" formatCode="_-* #,##0.00\ &quot;€&quot;_-;\-* #,##0.00\ &quot;€&quot;_-;_-* &quot;-&quot;??\ &quot;€&quot;_-;_-@_-"/>
    <numFmt numFmtId="205" formatCode="_-* #,##0\ _D_M_-;\-* #,##0\ _D_M_-;_-* &quot;-&quot;\ _D_M_-;_-@_-"/>
    <numFmt numFmtId="206" formatCode="_([$€]* #,##0.00_);_([$€]* \(#,##0.00\);_([$€]* &quot;-&quot;??_);_(@_)"/>
    <numFmt numFmtId="207" formatCode="0.0000"/>
  </numFmts>
  <fonts count="135">
    <font>
      <sz val="11"/>
      <color theme="1"/>
      <name val="Calibri"/>
      <family val="2"/>
      <scheme val="minor"/>
    </font>
    <font>
      <sz val="11"/>
      <color theme="1"/>
      <name val="Calibri"/>
      <family val="2"/>
      <scheme val="minor"/>
    </font>
    <font>
      <sz val="10"/>
      <name val="Arial"/>
      <family val="2"/>
    </font>
    <font>
      <sz val="12"/>
      <name val="Arial"/>
      <family val="2"/>
    </font>
    <font>
      <u/>
      <sz val="10"/>
      <color indexed="12"/>
      <name val="Arial"/>
      <family val="2"/>
    </font>
    <font>
      <sz val="9"/>
      <color theme="1"/>
      <name val="Calibri"/>
      <family val="2"/>
      <scheme val="minor"/>
    </font>
    <font>
      <b/>
      <sz val="9"/>
      <color theme="1"/>
      <name val="Calibri"/>
      <family val="2"/>
      <scheme val="minor"/>
    </font>
    <font>
      <sz val="11"/>
      <color indexed="8"/>
      <name val="Calibri"/>
      <family val="2"/>
    </font>
    <font>
      <sz val="9"/>
      <name val="Segoe UI"/>
      <family val="2"/>
    </font>
    <font>
      <u/>
      <sz val="11"/>
      <color theme="10"/>
      <name val="Calibri"/>
      <family val="2"/>
      <scheme val="minor"/>
    </font>
    <font>
      <b/>
      <sz val="14"/>
      <color theme="1"/>
      <name val="Calibri"/>
      <family val="2"/>
      <scheme val="minor"/>
    </font>
    <font>
      <sz val="11"/>
      <color rgb="FF000000"/>
      <name val="Arial"/>
      <family val="2"/>
    </font>
    <font>
      <b/>
      <i/>
      <sz val="16"/>
      <color rgb="FF000000"/>
      <name val="Arial"/>
      <family val="2"/>
    </font>
    <font>
      <sz val="12"/>
      <color rgb="FF000000"/>
      <name val="Arial"/>
      <family val="2"/>
    </font>
    <font>
      <sz val="10"/>
      <color rgb="FF000000"/>
      <name val="Arial"/>
      <family val="2"/>
    </font>
    <font>
      <b/>
      <i/>
      <u/>
      <sz val="11"/>
      <color rgb="FF000000"/>
      <name val="Arial"/>
      <family val="2"/>
    </font>
    <font>
      <sz val="11"/>
      <color indexed="8"/>
      <name val="Calibri"/>
      <family val="2"/>
      <charset val="1"/>
    </font>
    <font>
      <sz val="9.5"/>
      <color theme="1"/>
      <name val="Arial"/>
      <family val="2"/>
    </font>
    <font>
      <b/>
      <sz val="9.5"/>
      <color theme="1"/>
      <name val="Arial"/>
      <family val="2"/>
    </font>
    <font>
      <sz val="9.5"/>
      <color rgb="FFFF0000"/>
      <name val="Arial"/>
      <family val="2"/>
    </font>
    <font>
      <sz val="9.5"/>
      <color theme="1"/>
      <name val="Calibri"/>
      <family val="2"/>
      <scheme val="minor"/>
    </font>
    <font>
      <b/>
      <sz val="9.5"/>
      <color theme="1"/>
      <name val="Calibri"/>
      <family val="2"/>
      <scheme val="minor"/>
    </font>
    <font>
      <b/>
      <sz val="9.5"/>
      <name val="Calibri"/>
      <family val="2"/>
      <scheme val="minor"/>
    </font>
    <font>
      <b/>
      <i/>
      <sz val="9.5"/>
      <color theme="1"/>
      <name val="Calibri"/>
      <family val="2"/>
      <scheme val="minor"/>
    </font>
    <font>
      <sz val="9.5"/>
      <color indexed="8"/>
      <name val="Calibri"/>
      <family val="2"/>
      <scheme val="minor"/>
    </font>
    <font>
      <b/>
      <u/>
      <sz val="1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sz val="10"/>
      <name val="Times New Roman"/>
      <family val="1"/>
    </font>
    <font>
      <sz val="11"/>
      <color rgb="FF000000"/>
      <name val="Calibri"/>
      <family val="2"/>
      <scheme val="minor"/>
    </font>
    <font>
      <sz val="11"/>
      <color indexed="8"/>
      <name val="Calibri"/>
      <family val="2"/>
      <scheme val="minor"/>
    </font>
    <font>
      <sz val="12"/>
      <color theme="1"/>
      <name val="Calibri"/>
      <family val="2"/>
      <scheme val="minor"/>
    </font>
    <font>
      <sz val="8"/>
      <name val="Verdana"/>
      <family val="2"/>
    </font>
    <font>
      <sz val="10"/>
      <name val="Verdana"/>
      <family val="2"/>
    </font>
    <font>
      <u/>
      <sz val="10"/>
      <color theme="10"/>
      <name val="Arial"/>
      <family val="2"/>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2"/>
      <name val="Times New Roman"/>
      <family val="1"/>
    </font>
    <font>
      <sz val="10"/>
      <color indexed="8"/>
      <name val="Arial"/>
      <family val="2"/>
    </font>
    <font>
      <u/>
      <sz val="11"/>
      <color theme="10"/>
      <name val="Calibri"/>
      <family val="2"/>
      <charset val="238"/>
      <scheme val="minor"/>
    </font>
    <font>
      <sz val="11"/>
      <color rgb="FF9C6500"/>
      <name val="Calibri"/>
      <family val="2"/>
      <scheme val="minor"/>
    </font>
    <font>
      <b/>
      <sz val="18"/>
      <color theme="3"/>
      <name val="Cambria"/>
      <family val="2"/>
      <scheme val="major"/>
    </font>
    <font>
      <sz val="10"/>
      <name val="Nimbus Sans L"/>
    </font>
    <font>
      <sz val="9.5"/>
      <color theme="1"/>
      <name val="Outfit"/>
    </font>
    <font>
      <b/>
      <sz val="12"/>
      <color theme="1"/>
      <name val="Outfit"/>
    </font>
    <font>
      <sz val="10"/>
      <color theme="1"/>
      <name val="Outfit"/>
    </font>
    <font>
      <b/>
      <sz val="10"/>
      <color theme="1"/>
      <name val="Outfit"/>
    </font>
    <font>
      <b/>
      <u/>
      <sz val="12"/>
      <color theme="1"/>
      <name val="Outfit"/>
    </font>
    <font>
      <b/>
      <sz val="9.5"/>
      <color theme="1"/>
      <name val="Outfit"/>
    </font>
    <font>
      <b/>
      <u/>
      <sz val="10"/>
      <color theme="1"/>
      <name val="Outfit"/>
    </font>
    <font>
      <b/>
      <u/>
      <sz val="9.5"/>
      <color theme="1"/>
      <name val="Outfit"/>
    </font>
    <font>
      <b/>
      <u/>
      <sz val="10"/>
      <color theme="1"/>
      <name val="Arial"/>
      <family val="2"/>
    </font>
    <font>
      <sz val="10"/>
      <color theme="1"/>
      <name val="Arial"/>
      <family val="2"/>
    </font>
    <font>
      <u/>
      <sz val="10"/>
      <color theme="10"/>
      <name val="Outfit"/>
    </font>
    <font>
      <b/>
      <sz val="10"/>
      <color theme="1"/>
      <name val="Arial"/>
      <family val="2"/>
    </font>
    <font>
      <b/>
      <sz val="9"/>
      <color theme="0"/>
      <name val="Outfit"/>
    </font>
    <font>
      <sz val="9.5"/>
      <name val="Outfit"/>
    </font>
    <font>
      <b/>
      <sz val="9.5"/>
      <name val="Outfit"/>
    </font>
    <font>
      <sz val="9.5"/>
      <color rgb="FFFF0000"/>
      <name val="Outfit"/>
    </font>
    <font>
      <u/>
      <sz val="9.5"/>
      <color theme="1"/>
      <name val="Outfit"/>
    </font>
    <font>
      <b/>
      <sz val="10"/>
      <color theme="0"/>
      <name val="Outfit"/>
    </font>
    <font>
      <sz val="9.5"/>
      <color theme="0"/>
      <name val="Outfit"/>
    </font>
    <font>
      <b/>
      <sz val="10"/>
      <color theme="1" tint="4.9989318521683403E-2"/>
      <name val="Outfit"/>
    </font>
    <font>
      <sz val="10"/>
      <color theme="1" tint="4.9989318521683403E-2"/>
      <name val="Outfit"/>
    </font>
    <font>
      <sz val="9.5"/>
      <color theme="1" tint="4.9989318521683403E-2"/>
      <name val="Arial"/>
      <family val="2"/>
    </font>
    <font>
      <b/>
      <sz val="9.5"/>
      <color theme="1" tint="4.9989318521683403E-2"/>
      <name val="Arial"/>
      <family val="2"/>
    </font>
    <font>
      <b/>
      <i/>
      <sz val="10"/>
      <color theme="1" tint="4.9989318521683403E-2"/>
      <name val="Outfit"/>
    </font>
    <font>
      <b/>
      <u/>
      <sz val="10"/>
      <color theme="1" tint="4.9989318521683403E-2"/>
      <name val="Outfit"/>
    </font>
    <font>
      <b/>
      <strike/>
      <sz val="10"/>
      <color theme="1" tint="4.9989318521683403E-2"/>
      <name val="Outfit"/>
    </font>
    <font>
      <strike/>
      <sz val="10"/>
      <color theme="1" tint="4.9989318521683403E-2"/>
      <name val="Outfit"/>
    </font>
    <font>
      <b/>
      <sz val="9.5"/>
      <color theme="0"/>
      <name val="Outfit"/>
    </font>
    <font>
      <b/>
      <u/>
      <sz val="10"/>
      <color theme="0"/>
      <name val="Outfit"/>
    </font>
    <font>
      <sz val="10"/>
      <color theme="0"/>
      <name val="Outfit"/>
    </font>
    <font>
      <sz val="18"/>
      <color theme="3"/>
      <name val="Cambria"/>
      <family val="2"/>
      <scheme val="major"/>
    </font>
    <font>
      <b/>
      <sz val="10"/>
      <color rgb="FFFF0000"/>
      <name val="Outfit"/>
    </font>
    <font>
      <sz val="11"/>
      <color indexed="9"/>
      <name val="Calibri"/>
      <family val="2"/>
    </font>
    <font>
      <sz val="11"/>
      <color indexed="17"/>
      <name val="Calibri"/>
      <family val="2"/>
    </font>
    <font>
      <b/>
      <sz val="11"/>
      <color indexed="9"/>
      <name val="Calibri"/>
      <family val="2"/>
    </font>
    <font>
      <sz val="11"/>
      <color indexed="52"/>
      <name val="Calibri"/>
      <family val="2"/>
    </font>
    <font>
      <b/>
      <sz val="12"/>
      <color indexed="9"/>
      <name val="Calibri"/>
      <family val="2"/>
    </font>
    <font>
      <b/>
      <sz val="11"/>
      <color indexed="52"/>
      <name val="Calibri"/>
      <family val="2"/>
    </font>
    <font>
      <b/>
      <sz val="11"/>
      <color indexed="62"/>
      <name val="Calibri"/>
      <family val="2"/>
    </font>
    <font>
      <sz val="11"/>
      <color indexed="62"/>
      <name val="Calibri"/>
      <family val="2"/>
    </font>
    <font>
      <sz val="12"/>
      <color indexed="17"/>
      <name val="Calibri"/>
      <family val="2"/>
    </font>
    <font>
      <b/>
      <sz val="15"/>
      <color indexed="56"/>
      <name val="Calibri"/>
      <family val="2"/>
    </font>
    <font>
      <b/>
      <sz val="11"/>
      <color indexed="56"/>
      <name val="Calibri"/>
      <family val="2"/>
    </font>
    <font>
      <sz val="11"/>
      <color indexed="20"/>
      <name val="Calibri"/>
      <family val="2"/>
    </font>
    <font>
      <sz val="12"/>
      <color indexed="62"/>
      <name val="Calibri"/>
      <family val="2"/>
    </font>
    <font>
      <sz val="12"/>
      <color indexed="52"/>
      <name val="Calibri"/>
      <family val="2"/>
    </font>
    <font>
      <sz val="12"/>
      <color indexed="60"/>
      <name val="Calibri"/>
      <family val="2"/>
    </font>
    <font>
      <b/>
      <sz val="11"/>
      <color indexed="63"/>
      <name val="Calibri"/>
      <family val="2"/>
    </font>
    <font>
      <sz val="11"/>
      <color indexed="10"/>
      <name val="Calibri"/>
      <family val="2"/>
    </font>
    <font>
      <i/>
      <sz val="11"/>
      <color indexed="23"/>
      <name val="Calibri"/>
      <family val="2"/>
    </font>
    <font>
      <b/>
      <sz val="12"/>
      <color indexed="8"/>
      <name val="Calibri"/>
      <family val="2"/>
    </font>
    <font>
      <sz val="12"/>
      <color indexed="10"/>
      <name val="Calibri"/>
      <family val="2"/>
    </font>
    <font>
      <b/>
      <sz val="10"/>
      <name val="Arial"/>
      <family val="2"/>
    </font>
    <font>
      <b/>
      <sz val="13"/>
      <color indexed="56"/>
      <name val="Calibri"/>
      <family val="2"/>
    </font>
    <font>
      <sz val="11"/>
      <color indexed="60"/>
      <name val="Calibri"/>
      <family val="2"/>
    </font>
    <font>
      <b/>
      <sz val="10"/>
      <color indexed="10"/>
      <name val="Arial"/>
      <family val="2"/>
    </font>
    <font>
      <b/>
      <sz val="18"/>
      <color indexed="56"/>
      <name val="Cambria"/>
      <family val="2"/>
    </font>
    <font>
      <b/>
      <sz val="11"/>
      <color indexed="8"/>
      <name val="Calibri"/>
      <family val="2"/>
    </font>
    <font>
      <sz val="10"/>
      <name val="Arial"/>
      <family val="2"/>
    </font>
    <font>
      <sz val="10"/>
      <color indexed="64"/>
      <name val="Arial"/>
      <family val="2"/>
    </font>
    <font>
      <sz val="10"/>
      <name val="Courier"/>
      <family val="3"/>
    </font>
    <font>
      <sz val="10"/>
      <name val="MS Sans Serif"/>
      <family val="2"/>
    </font>
    <font>
      <sz val="11"/>
      <color theme="1"/>
      <name val="Arial"/>
      <family val="2"/>
    </font>
    <font>
      <b/>
      <sz val="8"/>
      <color theme="1"/>
      <name val="Outfit"/>
    </font>
  </fonts>
  <fills count="67">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BAD40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7"/>
        <bgColor indexed="41"/>
      </patternFill>
    </fill>
    <fill>
      <patternFill patternType="solid">
        <fgColor indexed="26"/>
        <b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bgColor indexed="26"/>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27"/>
      </patternFill>
    </fill>
    <fill>
      <patternFill patternType="solid">
        <fgColor indexed="22"/>
      </patternFill>
    </fill>
    <fill>
      <patternFill patternType="solid">
        <fgColor indexed="55"/>
        <bgColor indexed="23"/>
      </patternFill>
    </fill>
    <fill>
      <patternFill patternType="solid">
        <fgColor indexed="27"/>
        <bgColor indexed="64"/>
      </patternFill>
    </fill>
    <fill>
      <patternFill patternType="solid">
        <fgColor indexed="43"/>
      </patternFill>
    </fill>
    <fill>
      <patternFill patternType="solid">
        <fgColor indexed="26"/>
      </patternFill>
    </fill>
    <fill>
      <patternFill patternType="solid">
        <fgColor indexed="31"/>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auto="1"/>
      </left>
      <right/>
      <top/>
      <bottom/>
      <diagonal/>
    </border>
    <border>
      <left/>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564">
    <xf numFmtId="0" fontId="0" fillId="0" borderId="0"/>
    <xf numFmtId="165" fontId="1" fillId="0" borderId="0" applyFont="0" applyFill="0" applyBorder="0" applyAlignment="0" applyProtection="0"/>
    <xf numFmtId="0" fontId="1"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alignment vertical="top"/>
      <protection locked="0"/>
    </xf>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4" applyNumberFormat="0" applyFont="0" applyAlignment="0" applyProtection="0"/>
    <xf numFmtId="9" fontId="2" fillId="0" borderId="0" applyFont="0" applyFill="0" applyBorder="0" applyAlignment="0" applyProtection="0"/>
    <xf numFmtId="168" fontId="2" fillId="0" borderId="0" applyFont="0" applyFill="0" applyBorder="0" applyAlignment="0" applyProtection="0"/>
    <xf numFmtId="0" fontId="2" fillId="0" borderId="0"/>
    <xf numFmtId="0" fontId="1" fillId="0" borderId="0"/>
    <xf numFmtId="43" fontId="2" fillId="0" borderId="0" applyFont="0" applyFill="0" applyBorder="0" applyAlignment="0" applyProtection="0"/>
    <xf numFmtId="0" fontId="2" fillId="0" borderId="0"/>
    <xf numFmtId="41" fontId="1" fillId="0" borderId="0" applyFont="0" applyFill="0" applyBorder="0" applyAlignment="0" applyProtection="0"/>
    <xf numFmtId="0" fontId="7" fillId="0" borderId="0"/>
    <xf numFmtId="173" fontId="7" fillId="0" borderId="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8" fillId="0" borderId="0"/>
    <xf numFmtId="164" fontId="8"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0" fontId="3" fillId="0" borderId="0"/>
    <xf numFmtId="9"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1" fillId="0" borderId="0"/>
    <xf numFmtId="180" fontId="11" fillId="0" borderId="0" applyFont="0" applyFill="0" applyBorder="0" applyAlignment="0" applyProtection="0"/>
    <xf numFmtId="178" fontId="11" fillId="0" borderId="0" applyFont="0" applyBorder="0" applyProtection="0"/>
    <xf numFmtId="182" fontId="11" fillId="0" borderId="0" applyFont="0" applyBorder="0" applyProtection="0"/>
    <xf numFmtId="179" fontId="11" fillId="0" borderId="0" applyFont="0" applyBorder="0" applyProtection="0"/>
    <xf numFmtId="183" fontId="11" fillId="0" borderId="0" applyFont="0" applyBorder="0" applyProtection="0"/>
    <xf numFmtId="0" fontId="12" fillId="0" borderId="0" applyNumberFormat="0" applyBorder="0" applyProtection="0">
      <alignment horizontal="center"/>
    </xf>
    <xf numFmtId="0" fontId="12" fillId="0" borderId="0" applyNumberFormat="0" applyBorder="0" applyProtection="0">
      <alignment horizontal="center"/>
    </xf>
    <xf numFmtId="0" fontId="12" fillId="0" borderId="0" applyNumberFormat="0" applyBorder="0" applyProtection="0">
      <alignment horizontal="center" textRotation="90"/>
    </xf>
    <xf numFmtId="181" fontId="12" fillId="0" borderId="0" applyBorder="0" applyProtection="0">
      <alignment horizontal="center" textRotation="90"/>
    </xf>
    <xf numFmtId="0" fontId="12" fillId="0" borderId="0" applyNumberFormat="0" applyBorder="0" applyProtection="0">
      <alignment horizontal="center" textRotation="90"/>
    </xf>
    <xf numFmtId="180" fontId="11" fillId="0" borderId="0" applyFont="0" applyBorder="0" applyProtection="0"/>
    <xf numFmtId="184" fontId="11" fillId="0" borderId="0" applyFont="0" applyBorder="0" applyProtection="0"/>
    <xf numFmtId="0" fontId="13" fillId="0" borderId="0" applyNumberFormat="0" applyBorder="0" applyProtection="0"/>
    <xf numFmtId="181" fontId="11" fillId="0" borderId="0" applyFont="0" applyBorder="0" applyProtection="0"/>
    <xf numFmtId="181" fontId="14" fillId="0" borderId="0" applyBorder="0" applyProtection="0"/>
    <xf numFmtId="0" fontId="15" fillId="0" borderId="0" applyNumberFormat="0" applyBorder="0" applyProtection="0"/>
    <xf numFmtId="181" fontId="15" fillId="0" borderId="0" applyBorder="0" applyProtection="0"/>
    <xf numFmtId="0" fontId="15" fillId="0" borderId="0" applyNumberFormat="0" applyBorder="0" applyProtection="0"/>
    <xf numFmtId="185" fontId="15" fillId="0" borderId="0" applyBorder="0" applyProtection="0"/>
    <xf numFmtId="186" fontId="15" fillId="0" borderId="0" applyBorder="0" applyProtection="0"/>
    <xf numFmtId="185" fontId="15" fillId="0" borderId="0" applyBorder="0" applyProtection="0"/>
    <xf numFmtId="187"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0" fontId="1" fillId="0" borderId="0"/>
    <xf numFmtId="0" fontId="1" fillId="0" borderId="0"/>
    <xf numFmtId="0" fontId="1" fillId="0" borderId="0"/>
    <xf numFmtId="41" fontId="2" fillId="0" borderId="0" applyFont="0" applyFill="0" applyBorder="0" applyAlignment="0" applyProtection="0"/>
    <xf numFmtId="9" fontId="2" fillId="0" borderId="0" applyFill="0" applyBorder="0" applyAlignment="0" applyProtection="0"/>
    <xf numFmtId="188"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2" fillId="0" borderId="0" applyFill="0" applyBorder="0" applyAlignment="0" applyProtection="0"/>
    <xf numFmtId="190" fontId="2" fillId="0" borderId="0" applyFill="0" applyBorder="0" applyAlignment="0" applyProtection="0"/>
    <xf numFmtId="0" fontId="16" fillId="0" borderId="0"/>
    <xf numFmtId="0" fontId="4" fillId="0" borderId="0" applyNumberFormat="0" applyFill="0" applyBorder="0" applyAlignment="0" applyProtection="0"/>
    <xf numFmtId="0" fontId="4" fillId="0" borderId="0" applyNumberFormat="0" applyFill="0" applyBorder="0" applyAlignment="0" applyProtection="0"/>
    <xf numFmtId="189" fontId="2" fillId="0" borderId="0" applyFill="0" applyBorder="0" applyAlignment="0" applyProtection="0"/>
    <xf numFmtId="189"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0" borderId="17" applyNumberFormat="0" applyFill="0" applyAlignment="0" applyProtection="0"/>
    <xf numFmtId="0" fontId="27" fillId="0" borderId="18" applyNumberFormat="0" applyFill="0" applyAlignment="0" applyProtection="0"/>
    <xf numFmtId="0" fontId="28" fillId="0" borderId="19"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10" borderId="20" applyNumberFormat="0" applyAlignment="0" applyProtection="0"/>
    <xf numFmtId="0" fontId="32" fillId="11" borderId="21" applyNumberFormat="0" applyAlignment="0" applyProtection="0"/>
    <xf numFmtId="0" fontId="33" fillId="11" borderId="20" applyNumberFormat="0" applyAlignment="0" applyProtection="0"/>
    <xf numFmtId="0" fontId="34" fillId="0" borderId="22" applyNumberFormat="0" applyFill="0" applyAlignment="0" applyProtection="0"/>
    <xf numFmtId="0" fontId="35" fillId="12" borderId="23" applyNumberFormat="0" applyAlignment="0" applyProtection="0"/>
    <xf numFmtId="0" fontId="36" fillId="0" borderId="0" applyNumberFormat="0" applyFill="0" applyBorder="0" applyAlignment="0" applyProtection="0"/>
    <xf numFmtId="0" fontId="1" fillId="2" borderId="4" applyNumberFormat="0" applyFont="0" applyAlignment="0" applyProtection="0"/>
    <xf numFmtId="0" fontId="37" fillId="0" borderId="0" applyNumberFormat="0" applyFill="0" applyBorder="0" applyAlignment="0" applyProtection="0"/>
    <xf numFmtId="0" fontId="38" fillId="0" borderId="24" applyNumberFormat="0" applyFill="0" applyAlignment="0" applyProtection="0"/>
    <xf numFmtId="0" fontId="3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1" fillId="0" borderId="18"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xf numFmtId="0" fontId="53" fillId="7" borderId="0" applyNumberFormat="0" applyBorder="0" applyAlignment="0" applyProtection="0"/>
    <xf numFmtId="41" fontId="2" fillId="0" borderId="0" applyFont="0" applyFill="0" applyBorder="0" applyAlignment="0" applyProtection="0"/>
    <xf numFmtId="0" fontId="52" fillId="0" borderId="19" applyNumberFormat="0" applyFill="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2" fillId="0" borderId="0"/>
    <xf numFmtId="0" fontId="2" fillId="0" borderId="0"/>
    <xf numFmtId="0" fontId="1" fillId="0" borderId="0"/>
    <xf numFmtId="43" fontId="7" fillId="0" borderId="0" applyFont="0" applyFill="0" applyBorder="0" applyAlignment="0" applyProtection="0"/>
    <xf numFmtId="0" fontId="2" fillId="0" borderId="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applyNumberFormat="0" applyFill="0" applyBorder="0" applyAlignment="0" applyProtection="0"/>
    <xf numFmtId="0" fontId="1" fillId="0" borderId="0"/>
    <xf numFmtId="0" fontId="2" fillId="0" borderId="0"/>
    <xf numFmtId="43" fontId="2" fillId="0" borderId="0" applyFont="0" applyFill="0" applyBorder="0" applyAlignment="0" applyProtection="0"/>
    <xf numFmtId="192" fontId="1" fillId="0" borderId="0" applyFont="0" applyFill="0" applyBorder="0" applyAlignment="0" applyProtection="0"/>
    <xf numFmtId="0" fontId="42" fillId="0" borderId="0"/>
    <xf numFmtId="191" fontId="2" fillId="0" borderId="0" applyFont="0" applyFill="0" applyBorder="0" applyAlignment="0" applyProtection="0"/>
    <xf numFmtId="43" fontId="1" fillId="0" borderId="0" applyFont="0" applyFill="0" applyBorder="0" applyAlignment="0" applyProtection="0"/>
    <xf numFmtId="0" fontId="42" fillId="0" borderId="0"/>
    <xf numFmtId="0" fontId="2" fillId="0" borderId="0"/>
    <xf numFmtId="43" fontId="7"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0" fontId="50" fillId="0" borderId="1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0" fontId="44" fillId="0" borderId="0"/>
    <xf numFmtId="41" fontId="44"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4" fontId="45" fillId="0" borderId="0" applyFont="0" applyFill="0" applyBorder="0" applyAlignment="0" applyProtection="0"/>
    <xf numFmtId="0" fontId="2" fillId="0" borderId="0"/>
    <xf numFmtId="0" fontId="1" fillId="0" borderId="0"/>
    <xf numFmtId="0" fontId="46" fillId="0" borderId="0"/>
    <xf numFmtId="9" fontId="2" fillId="0" borderId="0" applyFont="0" applyFill="0" applyBorder="0" applyAlignment="0" applyProtection="0"/>
    <xf numFmtId="41" fontId="1" fillId="0" borderId="0" applyFont="0" applyFill="0" applyBorder="0" applyAlignment="0" applyProtection="0"/>
    <xf numFmtId="192" fontId="1" fillId="0" borderId="0" applyFont="0" applyFill="0" applyBorder="0" applyAlignment="0" applyProtection="0"/>
    <xf numFmtId="0" fontId="2" fillId="0" borderId="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9" fontId="44" fillId="0" borderId="0" applyFont="0" applyFill="0" applyBorder="0" applyAlignment="0" applyProtection="0"/>
    <xf numFmtId="0" fontId="49" fillId="0" borderId="0" applyNumberForma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41" fontId="1" fillId="0" borderId="0" applyFont="0" applyFill="0" applyBorder="0" applyAlignment="0" applyProtection="0"/>
    <xf numFmtId="192" fontId="1" fillId="0" borderId="0" applyFont="0" applyFill="0" applyBorder="0" applyAlignment="0" applyProtection="0"/>
    <xf numFmtId="0" fontId="1" fillId="0" borderId="0"/>
    <xf numFmtId="19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xf numFmtId="0" fontId="54" fillId="8" borderId="0" applyNumberFormat="0" applyBorder="0" applyAlignment="0" applyProtection="0"/>
    <xf numFmtId="41" fontId="1" fillId="0" borderId="0" applyFont="0" applyFill="0" applyBorder="0" applyAlignment="0" applyProtection="0"/>
    <xf numFmtId="0" fontId="55" fillId="9" borderId="0" applyNumberFormat="0" applyBorder="0" applyAlignment="0" applyProtection="0"/>
    <xf numFmtId="0" fontId="56" fillId="10" borderId="20" applyNumberFormat="0" applyAlignment="0" applyProtection="0"/>
    <xf numFmtId="0" fontId="57" fillId="11" borderId="21" applyNumberFormat="0" applyAlignment="0" applyProtection="0"/>
    <xf numFmtId="0" fontId="58" fillId="11" borderId="20" applyNumberFormat="0" applyAlignment="0" applyProtection="0"/>
    <xf numFmtId="0" fontId="59" fillId="0" borderId="22" applyNumberFormat="0" applyFill="0" applyAlignment="0" applyProtection="0"/>
    <xf numFmtId="0" fontId="60" fillId="12" borderId="23" applyNumberFormat="0" applyAlignment="0" applyProtection="0"/>
    <xf numFmtId="0" fontId="61" fillId="0" borderId="0" applyNumberFormat="0" applyFill="0" applyBorder="0" applyAlignment="0" applyProtection="0"/>
    <xf numFmtId="0" fontId="48" fillId="2" borderId="4" applyNumberFormat="0" applyFont="0" applyAlignment="0" applyProtection="0"/>
    <xf numFmtId="0" fontId="62" fillId="0" borderId="0" applyNumberFormat="0" applyFill="0" applyBorder="0" applyAlignment="0" applyProtection="0"/>
    <xf numFmtId="0" fontId="63" fillId="0" borderId="24" applyNumberFormat="0" applyFill="0" applyAlignment="0" applyProtection="0"/>
    <xf numFmtId="0" fontId="64"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64" fillId="36" borderId="0" applyNumberFormat="0" applyBorder="0" applyAlignment="0" applyProtection="0"/>
    <xf numFmtId="43" fontId="48"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9" fontId="48" fillId="0" borderId="0" applyFont="0" applyFill="0" applyBorder="0" applyAlignment="0" applyProtection="0"/>
    <xf numFmtId="195"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0" fontId="65" fillId="0" borderId="0">
      <alignment vertical="top"/>
    </xf>
    <xf numFmtId="41" fontId="1" fillId="0" borderId="0" applyFont="0" applyFill="0" applyBorder="0" applyAlignment="0" applyProtection="0"/>
    <xf numFmtId="43" fontId="1" fillId="0" borderId="0" applyFont="0" applyFill="0" applyBorder="0" applyAlignment="0" applyProtection="0"/>
    <xf numFmtId="41" fontId="48" fillId="0" borderId="0" applyFont="0" applyFill="0" applyBorder="0" applyAlignment="0" applyProtection="0"/>
    <xf numFmtId="0" fontId="2" fillId="0" borderId="0"/>
    <xf numFmtId="43" fontId="1" fillId="0" borderId="0" applyFont="0" applyFill="0" applyBorder="0" applyAlignment="0" applyProtection="0"/>
    <xf numFmtId="43" fontId="48"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95" fontId="1" fillId="0" borderId="0"/>
    <xf numFmtId="0" fontId="1" fillId="0" borderId="0"/>
    <xf numFmtId="43" fontId="1" fillId="0" borderId="0" applyFont="0" applyFill="0" applyBorder="0" applyAlignment="0" applyProtection="0"/>
    <xf numFmtId="0" fontId="1" fillId="0" borderId="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1" fontId="4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66" fillId="0" borderId="0">
      <alignment vertical="top"/>
    </xf>
    <xf numFmtId="193"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8"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195" fontId="1" fillId="0" borderId="0"/>
    <xf numFmtId="0" fontId="1" fillId="0" borderId="0"/>
    <xf numFmtId="0" fontId="48"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0" fontId="67" fillId="0" borderId="0" applyNumberFormat="0" applyFill="0" applyBorder="0" applyAlignment="0" applyProtection="0"/>
    <xf numFmtId="0" fontId="1" fillId="0" borderId="0"/>
    <xf numFmtId="0" fontId="1" fillId="0" borderId="0"/>
    <xf numFmtId="164" fontId="2" fillId="0" borderId="0" applyFont="0" applyFill="0" applyBorder="0" applyAlignment="0" applyProtection="0"/>
    <xf numFmtId="0" fontId="68" fillId="9" borderId="0" applyNumberFormat="0" applyBorder="0" applyAlignment="0" applyProtection="0"/>
    <xf numFmtId="43" fontId="7"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196" fontId="2" fillId="0" borderId="0" applyFont="0" applyFill="0" applyBorder="0" applyAlignment="0" applyProtection="0"/>
    <xf numFmtId="192" fontId="43" fillId="0" borderId="0" applyFont="0" applyFill="0" applyBorder="0" applyAlignment="0" applyProtection="0"/>
    <xf numFmtId="0" fontId="70" fillId="0" borderId="0"/>
    <xf numFmtId="41" fontId="1" fillId="0" borderId="0" applyFont="0" applyFill="0" applyBorder="0" applyAlignment="0" applyProtection="0"/>
    <xf numFmtId="0" fontId="42" fillId="0" borderId="0"/>
    <xf numFmtId="0" fontId="69" fillId="0" borderId="0" applyNumberFormat="0" applyFill="0" applyBorder="0" applyAlignment="0" applyProtection="0"/>
    <xf numFmtId="0" fontId="39" fillId="36" borderId="0" applyNumberFormat="0" applyBorder="0" applyAlignment="0" applyProtection="0"/>
    <xf numFmtId="9" fontId="43"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39" fillId="32" borderId="0" applyNumberFormat="0" applyBorder="0" applyAlignment="0" applyProtection="0"/>
    <xf numFmtId="0" fontId="39" fillId="28" borderId="0" applyNumberFormat="0" applyBorder="0" applyAlignment="0" applyProtection="0"/>
    <xf numFmtId="0" fontId="39" fillId="24" borderId="0" applyNumberFormat="0" applyBorder="0" applyAlignment="0" applyProtection="0"/>
    <xf numFmtId="43" fontId="1" fillId="0" borderId="0" applyFont="0" applyFill="0" applyBorder="0" applyAlignment="0" applyProtection="0"/>
    <xf numFmtId="197" fontId="2" fillId="0" borderId="0" applyFont="0" applyFill="0" applyBorder="0" applyAlignment="0" applyProtection="0"/>
    <xf numFmtId="0" fontId="39" fillId="20" borderId="0" applyNumberFormat="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1" fontId="2" fillId="0" borderId="0" applyFont="0" applyFill="0" applyBorder="0" applyAlignment="0" applyProtection="0"/>
    <xf numFmtId="43" fontId="2" fillId="0" borderId="0" applyFont="0" applyFill="0" applyBorder="0" applyAlignment="0" applyProtection="0"/>
    <xf numFmtId="0" fontId="39" fillId="16" borderId="0" applyNumberFormat="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1" fillId="0" borderId="0"/>
    <xf numFmtId="41" fontId="48" fillId="0" borderId="0" applyFont="0" applyFill="0" applyBorder="0" applyAlignment="0" applyProtection="0"/>
    <xf numFmtId="195"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0" fontId="1" fillId="0" borderId="0"/>
    <xf numFmtId="43" fontId="1" fillId="0" borderId="0" applyFont="0" applyFill="0" applyBorder="0" applyAlignment="0" applyProtection="0"/>
    <xf numFmtId="43" fontId="48" fillId="0" borderId="0" applyFont="0" applyFill="0" applyBorder="0" applyAlignment="0" applyProtection="0"/>
    <xf numFmtId="9" fontId="48" fillId="0" borderId="0" applyFont="0" applyFill="0" applyBorder="0" applyAlignment="0" applyProtection="0"/>
    <xf numFmtId="0" fontId="1" fillId="0" borderId="0"/>
    <xf numFmtId="4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1" fontId="1" fillId="0" borderId="0" applyFont="0" applyFill="0" applyBorder="0" applyAlignment="0" applyProtection="0"/>
    <xf numFmtId="43" fontId="1" fillId="0" borderId="0" applyFont="0" applyFill="0" applyBorder="0" applyAlignment="0" applyProtection="0"/>
    <xf numFmtId="0" fontId="43" fillId="0" borderId="0"/>
    <xf numFmtId="0" fontId="42" fillId="37" borderId="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43" fillId="0" borderId="0" applyFont="0" applyFill="0" applyBorder="0" applyAlignment="0" applyProtection="0"/>
    <xf numFmtId="0" fontId="7" fillId="0" borderId="0"/>
    <xf numFmtId="173" fontId="7" fillId="0" borderId="0" applyFill="0" applyBorder="0" applyAlignment="0" applyProtection="0"/>
    <xf numFmtId="41" fontId="2" fillId="0" borderId="0" applyFill="0" applyBorder="0" applyAlignment="0" applyProtection="0"/>
    <xf numFmtId="0" fontId="2" fillId="0" borderId="0"/>
    <xf numFmtId="0" fontId="2" fillId="0" borderId="0"/>
    <xf numFmtId="164" fontId="2" fillId="0" borderId="0" applyFill="0" applyBorder="0" applyAlignment="0" applyProtection="0"/>
    <xf numFmtId="199"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0" fontId="2" fillId="0" borderId="0"/>
    <xf numFmtId="164" fontId="2" fillId="0" borderId="0" applyFill="0" applyBorder="0" applyAlignment="0" applyProtection="0"/>
    <xf numFmtId="0" fontId="101" fillId="0" borderId="0" applyNumberFormat="0" applyFill="0" applyBorder="0" applyAlignment="0" applyProtection="0"/>
    <xf numFmtId="0" fontId="2" fillId="0" borderId="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42"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103" fillId="52" borderId="0" applyNumberFormat="0" applyBorder="0" applyAlignment="0" applyProtection="0"/>
    <xf numFmtId="0" fontId="103" fillId="48" borderId="0" applyNumberFormat="0" applyBorder="0" applyAlignment="0" applyProtection="0"/>
    <xf numFmtId="0" fontId="103" fillId="49" borderId="0" applyNumberFormat="0" applyBorder="0" applyAlignment="0" applyProtection="0"/>
    <xf numFmtId="0" fontId="103" fillId="53" borderId="0" applyNumberFormat="0" applyBorder="0" applyAlignment="0" applyProtection="0"/>
    <xf numFmtId="0" fontId="103" fillId="54" borderId="0" applyNumberFormat="0" applyBorder="0" applyAlignment="0" applyProtection="0"/>
    <xf numFmtId="0" fontId="103" fillId="55" borderId="0" applyNumberFormat="0" applyBorder="0" applyAlignment="0" applyProtection="0"/>
    <xf numFmtId="0" fontId="103" fillId="56" borderId="0" applyNumberFormat="0" applyBorder="0" applyAlignment="0" applyProtection="0"/>
    <xf numFmtId="0" fontId="103" fillId="57" borderId="0" applyNumberFormat="0" applyBorder="0" applyAlignment="0" applyProtection="0"/>
    <xf numFmtId="0" fontId="103" fillId="58" borderId="0" applyNumberFormat="0" applyBorder="0" applyAlignment="0" applyProtection="0"/>
    <xf numFmtId="0" fontId="103" fillId="53" borderId="0" applyNumberFormat="0" applyBorder="0" applyAlignment="0" applyProtection="0"/>
    <xf numFmtId="0" fontId="103" fillId="54" borderId="0" applyNumberFormat="0" applyBorder="0" applyAlignment="0" applyProtection="0"/>
    <xf numFmtId="0" fontId="103" fillId="59" borderId="0" applyNumberFormat="0" applyBorder="0" applyAlignment="0" applyProtection="0"/>
    <xf numFmtId="0" fontId="114" fillId="40" borderId="0" applyNumberFormat="0" applyBorder="0" applyAlignment="0" applyProtection="0"/>
    <xf numFmtId="0" fontId="104" fillId="60" borderId="0" applyNumberFormat="0" applyBorder="0" applyAlignment="0" applyProtection="0"/>
    <xf numFmtId="0" fontId="108" fillId="61" borderId="30" applyNumberFormat="0" applyAlignment="0" applyProtection="0"/>
    <xf numFmtId="0" fontId="105" fillId="62" borderId="31" applyNumberFormat="0" applyAlignment="0" applyProtection="0"/>
    <xf numFmtId="0" fontId="106" fillId="0" borderId="32" applyNumberFormat="0" applyFill="0" applyAlignment="0" applyProtection="0"/>
    <xf numFmtId="0" fontId="107" fillId="62" borderId="31" applyNumberFormat="0" applyAlignment="0" applyProtection="0"/>
    <xf numFmtId="0" fontId="107" fillId="62" borderId="3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200" fontId="2" fillId="0" borderId="0" applyFill="0" applyBorder="0" applyAlignment="0" applyProtection="0"/>
    <xf numFmtId="200" fontId="2" fillId="0" borderId="0" applyFill="0" applyBorder="0" applyAlignment="0" applyProtection="0"/>
    <xf numFmtId="0" fontId="109" fillId="0" borderId="0" applyNumberFormat="0" applyFill="0" applyBorder="0" applyAlignment="0" applyProtection="0"/>
    <xf numFmtId="0" fontId="110" fillId="45" borderId="30" applyNumberFormat="0" applyAlignment="0" applyProtection="0"/>
    <xf numFmtId="201" fontId="2" fillId="0" borderId="0" applyFont="0" applyFill="0" applyBorder="0" applyAlignment="0" applyProtection="0"/>
    <xf numFmtId="0" fontId="120" fillId="0" borderId="0" applyNumberFormat="0" applyFill="0" applyBorder="0" applyAlignment="0" applyProtection="0"/>
    <xf numFmtId="0" fontId="111" fillId="60" borderId="0" applyNumberFormat="0" applyBorder="0" applyAlignment="0" applyProtection="0"/>
    <xf numFmtId="0" fontId="111" fillId="60" borderId="0" applyNumberFormat="0" applyBorder="0" applyAlignment="0" applyProtection="0"/>
    <xf numFmtId="14" fontId="123" fillId="63" borderId="33">
      <alignment horizontal="center" vertical="center" wrapText="1"/>
    </xf>
    <xf numFmtId="0" fontId="112" fillId="0" borderId="34" applyNumberFormat="0" applyFill="0" applyAlignment="0" applyProtection="0"/>
    <xf numFmtId="0" fontId="124" fillId="0" borderId="35" applyNumberFormat="0" applyFill="0" applyAlignment="0" applyProtection="0"/>
    <xf numFmtId="0" fontId="113" fillId="0" borderId="36"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5" fillId="45" borderId="30" applyNumberFormat="0" applyAlignment="0" applyProtection="0"/>
    <xf numFmtId="0" fontId="115" fillId="45" borderId="30" applyNumberFormat="0" applyAlignment="0" applyProtection="0"/>
    <xf numFmtId="0" fontId="116" fillId="0" borderId="32" applyNumberFormat="0" applyFill="0" applyAlignment="0" applyProtection="0"/>
    <xf numFmtId="0" fontId="116" fillId="0" borderId="32" applyNumberFormat="0" applyFill="0" applyAlignment="0" applyProtection="0"/>
    <xf numFmtId="176" fontId="2" fillId="0" borderId="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202" fontId="2" fillId="0" borderId="0" applyFont="0" applyFill="0" applyBorder="0" applyAlignment="0" applyProtection="0"/>
    <xf numFmtId="176" fontId="2" fillId="0" borderId="0" applyFill="0" applyBorder="0" applyAlignment="0" applyProtection="0"/>
    <xf numFmtId="0" fontId="117" fillId="51" borderId="0" applyNumberFormat="0" applyBorder="0" applyAlignment="0" applyProtection="0"/>
    <xf numFmtId="0" fontId="68" fillId="9" borderId="0" applyNumberFormat="0" applyBorder="0" applyAlignment="0" applyProtection="0"/>
    <xf numFmtId="0" fontId="125" fillId="64" borderId="0" applyNumberFormat="0" applyBorder="0" applyAlignment="0" applyProtection="0"/>
    <xf numFmtId="0" fontId="117" fillId="51" borderId="0" applyNumberFormat="0" applyBorder="0" applyAlignment="0" applyProtection="0"/>
    <xf numFmtId="0" fontId="7" fillId="0" borderId="0"/>
    <xf numFmtId="0" fontId="2" fillId="0" borderId="0"/>
    <xf numFmtId="189" fontId="2" fillId="0" borderId="0" applyFill="0" applyBorder="0" applyAlignment="0" applyProtection="0"/>
    <xf numFmtId="37" fontId="2" fillId="0" borderId="0"/>
    <xf numFmtId="189" fontId="2" fillId="0" borderId="0" applyFill="0" applyBorder="0" applyAlignment="0" applyProtection="0"/>
    <xf numFmtId="0" fontId="2" fillId="0" borderId="0"/>
    <xf numFmtId="164" fontId="2" fillId="0" borderId="0" applyFont="0" applyFill="0" applyBorder="0" applyAlignment="0" applyProtection="0"/>
    <xf numFmtId="0" fontId="65" fillId="0" borderId="0"/>
    <xf numFmtId="205" fontId="2" fillId="0" borderId="0" applyFont="0" applyFill="0" applyBorder="0" applyAlignment="0" applyProtection="0"/>
    <xf numFmtId="0" fontId="65" fillId="0" borderId="0"/>
    <xf numFmtId="0" fontId="65" fillId="0" borderId="0"/>
    <xf numFmtId="0" fontId="1" fillId="2" borderId="4" applyNumberFormat="0" applyFont="0" applyAlignment="0" applyProtection="0"/>
    <xf numFmtId="0" fontId="2" fillId="46" borderId="37" applyNumberFormat="0" applyAlignment="0" applyProtection="0"/>
    <xf numFmtId="0" fontId="2" fillId="46" borderId="37" applyNumberFormat="0" applyAlignment="0" applyProtection="0"/>
    <xf numFmtId="0" fontId="2" fillId="65" borderId="37" applyNumberFormat="0" applyFont="0" applyAlignment="0" applyProtection="0"/>
    <xf numFmtId="0" fontId="2" fillId="46" borderId="37" applyNumberFormat="0" applyAlignment="0" applyProtection="0"/>
    <xf numFmtId="0" fontId="118" fillId="61" borderId="38" applyNumberFormat="0" applyAlignment="0" applyProtection="0"/>
    <xf numFmtId="203" fontId="2" fillId="0" borderId="0" applyFont="0" applyFill="0" applyBorder="0" applyAlignment="0" applyProtection="0"/>
    <xf numFmtId="203" fontId="2" fillId="0" borderId="0" applyFont="0" applyFill="0" applyBorder="0" applyAlignment="0" applyProtection="0"/>
    <xf numFmtId="9" fontId="2" fillId="0" borderId="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119" fillId="0" borderId="0" applyNumberFormat="0" applyFill="0" applyBorder="0" applyAlignment="0" applyProtection="0"/>
    <xf numFmtId="0" fontId="126" fillId="0" borderId="0" applyFill="0" applyBorder="0" applyProtection="0">
      <alignment horizontal="left" vertical="top"/>
    </xf>
    <xf numFmtId="0" fontId="127" fillId="0" borderId="0" applyNumberFormat="0" applyFill="0" applyBorder="0" applyAlignment="0" applyProtection="0"/>
    <xf numFmtId="0" fontId="121" fillId="0" borderId="39" applyNumberFormat="0" applyFill="0" applyAlignment="0" applyProtection="0"/>
    <xf numFmtId="0" fontId="38" fillId="0" borderId="24" applyNumberFormat="0" applyFill="0" applyAlignment="0" applyProtection="0"/>
    <xf numFmtId="0" fontId="128" fillId="0" borderId="39" applyNumberFormat="0" applyFill="0" applyAlignment="0" applyProtection="0"/>
    <xf numFmtId="0" fontId="121" fillId="0" borderId="39" applyNumberFormat="0" applyFill="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2" fillId="0" borderId="0"/>
    <xf numFmtId="176" fontId="2" fillId="0" borderId="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200" fontId="2" fillId="0" borderId="0" applyFill="0" applyBorder="0" applyAlignment="0" applyProtection="0"/>
    <xf numFmtId="200" fontId="2" fillId="0" borderId="0" applyFill="0" applyBorder="0" applyAlignment="0" applyProtection="0"/>
    <xf numFmtId="201" fontId="2" fillId="0" borderId="0" applyFont="0" applyFill="0" applyBorder="0" applyAlignment="0" applyProtection="0"/>
    <xf numFmtId="176" fontId="2" fillId="0" borderId="0" applyFill="0" applyBorder="0" applyAlignment="0" applyProtection="0"/>
    <xf numFmtId="191" fontId="2" fillId="0" borderId="0" applyFill="0" applyBorder="0" applyAlignment="0" applyProtection="0"/>
    <xf numFmtId="191" fontId="2" fillId="0" borderId="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2" fontId="65" fillId="0" borderId="0" applyFont="0" applyFill="0" applyBorder="0" applyAlignment="0" applyProtection="0"/>
    <xf numFmtId="192" fontId="65" fillId="0" borderId="0" applyFont="0" applyFill="0" applyBorder="0" applyAlignment="0" applyProtection="0"/>
    <xf numFmtId="192" fontId="65" fillId="0" borderId="0" applyFont="0" applyFill="0" applyBorder="0" applyAlignment="0" applyProtection="0"/>
    <xf numFmtId="202" fontId="2" fillId="0" borderId="0" applyFont="0" applyFill="0" applyBorder="0" applyAlignment="0" applyProtection="0"/>
    <xf numFmtId="176" fontId="2" fillId="0" borderId="0" applyFill="0" applyBorder="0" applyAlignment="0" applyProtection="0"/>
    <xf numFmtId="0" fontId="2" fillId="0" borderId="0"/>
    <xf numFmtId="0" fontId="2" fillId="0" borderId="0"/>
    <xf numFmtId="0" fontId="2" fillId="0" borderId="0"/>
    <xf numFmtId="37" fontId="2" fillId="0" borderId="0"/>
    <xf numFmtId="0" fontId="2" fillId="0" borderId="0"/>
    <xf numFmtId="0" fontId="2" fillId="0" borderId="0"/>
    <xf numFmtId="0" fontId="2" fillId="0" borderId="0"/>
    <xf numFmtId="189" fontId="2" fillId="0" borderId="0" applyFill="0" applyBorder="0" applyAlignment="0" applyProtection="0"/>
    <xf numFmtId="0" fontId="1" fillId="2" borderId="4" applyNumberFormat="0" applyFont="0" applyAlignment="0" applyProtection="0"/>
    <xf numFmtId="0" fontId="2" fillId="46" borderId="37" applyNumberFormat="0" applyAlignment="0" applyProtection="0"/>
    <xf numFmtId="0" fontId="2" fillId="46" borderId="37" applyNumberFormat="0" applyAlignment="0" applyProtection="0"/>
    <xf numFmtId="0" fontId="2" fillId="65" borderId="37" applyNumberFormat="0" applyFont="0" applyAlignment="0" applyProtection="0"/>
    <xf numFmtId="0" fontId="2" fillId="46" borderId="37" applyNumberFormat="0" applyAlignment="0" applyProtection="0"/>
    <xf numFmtId="203" fontId="2" fillId="0" borderId="0" applyFont="0" applyFill="0" applyBorder="0" applyAlignment="0" applyProtection="0"/>
    <xf numFmtId="203"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ill="0" applyBorder="0" applyAlignment="0" applyProtection="0"/>
    <xf numFmtId="176" fontId="2" fillId="0" borderId="0" applyFill="0" applyBorder="0" applyAlignment="0" applyProtection="0"/>
    <xf numFmtId="0" fontId="1" fillId="2" borderId="4" applyNumberFormat="0" applyFont="0" applyAlignment="0" applyProtection="0"/>
    <xf numFmtId="192" fontId="2" fillId="0" borderId="0" applyFont="0" applyFill="0" applyBorder="0" applyAlignment="0" applyProtection="0"/>
    <xf numFmtId="192" fontId="2" fillId="0" borderId="0" applyFont="0" applyFill="0" applyBorder="0" applyAlignment="0" applyProtection="0"/>
    <xf numFmtId="191" fontId="2" fillId="0" borderId="0" applyFill="0" applyBorder="0" applyAlignment="0" applyProtection="0"/>
    <xf numFmtId="191" fontId="2" fillId="0" borderId="0" applyFill="0" applyBorder="0" applyAlignment="0" applyProtection="0"/>
    <xf numFmtId="192" fontId="65" fillId="0" borderId="0" applyFont="0" applyFill="0" applyBorder="0" applyAlignment="0" applyProtection="0"/>
    <xf numFmtId="192" fontId="65" fillId="0" borderId="0" applyFont="0" applyFill="0" applyBorder="0" applyAlignment="0" applyProtection="0"/>
    <xf numFmtId="192" fontId="65" fillId="0" borderId="0" applyFont="0" applyFill="0" applyBorder="0" applyAlignment="0" applyProtection="0"/>
    <xf numFmtId="0" fontId="1" fillId="2" borderId="4" applyNumberFormat="0" applyFont="0" applyAlignment="0" applyProtection="0"/>
    <xf numFmtId="176" fontId="2" fillId="0" borderId="0" applyFill="0" applyBorder="0" applyAlignment="0" applyProtection="0"/>
    <xf numFmtId="176" fontId="2" fillId="0" borderId="0" applyFill="0" applyBorder="0" applyAlignment="0" applyProtection="0"/>
    <xf numFmtId="0" fontId="1" fillId="2" borderId="4" applyNumberFormat="0" applyFont="0" applyAlignment="0" applyProtection="0"/>
    <xf numFmtId="192" fontId="2" fillId="0" borderId="0" applyFont="0" applyFill="0" applyBorder="0" applyAlignment="0" applyProtection="0"/>
    <xf numFmtId="192" fontId="2" fillId="0" borderId="0" applyFont="0" applyFill="0" applyBorder="0" applyAlignment="0" applyProtection="0"/>
    <xf numFmtId="191" fontId="2" fillId="0" borderId="0" applyFill="0" applyBorder="0" applyAlignment="0" applyProtection="0"/>
    <xf numFmtId="191" fontId="2" fillId="0" borderId="0" applyFill="0" applyBorder="0" applyAlignment="0" applyProtection="0"/>
    <xf numFmtId="176" fontId="2" fillId="0" borderId="0" applyFill="0" applyBorder="0" applyAlignment="0" applyProtection="0"/>
    <xf numFmtId="192" fontId="65" fillId="0" borderId="0" applyFont="0" applyFill="0" applyBorder="0" applyAlignment="0" applyProtection="0"/>
    <xf numFmtId="192" fontId="65" fillId="0" borderId="0" applyFont="0" applyFill="0" applyBorder="0" applyAlignment="0" applyProtection="0"/>
    <xf numFmtId="192" fontId="65" fillId="0" borderId="0" applyFont="0" applyFill="0" applyBorder="0" applyAlignment="0" applyProtection="0"/>
    <xf numFmtId="0" fontId="1" fillId="2" borderId="4" applyNumberFormat="0" applyFont="0" applyAlignment="0" applyProtection="0"/>
    <xf numFmtId="0" fontId="2" fillId="0" borderId="0"/>
    <xf numFmtId="0" fontId="129" fillId="0" borderId="0"/>
    <xf numFmtId="164" fontId="2" fillId="0" borderId="0" applyFont="0" applyFill="0" applyBorder="0" applyAlignment="0" applyProtection="0"/>
    <xf numFmtId="0" fontId="133" fillId="0" borderId="0"/>
    <xf numFmtId="0" fontId="80" fillId="0" borderId="0"/>
    <xf numFmtId="164" fontId="2" fillId="0" borderId="0" applyFont="0" applyFill="0" applyBorder="0" applyAlignment="0" applyProtection="0"/>
    <xf numFmtId="0" fontId="80" fillId="0" borderId="0"/>
    <xf numFmtId="0" fontId="129" fillId="0" borderId="0"/>
    <xf numFmtId="43" fontId="2" fillId="0" borderId="0" applyFont="0" applyFill="0" applyBorder="0" applyAlignment="0" applyProtection="0"/>
    <xf numFmtId="0" fontId="80" fillId="0" borderId="0"/>
    <xf numFmtId="0" fontId="80" fillId="0" borderId="0"/>
    <xf numFmtId="0" fontId="80" fillId="0" borderId="0"/>
    <xf numFmtId="0" fontId="133" fillId="0" borderId="0"/>
    <xf numFmtId="0" fontId="133" fillId="0" borderId="0"/>
    <xf numFmtId="0" fontId="133" fillId="0" borderId="0"/>
    <xf numFmtId="0" fontId="80" fillId="0" borderId="0"/>
    <xf numFmtId="164" fontId="2" fillId="0" borderId="0" applyFont="0" applyFill="0" applyBorder="0" applyAlignment="0" applyProtection="0"/>
    <xf numFmtId="0" fontId="7" fillId="2" borderId="4" applyNumberFormat="0" applyFont="0" applyAlignment="0" applyProtection="0"/>
    <xf numFmtId="164" fontId="2" fillId="0" borderId="0" applyFont="0" applyFill="0" applyBorder="0" applyAlignment="0" applyProtection="0"/>
    <xf numFmtId="0" fontId="7" fillId="0" borderId="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80" fillId="0" borderId="0"/>
    <xf numFmtId="164" fontId="7" fillId="0" borderId="0" applyFont="0" applyFill="0" applyBorder="0" applyAlignment="0" applyProtection="0"/>
    <xf numFmtId="204" fontId="7" fillId="0" borderId="0" applyFont="0" applyFill="0" applyBorder="0" applyAlignment="0" applyProtection="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29" fillId="0" borderId="0"/>
    <xf numFmtId="0" fontId="80" fillId="0" borderId="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1" fillId="0" borderId="0" applyFont="0" applyFill="0" applyBorder="0" applyAlignment="0" applyProtection="0"/>
    <xf numFmtId="204" fontId="1" fillId="0" borderId="0" applyFont="0" applyFill="0" applyBorder="0" applyAlignment="0" applyProtection="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2"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2" fillId="0" borderId="0" applyFont="0" applyFill="0" applyBorder="0" applyAlignment="0" applyProtection="0"/>
    <xf numFmtId="20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4" fontId="7" fillId="0" borderId="0" applyFont="0" applyFill="0" applyBorder="0" applyAlignment="0" applyProtection="0"/>
    <xf numFmtId="204" fontId="7" fillId="0" borderId="0" applyFont="0" applyFill="0" applyBorder="0" applyAlignment="0" applyProtection="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4" fontId="1" fillId="0" borderId="0" applyFont="0" applyFill="0" applyBorder="0" applyAlignment="0" applyProtection="0"/>
    <xf numFmtId="204" fontId="1" fillId="0" borderId="0" applyFont="0" applyFill="0" applyBorder="0" applyAlignment="0" applyProtection="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01" fillId="0" borderId="0" applyNumberFormat="0" applyFill="0" applyBorder="0" applyAlignment="0" applyProtection="0"/>
    <xf numFmtId="37" fontId="131" fillId="0" borderId="0"/>
    <xf numFmtId="164" fontId="1" fillId="0" borderId="0" applyFont="0" applyFill="0" applyBorder="0" applyAlignment="0" applyProtection="0"/>
    <xf numFmtId="0" fontId="130" fillId="0" borderId="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2"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 fillId="0" borderId="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7" fillId="66" borderId="0" applyNumberFormat="0" applyBorder="0" applyAlignment="0" applyProtection="0"/>
    <xf numFmtId="0" fontId="130" fillId="0" borderId="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1" fillId="0" borderId="0" applyFont="0" applyFill="0" applyBorder="0" applyAlignment="0" applyProtection="0"/>
    <xf numFmtId="204" fontId="1" fillId="0" borderId="0" applyFont="0" applyFill="0" applyBorder="0" applyAlignment="0" applyProtection="0"/>
    <xf numFmtId="0" fontId="80" fillId="0" borderId="0"/>
    <xf numFmtId="0" fontId="1" fillId="0" borderId="0"/>
    <xf numFmtId="164" fontId="1" fillId="0" borderId="0" applyFont="0" applyFill="0" applyBorder="0" applyAlignment="0" applyProtection="0"/>
    <xf numFmtId="0" fontId="7" fillId="0" borderId="0"/>
    <xf numFmtId="0" fontId="80" fillId="0" borderId="0"/>
    <xf numFmtId="0" fontId="80" fillId="0" borderId="0"/>
    <xf numFmtId="164" fontId="1" fillId="0" borderId="0" applyFont="0" applyFill="0" applyBorder="0" applyAlignment="0" applyProtection="0"/>
    <xf numFmtId="0" fontId="80" fillId="0" borderId="0"/>
    <xf numFmtId="164" fontId="1" fillId="0" borderId="0" applyFont="0" applyFill="0" applyBorder="0" applyAlignment="0" applyProtection="0"/>
    <xf numFmtId="0" fontId="132"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80"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33" fillId="0" borderId="0"/>
    <xf numFmtId="164" fontId="1" fillId="0" borderId="0" applyFont="0" applyFill="0" applyBorder="0" applyAlignment="0" applyProtection="0"/>
    <xf numFmtId="0" fontId="7"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7" fillId="0" borderId="0" applyFont="0" applyFill="0" applyBorder="0" applyAlignment="0" applyProtection="0"/>
    <xf numFmtId="204" fontId="7" fillId="0" borderId="0" applyFont="0" applyFill="0" applyBorder="0" applyAlignment="0" applyProtection="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164" fontId="1" fillId="0" borderId="0" applyFont="0" applyFill="0" applyBorder="0" applyAlignment="0" applyProtection="0"/>
    <xf numFmtId="204" fontId="1" fillId="0" borderId="0" applyFont="0" applyFill="0" applyBorder="0" applyAlignment="0" applyProtection="0"/>
    <xf numFmtId="0" fontId="1" fillId="2" borderId="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0" fontId="1" fillId="0" borderId="0"/>
    <xf numFmtId="164" fontId="1" fillId="0" borderId="0" applyFont="0" applyFill="0" applyBorder="0" applyAlignment="0" applyProtection="0"/>
    <xf numFmtId="191" fontId="1" fillId="0" borderId="0" applyFont="0" applyFill="0" applyBorder="0" applyAlignment="0" applyProtection="0"/>
    <xf numFmtId="206" fontId="2" fillId="0" borderId="0" applyFont="0" applyFill="0" applyBorder="0" applyAlignment="0" applyProtection="0"/>
    <xf numFmtId="41" fontId="2" fillId="0" borderId="0" applyFont="0" applyFill="0" applyBorder="0" applyAlignment="0" applyProtection="0"/>
    <xf numFmtId="205" fontId="2"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0" fontId="2" fillId="0" borderId="0"/>
    <xf numFmtId="0" fontId="7" fillId="0" borderId="0"/>
    <xf numFmtId="0" fontId="1" fillId="0" borderId="0"/>
    <xf numFmtId="0" fontId="80" fillId="0" borderId="0"/>
    <xf numFmtId="0" fontId="80" fillId="0" borderId="0"/>
    <xf numFmtId="0" fontId="2" fillId="0" borderId="0"/>
    <xf numFmtId="0" fontId="80" fillId="0" borderId="0"/>
    <xf numFmtId="0" fontId="80" fillId="0" borderId="0"/>
    <xf numFmtId="43" fontId="2" fillId="0" borderId="0" applyFont="0" applyFill="0" applyBorder="0" applyAlignment="0" applyProtection="0"/>
    <xf numFmtId="0" fontId="2" fillId="0" borderId="0"/>
    <xf numFmtId="0" fontId="133" fillId="0" borderId="0"/>
    <xf numFmtId="0" fontId="80" fillId="0" borderId="0"/>
    <xf numFmtId="43" fontId="2" fillId="0" borderId="0" applyFont="0" applyFill="0" applyBorder="0" applyAlignment="0" applyProtection="0"/>
    <xf numFmtId="0" fontId="129" fillId="0" borderId="0"/>
    <xf numFmtId="0" fontId="80" fillId="0" borderId="0"/>
    <xf numFmtId="0" fontId="80" fillId="0" borderId="0"/>
    <xf numFmtId="0" fontId="133" fillId="0" borderId="0"/>
    <xf numFmtId="0" fontId="80" fillId="0" borderId="0"/>
    <xf numFmtId="0" fontId="80" fillId="0" borderId="0"/>
    <xf numFmtId="0" fontId="80" fillId="0" borderId="0"/>
    <xf numFmtId="0" fontId="80" fillId="0" borderId="0"/>
    <xf numFmtId="0" fontId="1" fillId="0" borderId="0"/>
    <xf numFmtId="0" fontId="80" fillId="0" borderId="0"/>
    <xf numFmtId="0" fontId="133"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33" fillId="0" borderId="0"/>
    <xf numFmtId="0" fontId="80" fillId="0" borderId="0"/>
    <xf numFmtId="0" fontId="133" fillId="0" borderId="0"/>
    <xf numFmtId="0" fontId="80" fillId="0" borderId="0"/>
    <xf numFmtId="0" fontId="133" fillId="0" borderId="0"/>
    <xf numFmtId="0" fontId="80" fillId="0" borderId="0"/>
    <xf numFmtId="0" fontId="80" fillId="0" borderId="0"/>
    <xf numFmtId="0" fontId="80" fillId="0" borderId="0"/>
    <xf numFmtId="0" fontId="133" fillId="0" borderId="0"/>
    <xf numFmtId="0" fontId="80" fillId="0" borderId="0"/>
    <xf numFmtId="0" fontId="80" fillId="0" borderId="0"/>
    <xf numFmtId="0" fontId="80" fillId="0" borderId="0"/>
    <xf numFmtId="0" fontId="80" fillId="0" borderId="0"/>
    <xf numFmtId="0" fontId="80" fillId="0" borderId="0"/>
    <xf numFmtId="0" fontId="133" fillId="0" borderId="0"/>
    <xf numFmtId="0" fontId="80" fillId="0" borderId="0"/>
    <xf numFmtId="0" fontId="80" fillId="0" borderId="0"/>
    <xf numFmtId="0" fontId="80" fillId="0" borderId="0"/>
    <xf numFmtId="0" fontId="80" fillId="0" borderId="0"/>
    <xf numFmtId="0" fontId="133" fillId="0" borderId="0"/>
    <xf numFmtId="0" fontId="80" fillId="0" borderId="0"/>
    <xf numFmtId="0" fontId="80" fillId="0" borderId="0"/>
    <xf numFmtId="0" fontId="133" fillId="0" borderId="0"/>
    <xf numFmtId="0" fontId="133" fillId="0" borderId="0"/>
    <xf numFmtId="0" fontId="80" fillId="0" borderId="0"/>
    <xf numFmtId="0" fontId="80" fillId="0" borderId="0"/>
    <xf numFmtId="0" fontId="80" fillId="0" borderId="0"/>
    <xf numFmtId="0" fontId="80" fillId="0" borderId="0"/>
    <xf numFmtId="0" fontId="80" fillId="0" borderId="0"/>
    <xf numFmtId="0" fontId="80" fillId="0" borderId="0"/>
    <xf numFmtId="0" fontId="133" fillId="0" borderId="0"/>
    <xf numFmtId="0" fontId="133" fillId="0" borderId="0"/>
    <xf numFmtId="0" fontId="80" fillId="0" borderId="0"/>
    <xf numFmtId="0" fontId="80" fillId="0" borderId="0"/>
    <xf numFmtId="0" fontId="133" fillId="0" borderId="0"/>
    <xf numFmtId="0" fontId="2" fillId="0" borderId="0"/>
    <xf numFmtId="0" fontId="80" fillId="0" borderId="0"/>
    <xf numFmtId="0" fontId="80" fillId="0" borderId="0"/>
    <xf numFmtId="0" fontId="80" fillId="0" borderId="0"/>
    <xf numFmtId="0" fontId="133" fillId="0" borderId="0"/>
    <xf numFmtId="0" fontId="80" fillId="0" borderId="0"/>
    <xf numFmtId="0" fontId="2" fillId="0" borderId="0"/>
    <xf numFmtId="0" fontId="133" fillId="0" borderId="0"/>
    <xf numFmtId="0" fontId="80" fillId="0" borderId="0"/>
    <xf numFmtId="0" fontId="80" fillId="0" borderId="0"/>
    <xf numFmtId="0" fontId="80" fillId="0" borderId="0"/>
    <xf numFmtId="0" fontId="80" fillId="0" borderId="0"/>
    <xf numFmtId="0" fontId="80" fillId="0" borderId="0"/>
    <xf numFmtId="0" fontId="80" fillId="0" borderId="0"/>
    <xf numFmtId="43" fontId="2" fillId="0" borderId="0" applyFont="0" applyFill="0" applyBorder="0" applyAlignment="0" applyProtection="0"/>
    <xf numFmtId="0" fontId="129" fillId="0" borderId="0"/>
    <xf numFmtId="43" fontId="2" fillId="0" borderId="0" applyFont="0" applyFill="0" applyBorder="0" applyAlignment="0" applyProtection="0"/>
    <xf numFmtId="0" fontId="129" fillId="0" borderId="0"/>
    <xf numFmtId="43" fontId="2" fillId="0" borderId="0" applyFont="0" applyFill="0" applyBorder="0" applyAlignment="0" applyProtection="0"/>
    <xf numFmtId="0" fontId="3" fillId="0" borderId="0"/>
    <xf numFmtId="199" fontId="129" fillId="0" borderId="0" applyFill="0" applyBorder="0" applyAlignment="0" applyProtection="0"/>
    <xf numFmtId="0" fontId="2" fillId="0" borderId="0"/>
    <xf numFmtId="0" fontId="47" fillId="0" borderId="0" applyNumberFormat="0" applyFill="0" applyBorder="0" applyAlignment="0" applyProtection="0">
      <alignment vertical="top"/>
      <protection locked="0"/>
    </xf>
    <xf numFmtId="164" fontId="2" fillId="0" borderId="0" applyFill="0" applyBorder="0" applyAlignment="0" applyProtection="0"/>
    <xf numFmtId="0" fontId="2" fillId="0" borderId="0" applyNumberFormat="0" applyFont="0" applyFill="0" applyBorder="0" applyAlignment="0" applyProtection="0">
      <alignment vertical="top"/>
    </xf>
    <xf numFmtId="164" fontId="2" fillId="0" borderId="0" applyFill="0" applyBorder="0" applyAlignment="0" applyProtection="0"/>
    <xf numFmtId="0" fontId="2" fillId="0" borderId="0"/>
    <xf numFmtId="0" fontId="1" fillId="0" borderId="0"/>
    <xf numFmtId="0" fontId="1" fillId="0" borderId="0"/>
    <xf numFmtId="164"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5">
    <xf numFmtId="0" fontId="0" fillId="0" borderId="0" xfId="0"/>
    <xf numFmtId="0" fontId="0" fillId="0" borderId="0" xfId="0" applyAlignment="1">
      <alignment horizontal="center"/>
    </xf>
    <xf numFmtId="3" fontId="0" fillId="0" borderId="0" xfId="0" applyNumberFormat="1" applyAlignment="1">
      <alignment horizontal="center"/>
    </xf>
    <xf numFmtId="0" fontId="6" fillId="3" borderId="9" xfId="0" applyFont="1" applyFill="1" applyBorder="1" applyAlignment="1">
      <alignment horizontal="center" vertical="center" wrapText="1"/>
    </xf>
    <xf numFmtId="3" fontId="6" fillId="3" borderId="9" xfId="0" applyNumberFormat="1" applyFont="1" applyFill="1" applyBorder="1" applyAlignment="1">
      <alignment horizontal="center" vertical="center" wrapText="1"/>
    </xf>
    <xf numFmtId="0" fontId="5" fillId="0" borderId="9" xfId="0" applyFont="1" applyBorder="1"/>
    <xf numFmtId="0" fontId="5" fillId="0" borderId="9" xfId="0" applyFont="1" applyBorder="1" applyAlignment="1">
      <alignment horizontal="center"/>
    </xf>
    <xf numFmtId="3" fontId="5" fillId="0" borderId="9" xfId="0" applyNumberFormat="1" applyFont="1" applyBorder="1" applyAlignment="1">
      <alignment horizontal="center"/>
    </xf>
    <xf numFmtId="10" fontId="5" fillId="0" borderId="9" xfId="0" applyNumberFormat="1" applyFont="1" applyBorder="1" applyAlignment="1">
      <alignment horizontal="center"/>
    </xf>
    <xf numFmtId="0" fontId="17" fillId="0" borderId="0" xfId="0" applyFont="1"/>
    <xf numFmtId="2" fontId="18" fillId="0" borderId="0" xfId="0" applyNumberFormat="1" applyFont="1" applyAlignment="1">
      <alignment vertical="center" wrapText="1"/>
    </xf>
    <xf numFmtId="0" fontId="18" fillId="0" borderId="0" xfId="0" applyFont="1" applyAlignment="1">
      <alignment horizontal="center"/>
    </xf>
    <xf numFmtId="3" fontId="17" fillId="0" borderId="0" xfId="0" applyNumberFormat="1" applyFont="1"/>
    <xf numFmtId="41" fontId="17" fillId="0" borderId="0" xfId="67" applyFont="1"/>
    <xf numFmtId="3" fontId="17" fillId="5" borderId="0" xfId="0" applyNumberFormat="1" applyFont="1" applyFill="1"/>
    <xf numFmtId="171" fontId="17" fillId="0" borderId="0" xfId="0" applyNumberFormat="1" applyFont="1"/>
    <xf numFmtId="171" fontId="18" fillId="0" borderId="0" xfId="0" applyNumberFormat="1" applyFont="1" applyAlignment="1">
      <alignment horizontal="center"/>
    </xf>
    <xf numFmtId="171" fontId="17" fillId="0" borderId="0" xfId="0" applyNumberFormat="1" applyFont="1" applyAlignment="1">
      <alignment horizontal="center"/>
    </xf>
    <xf numFmtId="0" fontId="18" fillId="0" borderId="0" xfId="4" applyFont="1" applyAlignment="1">
      <alignment horizontal="center" vertical="top" wrapText="1"/>
    </xf>
    <xf numFmtId="0" fontId="20" fillId="0" borderId="0" xfId="0" applyFont="1"/>
    <xf numFmtId="174" fontId="20" fillId="0" borderId="0" xfId="1" applyNumberFormat="1" applyFont="1"/>
    <xf numFmtId="14" fontId="21" fillId="6" borderId="9" xfId="0" applyNumberFormat="1" applyFont="1" applyFill="1" applyBorder="1" applyAlignment="1">
      <alignment horizontal="center" vertical="center" wrapText="1"/>
    </xf>
    <xf numFmtId="0" fontId="20" fillId="0" borderId="9" xfId="0" applyFont="1" applyBorder="1"/>
    <xf numFmtId="3" fontId="20" fillId="0" borderId="9" xfId="0" applyNumberFormat="1" applyFont="1" applyBorder="1" applyAlignment="1">
      <alignment horizontal="right"/>
    </xf>
    <xf numFmtId="3" fontId="20" fillId="0" borderId="0" xfId="0" applyNumberFormat="1" applyFont="1"/>
    <xf numFmtId="41" fontId="20" fillId="0" borderId="0" xfId="67" applyFont="1"/>
    <xf numFmtId="0" fontId="20" fillId="5" borderId="0" xfId="0" applyFont="1" applyFill="1"/>
    <xf numFmtId="0" fontId="20" fillId="5" borderId="9" xfId="0" applyFont="1" applyFill="1" applyBorder="1"/>
    <xf numFmtId="3" fontId="20" fillId="5" borderId="9" xfId="0" applyNumberFormat="1" applyFont="1" applyFill="1" applyBorder="1" applyAlignment="1">
      <alignment horizontal="right"/>
    </xf>
    <xf numFmtId="41" fontId="20" fillId="5" borderId="0" xfId="67" applyFont="1" applyFill="1"/>
    <xf numFmtId="0" fontId="21" fillId="3" borderId="9" xfId="0" applyFont="1" applyFill="1" applyBorder="1" applyAlignment="1">
      <alignment horizontal="center"/>
    </xf>
    <xf numFmtId="3" fontId="21" fillId="3" borderId="9" xfId="0" applyNumberFormat="1" applyFont="1" applyFill="1" applyBorder="1" applyAlignment="1">
      <alignment horizontal="right"/>
    </xf>
    <xf numFmtId="0" fontId="23" fillId="5" borderId="0" xfId="0" applyFont="1" applyFill="1" applyAlignment="1">
      <alignment horizontal="left" indent="1"/>
    </xf>
    <xf numFmtId="174" fontId="20" fillId="5" borderId="0" xfId="1" applyNumberFormat="1" applyFont="1" applyFill="1"/>
    <xf numFmtId="0" fontId="24" fillId="4" borderId="8" xfId="0" applyFont="1" applyFill="1" applyBorder="1" applyAlignment="1">
      <alignment vertical="top" wrapText="1"/>
    </xf>
    <xf numFmtId="171" fontId="24" fillId="4" borderId="9" xfId="0" applyNumberFormat="1" applyFont="1" applyFill="1" applyBorder="1" applyAlignment="1">
      <alignment horizontal="right" vertical="top" wrapText="1"/>
    </xf>
    <xf numFmtId="0" fontId="17" fillId="0" borderId="0" xfId="4" applyFont="1" applyAlignment="1">
      <alignment horizontal="center" vertical="top" wrapText="1"/>
    </xf>
    <xf numFmtId="0" fontId="25" fillId="0" borderId="0" xfId="0" applyFont="1"/>
    <xf numFmtId="0" fontId="40" fillId="0" borderId="0" xfId="0" applyFont="1" applyAlignment="1">
      <alignment horizontal="center"/>
    </xf>
    <xf numFmtId="0" fontId="40" fillId="0" borderId="0" xfId="0" applyFont="1" applyAlignment="1">
      <alignment horizontal="left"/>
    </xf>
    <xf numFmtId="0" fontId="71" fillId="0" borderId="0" xfId="0" applyFont="1" applyAlignment="1">
      <alignment horizontal="left"/>
    </xf>
    <xf numFmtId="0" fontId="72" fillId="0" borderId="0" xfId="0" applyFont="1" applyAlignment="1">
      <alignment horizontal="center"/>
    </xf>
    <xf numFmtId="0" fontId="73" fillId="0" borderId="0" xfId="0" applyFont="1" applyAlignment="1">
      <alignment horizontal="left"/>
    </xf>
    <xf numFmtId="0" fontId="74" fillId="0" borderId="0" xfId="0" applyFont="1" applyAlignment="1">
      <alignment horizontal="center"/>
    </xf>
    <xf numFmtId="0" fontId="71" fillId="0" borderId="0" xfId="0" applyFont="1"/>
    <xf numFmtId="0" fontId="74" fillId="0" borderId="0" xfId="0" applyFont="1"/>
    <xf numFmtId="0" fontId="77" fillId="0" borderId="0" xfId="0" applyFont="1"/>
    <xf numFmtId="0" fontId="79" fillId="0" borderId="0" xfId="0" applyFont="1"/>
    <xf numFmtId="0" fontId="73" fillId="0" borderId="0" xfId="0" applyFont="1"/>
    <xf numFmtId="0" fontId="80" fillId="0" borderId="0" xfId="0" applyFont="1"/>
    <xf numFmtId="0" fontId="81" fillId="0" borderId="0" xfId="75" applyFont="1"/>
    <xf numFmtId="14" fontId="73" fillId="0" borderId="0" xfId="0" applyNumberFormat="1" applyFont="1" applyAlignment="1">
      <alignment horizontal="left"/>
    </xf>
    <xf numFmtId="0" fontId="82" fillId="0" borderId="0" xfId="0" applyFont="1"/>
    <xf numFmtId="6" fontId="73" fillId="0" borderId="0" xfId="0" applyNumberFormat="1" applyFont="1"/>
    <xf numFmtId="6" fontId="73" fillId="0" borderId="0" xfId="0" applyNumberFormat="1" applyFont="1" applyAlignment="1">
      <alignment horizontal="right"/>
    </xf>
    <xf numFmtId="0" fontId="73" fillId="0" borderId="0" xfId="0" applyFont="1" applyAlignment="1">
      <alignment horizontal="center"/>
    </xf>
    <xf numFmtId="0" fontId="73" fillId="0" borderId="9" xfId="0" applyFont="1" applyBorder="1" applyAlignment="1">
      <alignment horizontal="center"/>
    </xf>
    <xf numFmtId="3" fontId="73" fillId="0" borderId="9" xfId="0" applyNumberFormat="1" applyFont="1" applyBorder="1" applyAlignment="1">
      <alignment horizontal="center"/>
    </xf>
    <xf numFmtId="3" fontId="73" fillId="0" borderId="9" xfId="0" applyNumberFormat="1" applyFont="1" applyBorder="1" applyAlignment="1">
      <alignment horizontal="right"/>
    </xf>
    <xf numFmtId="3" fontId="74" fillId="0" borderId="9" xfId="0" applyNumberFormat="1" applyFont="1" applyBorder="1"/>
    <xf numFmtId="0" fontId="74" fillId="0" borderId="9" xfId="0" applyFont="1" applyBorder="1"/>
    <xf numFmtId="3" fontId="74" fillId="0" borderId="9" xfId="0" applyNumberFormat="1" applyFont="1" applyBorder="1" applyAlignment="1">
      <alignment horizontal="right"/>
    </xf>
    <xf numFmtId="10" fontId="74" fillId="0" borderId="9" xfId="0" applyNumberFormat="1" applyFont="1" applyBorder="1" applyAlignment="1">
      <alignment horizontal="center"/>
    </xf>
    <xf numFmtId="3" fontId="73" fillId="0" borderId="0" xfId="0" applyNumberFormat="1" applyFont="1" applyAlignment="1">
      <alignment horizontal="center"/>
    </xf>
    <xf numFmtId="3" fontId="73" fillId="0" borderId="0" xfId="0" applyNumberFormat="1" applyFont="1" applyAlignment="1">
      <alignment horizontal="right"/>
    </xf>
    <xf numFmtId="0" fontId="77" fillId="0" borderId="0" xfId="0" applyFont="1" applyAlignment="1">
      <alignment horizontal="center"/>
    </xf>
    <xf numFmtId="10" fontId="73" fillId="0" borderId="0" xfId="0" applyNumberFormat="1" applyFont="1"/>
    <xf numFmtId="0" fontId="82" fillId="0" borderId="0" xfId="0" applyFont="1" applyAlignment="1">
      <alignment horizontal="center"/>
    </xf>
    <xf numFmtId="0" fontId="47" fillId="0" borderId="0" xfId="75" applyFont="1"/>
    <xf numFmtId="0" fontId="80" fillId="0" borderId="0" xfId="0" applyFont="1" applyAlignment="1">
      <alignment horizontal="left"/>
    </xf>
    <xf numFmtId="0" fontId="83" fillId="38" borderId="9" xfId="0" applyFont="1" applyFill="1" applyBorder="1" applyAlignment="1">
      <alignment horizontal="center" vertical="center" wrapText="1"/>
    </xf>
    <xf numFmtId="3" fontId="85" fillId="0" borderId="3" xfId="0" applyNumberFormat="1" applyFont="1" applyBorder="1"/>
    <xf numFmtId="3" fontId="76" fillId="0" borderId="3" xfId="0" applyNumberFormat="1" applyFont="1" applyBorder="1"/>
    <xf numFmtId="3" fontId="84" fillId="0" borderId="3" xfId="0" applyNumberFormat="1" applyFont="1" applyBorder="1"/>
    <xf numFmtId="0" fontId="71" fillId="0" borderId="3" xfId="0" applyFont="1" applyBorder="1"/>
    <xf numFmtId="0" fontId="76" fillId="0" borderId="3" xfId="0" applyFont="1" applyBorder="1" applyAlignment="1">
      <alignment horizontal="center"/>
    </xf>
    <xf numFmtId="171" fontId="71" fillId="0" borderId="0" xfId="0" applyNumberFormat="1" applyFont="1"/>
    <xf numFmtId="3" fontId="71" fillId="0" borderId="0" xfId="0" applyNumberFormat="1" applyFont="1"/>
    <xf numFmtId="0" fontId="74" fillId="0" borderId="11" xfId="0" applyFont="1" applyBorder="1" applyAlignment="1">
      <alignment horizontal="center"/>
    </xf>
    <xf numFmtId="0" fontId="74" fillId="0" borderId="9" xfId="0" applyFont="1" applyBorder="1" applyAlignment="1">
      <alignment horizontal="center"/>
    </xf>
    <xf numFmtId="3" fontId="74" fillId="0" borderId="1" xfId="0" applyNumberFormat="1" applyFont="1" applyBorder="1"/>
    <xf numFmtId="0" fontId="74" fillId="0" borderId="1" xfId="0" applyFont="1" applyBorder="1" applyAlignment="1">
      <alignment horizontal="center"/>
    </xf>
    <xf numFmtId="171" fontId="73" fillId="0" borderId="0" xfId="0" applyNumberFormat="1" applyFont="1"/>
    <xf numFmtId="3" fontId="73" fillId="0" borderId="0" xfId="0" applyNumberFormat="1" applyFont="1"/>
    <xf numFmtId="0" fontId="76" fillId="0" borderId="3" xfId="0" applyFont="1" applyBorder="1"/>
    <xf numFmtId="0" fontId="71" fillId="0" borderId="3" xfId="0" applyFont="1" applyBorder="1" applyAlignment="1">
      <alignment horizontal="left" vertical="center" wrapText="1"/>
    </xf>
    <xf numFmtId="0" fontId="76" fillId="0" borderId="3" xfId="0" applyFont="1" applyBorder="1" applyAlignment="1">
      <alignment horizontal="center" vertical="center" wrapText="1"/>
    </xf>
    <xf numFmtId="3" fontId="86" fillId="0" borderId="3" xfId="0" applyNumberFormat="1" applyFont="1" applyBorder="1"/>
    <xf numFmtId="3" fontId="71" fillId="0" borderId="3" xfId="0" applyNumberFormat="1" applyFont="1" applyBorder="1"/>
    <xf numFmtId="0" fontId="76" fillId="0" borderId="16" xfId="0" applyFont="1" applyBorder="1"/>
    <xf numFmtId="0" fontId="76" fillId="0" borderId="16" xfId="0" applyFont="1" applyBorder="1" applyAlignment="1">
      <alignment horizontal="center"/>
    </xf>
    <xf numFmtId="3" fontId="76" fillId="0" borderId="16" xfId="0" applyNumberFormat="1" applyFont="1" applyBorder="1"/>
    <xf numFmtId="0" fontId="88" fillId="38" borderId="9" xfId="0" applyFont="1" applyFill="1" applyBorder="1" applyAlignment="1">
      <alignment horizontal="center" vertical="center" wrapText="1"/>
    </xf>
    <xf numFmtId="198" fontId="88" fillId="38" borderId="9" xfId="0" applyNumberFormat="1" applyFont="1" applyFill="1" applyBorder="1" applyAlignment="1">
      <alignment horizontal="center" vertical="center" wrapText="1"/>
    </xf>
    <xf numFmtId="0" fontId="84" fillId="0" borderId="3" xfId="0" applyFont="1" applyBorder="1"/>
    <xf numFmtId="0" fontId="71" fillId="0" borderId="3" xfId="0" quotePrefix="1" applyFont="1" applyBorder="1"/>
    <xf numFmtId="3" fontId="84" fillId="0" borderId="3" xfId="0" applyNumberFormat="1" applyFont="1" applyBorder="1" applyAlignment="1">
      <alignment horizontal="right"/>
    </xf>
    <xf numFmtId="3" fontId="84" fillId="0" borderId="3" xfId="0" quotePrefix="1" applyNumberFormat="1" applyFont="1" applyBorder="1" applyAlignment="1">
      <alignment horizontal="right"/>
    </xf>
    <xf numFmtId="0" fontId="76" fillId="0" borderId="3" xfId="0" applyFont="1" applyBorder="1" applyAlignment="1">
      <alignment horizontal="left" vertical="center" wrapText="1"/>
    </xf>
    <xf numFmtId="3" fontId="85" fillId="0" borderId="3" xfId="0" applyNumberFormat="1" applyFont="1" applyBorder="1" applyAlignment="1">
      <alignment horizontal="right" vertical="center"/>
    </xf>
    <xf numFmtId="3" fontId="85" fillId="0" borderId="3" xfId="0" applyNumberFormat="1" applyFont="1" applyBorder="1" applyAlignment="1">
      <alignment vertical="center"/>
    </xf>
    <xf numFmtId="0" fontId="76" fillId="0" borderId="3" xfId="0" applyFont="1" applyBorder="1" applyAlignment="1">
      <alignment horizontal="left"/>
    </xf>
    <xf numFmtId="3" fontId="84" fillId="0" borderId="0" xfId="0" applyNumberFormat="1" applyFont="1"/>
    <xf numFmtId="0" fontId="84" fillId="0" borderId="0" xfId="0" applyFont="1"/>
    <xf numFmtId="0" fontId="85" fillId="0" borderId="9" xfId="4" applyFont="1" applyBorder="1" applyAlignment="1">
      <alignment horizontal="center" vertical="center" wrapText="1"/>
    </xf>
    <xf numFmtId="0" fontId="84" fillId="0" borderId="14" xfId="4" applyFont="1" applyBorder="1" applyAlignment="1">
      <alignment horizontal="left" vertical="center" wrapText="1"/>
    </xf>
    <xf numFmtId="3" fontId="84" fillId="0" borderId="3" xfId="4" applyNumberFormat="1" applyFont="1" applyBorder="1" applyAlignment="1">
      <alignment horizontal="right" wrapText="1"/>
    </xf>
    <xf numFmtId="3" fontId="84" fillId="0" borderId="3" xfId="3" applyNumberFormat="1" applyFont="1" applyFill="1" applyBorder="1" applyAlignment="1" applyProtection="1">
      <alignment horizontal="right" wrapText="1"/>
    </xf>
    <xf numFmtId="0" fontId="84" fillId="0" borderId="3" xfId="4" applyFont="1" applyBorder="1" applyAlignment="1">
      <alignment horizontal="left" vertical="center" wrapText="1"/>
    </xf>
    <xf numFmtId="0" fontId="84" fillId="0" borderId="16" xfId="4" applyFont="1" applyBorder="1" applyAlignment="1">
      <alignment horizontal="left" vertical="center" wrapText="1"/>
    </xf>
    <xf numFmtId="3" fontId="84" fillId="0" borderId="16" xfId="4" applyNumberFormat="1" applyFont="1" applyBorder="1" applyAlignment="1">
      <alignment horizontal="right" wrapText="1"/>
    </xf>
    <xf numFmtId="3" fontId="85" fillId="0" borderId="9" xfId="4" applyNumberFormat="1" applyFont="1" applyBorder="1" applyAlignment="1">
      <alignment horizontal="right" wrapText="1"/>
    </xf>
    <xf numFmtId="0" fontId="89" fillId="5" borderId="0" xfId="0" applyFont="1" applyFill="1"/>
    <xf numFmtId="174" fontId="89" fillId="5" borderId="0" xfId="1" applyNumberFormat="1" applyFont="1" applyFill="1"/>
    <xf numFmtId="3" fontId="89" fillId="5" borderId="0" xfId="0" applyNumberFormat="1" applyFont="1" applyFill="1"/>
    <xf numFmtId="0" fontId="71" fillId="5" borderId="0" xfId="0" applyFont="1" applyFill="1"/>
    <xf numFmtId="171" fontId="90" fillId="0" borderId="9" xfId="0" applyNumberFormat="1" applyFont="1" applyBorder="1" applyAlignment="1">
      <alignment horizontal="right" vertical="top" wrapText="1"/>
    </xf>
    <xf numFmtId="171" fontId="91" fillId="0" borderId="9" xfId="0" applyNumberFormat="1" applyFont="1" applyBorder="1" applyAlignment="1">
      <alignment horizontal="right" vertical="top" wrapText="1"/>
    </xf>
    <xf numFmtId="175" fontId="91" fillId="0" borderId="9" xfId="0" applyNumberFormat="1" applyFont="1" applyBorder="1" applyAlignment="1">
      <alignment horizontal="right" vertical="top" wrapText="1"/>
    </xf>
    <xf numFmtId="171" fontId="90" fillId="0" borderId="9" xfId="3" applyNumberFormat="1" applyFont="1" applyFill="1" applyBorder="1" applyAlignment="1">
      <alignment horizontal="right" vertical="top" wrapText="1"/>
    </xf>
    <xf numFmtId="3" fontId="90" fillId="0" borderId="9" xfId="0" applyNumberFormat="1" applyFont="1" applyBorder="1" applyAlignment="1">
      <alignment horizontal="right"/>
    </xf>
    <xf numFmtId="3" fontId="91" fillId="0" borderId="9" xfId="0" applyNumberFormat="1" applyFont="1" applyBorder="1" applyAlignment="1">
      <alignment horizontal="right"/>
    </xf>
    <xf numFmtId="3" fontId="91" fillId="0" borderId="15" xfId="0" applyNumberFormat="1" applyFont="1" applyBorder="1" applyAlignment="1">
      <alignment horizontal="right" vertical="top" wrapText="1"/>
    </xf>
    <xf numFmtId="3" fontId="91" fillId="0" borderId="14" xfId="0" applyNumberFormat="1" applyFont="1" applyBorder="1" applyAlignment="1">
      <alignment horizontal="right" vertical="top" wrapText="1"/>
    </xf>
    <xf numFmtId="3" fontId="90" fillId="0" borderId="1" xfId="0" applyNumberFormat="1" applyFont="1" applyBorder="1" applyAlignment="1">
      <alignment horizontal="right" vertical="top" wrapText="1"/>
    </xf>
    <xf numFmtId="3" fontId="91" fillId="0" borderId="9" xfId="0" applyNumberFormat="1" applyFont="1" applyBorder="1" applyAlignment="1">
      <alignment horizontal="right" vertical="center" wrapText="1"/>
    </xf>
    <xf numFmtId="171" fontId="91" fillId="0" borderId="9" xfId="3" applyNumberFormat="1" applyFont="1" applyFill="1" applyBorder="1" applyAlignment="1">
      <alignment horizontal="right" vertical="center" wrapText="1"/>
    </xf>
    <xf numFmtId="3" fontId="91" fillId="0" borderId="3" xfId="0" applyNumberFormat="1" applyFont="1" applyBorder="1"/>
    <xf numFmtId="166" fontId="91" fillId="0" borderId="9" xfId="3" applyNumberFormat="1" applyFont="1" applyFill="1" applyBorder="1" applyAlignment="1">
      <alignment horizontal="center" vertical="center" wrapText="1"/>
    </xf>
    <xf numFmtId="171" fontId="91" fillId="0" borderId="9" xfId="0" applyNumberFormat="1" applyFont="1" applyBorder="1" applyAlignment="1">
      <alignment horizontal="right"/>
    </xf>
    <xf numFmtId="3" fontId="90" fillId="0" borderId="9" xfId="0" applyNumberFormat="1" applyFont="1" applyBorder="1" applyAlignment="1">
      <alignment horizontal="right" vertical="top" wrapText="1"/>
    </xf>
    <xf numFmtId="166" fontId="90" fillId="0" borderId="9" xfId="3" applyNumberFormat="1" applyFont="1" applyFill="1" applyBorder="1" applyAlignment="1">
      <alignment horizontal="center" vertical="top" wrapText="1"/>
    </xf>
    <xf numFmtId="3" fontId="90" fillId="0" borderId="3" xfId="0" applyNumberFormat="1" applyFont="1" applyBorder="1"/>
    <xf numFmtId="0" fontId="90" fillId="0" borderId="5" xfId="0" applyFont="1" applyBorder="1"/>
    <xf numFmtId="0" fontId="90" fillId="0" borderId="3" xfId="0" applyFont="1" applyBorder="1" applyAlignment="1">
      <alignment horizontal="center"/>
    </xf>
    <xf numFmtId="0" fontId="91" fillId="0" borderId="3" xfId="0" applyFont="1" applyBorder="1"/>
    <xf numFmtId="0" fontId="90" fillId="0" borderId="14" xfId="0" applyFont="1" applyBorder="1" applyAlignment="1">
      <alignment horizontal="center"/>
    </xf>
    <xf numFmtId="0" fontId="91" fillId="0" borderId="5" xfId="0" applyFont="1" applyBorder="1"/>
    <xf numFmtId="0" fontId="91" fillId="0" borderId="5" xfId="0" applyFont="1" applyBorder="1" applyAlignment="1">
      <alignment horizontal="left" vertical="center" wrapText="1"/>
    </xf>
    <xf numFmtId="0" fontId="90" fillId="0" borderId="3" xfId="0" applyFont="1" applyBorder="1" applyAlignment="1">
      <alignment horizontal="center" vertical="top"/>
    </xf>
    <xf numFmtId="3" fontId="91" fillId="0" borderId="3" xfId="0" applyNumberFormat="1" applyFont="1" applyBorder="1" applyAlignment="1">
      <alignment vertical="top" wrapText="1"/>
    </xf>
    <xf numFmtId="0" fontId="91" fillId="0" borderId="0" xfId="0" applyFont="1"/>
    <xf numFmtId="0" fontId="92" fillId="0" borderId="3" xfId="0" applyFont="1" applyBorder="1"/>
    <xf numFmtId="0" fontId="93" fillId="0" borderId="3" xfId="0" applyFont="1" applyBorder="1" applyAlignment="1">
      <alignment horizontal="center"/>
    </xf>
    <xf numFmtId="0" fontId="90" fillId="0" borderId="3" xfId="0" applyFont="1" applyBorder="1" applyAlignment="1">
      <alignment horizontal="center" vertical="center" wrapText="1"/>
    </xf>
    <xf numFmtId="0" fontId="90" fillId="0" borderId="0" xfId="0" applyFont="1"/>
    <xf numFmtId="3" fontId="91" fillId="0" borderId="3" xfId="0" applyNumberFormat="1" applyFont="1" applyBorder="1" applyAlignment="1">
      <alignment vertical="center"/>
    </xf>
    <xf numFmtId="0" fontId="90" fillId="0" borderId="16" xfId="0" applyFont="1" applyBorder="1" applyAlignment="1">
      <alignment horizontal="center"/>
    </xf>
    <xf numFmtId="171" fontId="91" fillId="0" borderId="9" xfId="0" applyNumberFormat="1" applyFont="1" applyBorder="1" applyAlignment="1">
      <alignment horizontal="right" vertical="center" wrapText="1"/>
    </xf>
    <xf numFmtId="0" fontId="91" fillId="0" borderId="0" xfId="0" applyFont="1" applyAlignment="1">
      <alignment horizontal="left"/>
    </xf>
    <xf numFmtId="0" fontId="90" fillId="0" borderId="0" xfId="0" applyFont="1" applyAlignment="1">
      <alignment horizontal="center"/>
    </xf>
    <xf numFmtId="0" fontId="91" fillId="0" borderId="0" xfId="0" applyFont="1" applyAlignment="1">
      <alignment vertical="center"/>
    </xf>
    <xf numFmtId="0" fontId="90" fillId="0" borderId="0" xfId="0" applyFont="1" applyAlignment="1">
      <alignment vertical="center" wrapText="1"/>
    </xf>
    <xf numFmtId="0" fontId="90" fillId="0" borderId="0" xfId="0" applyFont="1" applyAlignment="1">
      <alignment wrapText="1"/>
    </xf>
    <xf numFmtId="0" fontId="90" fillId="0" borderId="0" xfId="0" applyFont="1" applyAlignment="1">
      <alignment vertical="center"/>
    </xf>
    <xf numFmtId="171" fontId="90" fillId="0" borderId="0" xfId="0" applyNumberFormat="1" applyFont="1" applyAlignment="1">
      <alignment vertical="center"/>
    </xf>
    <xf numFmtId="171" fontId="91" fillId="0" borderId="0" xfId="0" applyNumberFormat="1" applyFont="1"/>
    <xf numFmtId="171" fontId="91" fillId="0" borderId="0" xfId="0" applyNumberFormat="1" applyFont="1" applyAlignment="1">
      <alignment horizontal="left"/>
    </xf>
    <xf numFmtId="4" fontId="91" fillId="0" borderId="9" xfId="0" applyNumberFormat="1" applyFont="1" applyBorder="1" applyAlignment="1">
      <alignment horizontal="center" vertical="center" wrapText="1"/>
    </xf>
    <xf numFmtId="0" fontId="90" fillId="0" borderId="0" xfId="0" applyFont="1" applyAlignment="1">
      <alignment horizontal="left" vertical="center"/>
    </xf>
    <xf numFmtId="0" fontId="90" fillId="0" borderId="9" xfId="0" applyFont="1" applyBorder="1" applyAlignment="1">
      <alignment vertical="top" wrapText="1"/>
    </xf>
    <xf numFmtId="171" fontId="90" fillId="0" borderId="9" xfId="0" applyNumberFormat="1" applyFont="1" applyBorder="1" applyAlignment="1">
      <alignment vertical="top" wrapText="1"/>
    </xf>
    <xf numFmtId="0" fontId="91" fillId="0" borderId="9" xfId="0" applyFont="1" applyBorder="1" applyAlignment="1">
      <alignment horizontal="center" vertical="top" wrapText="1"/>
    </xf>
    <xf numFmtId="4" fontId="91" fillId="0" borderId="9" xfId="1" applyNumberFormat="1" applyFont="1" applyFill="1" applyBorder="1" applyAlignment="1">
      <alignment horizontal="right" vertical="top" wrapText="1"/>
    </xf>
    <xf numFmtId="172" fontId="91" fillId="0" borderId="9" xfId="0" applyNumberFormat="1" applyFont="1" applyBorder="1" applyAlignment="1">
      <alignment horizontal="right" vertical="top" wrapText="1"/>
    </xf>
    <xf numFmtId="171" fontId="91" fillId="0" borderId="9" xfId="1" applyNumberFormat="1" applyFont="1" applyFill="1" applyBorder="1" applyAlignment="1">
      <alignment vertical="top" wrapText="1"/>
    </xf>
    <xf numFmtId="4" fontId="91" fillId="0" borderId="9" xfId="0" applyNumberFormat="1" applyFont="1" applyBorder="1" applyAlignment="1">
      <alignment horizontal="right" vertical="top" wrapText="1"/>
    </xf>
    <xf numFmtId="4" fontId="91" fillId="0" borderId="0" xfId="0" applyNumberFormat="1" applyFont="1"/>
    <xf numFmtId="3" fontId="91" fillId="0" borderId="0" xfId="0" applyNumberFormat="1" applyFont="1"/>
    <xf numFmtId="171" fontId="91" fillId="0" borderId="9" xfId="0" applyNumberFormat="1" applyFont="1" applyBorder="1" applyAlignment="1">
      <alignment vertical="top" wrapText="1"/>
    </xf>
    <xf numFmtId="0" fontId="91" fillId="0" borderId="9" xfId="0" applyFont="1" applyBorder="1" applyAlignment="1">
      <alignment horizontal="center" vertical="center" wrapText="1"/>
    </xf>
    <xf numFmtId="172" fontId="91" fillId="0" borderId="9" xfId="0" applyNumberFormat="1" applyFont="1" applyBorder="1" applyAlignment="1">
      <alignment vertical="top" wrapText="1"/>
    </xf>
    <xf numFmtId="0" fontId="90" fillId="0" borderId="0" xfId="0" applyFont="1" applyAlignment="1">
      <alignment vertical="top" wrapText="1"/>
    </xf>
    <xf numFmtId="0" fontId="91" fillId="0" borderId="9" xfId="0" applyFont="1" applyBorder="1" applyAlignment="1">
      <alignment horizontal="left" vertical="top" wrapText="1"/>
    </xf>
    <xf numFmtId="172" fontId="90" fillId="0" borderId="9" xfId="0" applyNumberFormat="1" applyFont="1" applyBorder="1" applyAlignment="1">
      <alignment vertical="top" wrapText="1"/>
    </xf>
    <xf numFmtId="169" fontId="91" fillId="0" borderId="0" xfId="67" applyNumberFormat="1" applyFont="1" applyFill="1"/>
    <xf numFmtId="0" fontId="90" fillId="0" borderId="9" xfId="0" applyFont="1" applyBorder="1" applyAlignment="1">
      <alignment horizontal="center" vertical="top" wrapText="1"/>
    </xf>
    <xf numFmtId="4" fontId="90" fillId="0" borderId="9" xfId="0" applyNumberFormat="1" applyFont="1" applyBorder="1" applyAlignment="1">
      <alignment horizontal="right" vertical="top" wrapText="1"/>
    </xf>
    <xf numFmtId="172" fontId="90" fillId="0" borderId="9" xfId="0" applyNumberFormat="1" applyFont="1" applyBorder="1" applyAlignment="1">
      <alignment horizontal="right" vertical="top" wrapText="1"/>
    </xf>
    <xf numFmtId="43" fontId="91" fillId="0" borderId="0" xfId="0" applyNumberFormat="1" applyFont="1"/>
    <xf numFmtId="0" fontId="94" fillId="0" borderId="0" xfId="0" applyFont="1" applyAlignment="1">
      <alignment horizontal="justify" vertical="top" wrapText="1"/>
    </xf>
    <xf numFmtId="0" fontId="94" fillId="0" borderId="0" xfId="0" applyFont="1" applyAlignment="1">
      <alignment horizontal="center" vertical="top" wrapText="1"/>
    </xf>
    <xf numFmtId="4" fontId="94" fillId="0" borderId="0" xfId="0" applyNumberFormat="1" applyFont="1" applyAlignment="1">
      <alignment horizontal="right" vertical="top" wrapText="1"/>
    </xf>
    <xf numFmtId="171" fontId="94" fillId="0" borderId="0" xfId="0" applyNumberFormat="1" applyFont="1" applyAlignment="1">
      <alignment horizontal="right" vertical="top" wrapText="1"/>
    </xf>
    <xf numFmtId="171" fontId="94" fillId="0" borderId="0" xfId="0" applyNumberFormat="1" applyFont="1" applyAlignment="1">
      <alignment vertical="top" wrapText="1"/>
    </xf>
    <xf numFmtId="3" fontId="94" fillId="0" borderId="0" xfId="0" applyNumberFormat="1" applyFont="1" applyAlignment="1">
      <alignment vertical="top" wrapText="1"/>
    </xf>
    <xf numFmtId="171" fontId="91" fillId="0" borderId="0" xfId="0" applyNumberFormat="1" applyFont="1" applyAlignment="1">
      <alignment horizontal="right" vertical="top" wrapText="1"/>
    </xf>
    <xf numFmtId="171" fontId="91" fillId="0" borderId="0" xfId="0" applyNumberFormat="1" applyFont="1" applyAlignment="1">
      <alignment vertical="top" wrapText="1"/>
    </xf>
    <xf numFmtId="3" fontId="91" fillId="0" borderId="0" xfId="0" applyNumberFormat="1" applyFont="1" applyAlignment="1">
      <alignment horizontal="right" vertical="top" wrapText="1"/>
    </xf>
    <xf numFmtId="3" fontId="91" fillId="0" borderId="0" xfId="0" applyNumberFormat="1" applyFont="1" applyAlignment="1">
      <alignment vertical="top" wrapText="1"/>
    </xf>
    <xf numFmtId="0" fontId="91" fillId="0" borderId="9" xfId="0" applyFont="1" applyBorder="1" applyAlignment="1">
      <alignment horizontal="right" vertical="top" wrapText="1"/>
    </xf>
    <xf numFmtId="174" fontId="91" fillId="0" borderId="9" xfId="1" applyNumberFormat="1" applyFont="1" applyFill="1" applyBorder="1" applyAlignment="1">
      <alignment horizontal="right" vertical="top" wrapText="1"/>
    </xf>
    <xf numFmtId="171" fontId="91" fillId="0" borderId="9" xfId="1" applyNumberFormat="1" applyFont="1" applyFill="1" applyBorder="1" applyAlignment="1">
      <alignment horizontal="right" vertical="top" wrapText="1"/>
    </xf>
    <xf numFmtId="0" fontId="90" fillId="0" borderId="0" xfId="0" applyFont="1" applyAlignment="1">
      <alignment horizontal="left"/>
    </xf>
    <xf numFmtId="172" fontId="91" fillId="0" borderId="9" xfId="0" applyNumberFormat="1" applyFont="1" applyBorder="1" applyAlignment="1">
      <alignment horizontal="right" vertical="center" wrapText="1"/>
    </xf>
    <xf numFmtId="171" fontId="91" fillId="0" borderId="0" xfId="0" applyNumberFormat="1" applyFont="1" applyAlignment="1">
      <alignment vertical="center"/>
    </xf>
    <xf numFmtId="3" fontId="91" fillId="0" borderId="9" xfId="0" applyNumberFormat="1" applyFont="1" applyBorder="1" applyAlignment="1">
      <alignment horizontal="center" vertical="top" wrapText="1"/>
    </xf>
    <xf numFmtId="3" fontId="90" fillId="0" borderId="9" xfId="0" applyNumberFormat="1" applyFont="1" applyBorder="1" applyAlignment="1">
      <alignment horizontal="center" vertical="top" wrapText="1"/>
    </xf>
    <xf numFmtId="0" fontId="91" fillId="0" borderId="0" xfId="0" applyFont="1" applyAlignment="1">
      <alignment horizontal="left" vertical="top" wrapText="1"/>
    </xf>
    <xf numFmtId="3" fontId="91" fillId="0" borderId="0" xfId="0" applyNumberFormat="1" applyFont="1" applyAlignment="1">
      <alignment horizontal="center" vertical="top" wrapText="1"/>
    </xf>
    <xf numFmtId="172" fontId="91" fillId="0" borderId="0" xfId="0" applyNumberFormat="1" applyFont="1" applyAlignment="1">
      <alignment horizontal="right" vertical="top" wrapText="1"/>
    </xf>
    <xf numFmtId="0" fontId="91" fillId="0" borderId="0" xfId="0" applyFont="1" applyAlignment="1">
      <alignment horizontal="left" vertical="center"/>
    </xf>
    <xf numFmtId="172" fontId="91" fillId="0" borderId="9" xfId="1" applyNumberFormat="1" applyFont="1" applyFill="1" applyBorder="1" applyAlignment="1">
      <alignment horizontal="right" vertical="top" wrapText="1"/>
    </xf>
    <xf numFmtId="0" fontId="91" fillId="0" borderId="0" xfId="0" applyFont="1" applyAlignment="1">
      <alignment horizontal="justify" vertical="top" wrapText="1"/>
    </xf>
    <xf numFmtId="4" fontId="91" fillId="0" borderId="0" xfId="1" applyNumberFormat="1" applyFont="1" applyFill="1" applyBorder="1" applyAlignment="1">
      <alignment horizontal="right" vertical="top" wrapText="1"/>
    </xf>
    <xf numFmtId="0" fontId="90" fillId="0" borderId="9" xfId="2" applyFont="1" applyBorder="1" applyAlignment="1">
      <alignment horizontal="center" vertical="top" wrapText="1"/>
    </xf>
    <xf numFmtId="171" fontId="91" fillId="0" borderId="9" xfId="2" applyNumberFormat="1" applyFont="1" applyBorder="1" applyAlignment="1">
      <alignment horizontal="center" vertical="top" wrapText="1"/>
    </xf>
    <xf numFmtId="171" fontId="91" fillId="0" borderId="9" xfId="3" applyNumberFormat="1" applyFont="1" applyFill="1" applyBorder="1" applyAlignment="1">
      <alignment horizontal="right" vertical="top" wrapText="1"/>
    </xf>
    <xf numFmtId="3" fontId="91" fillId="0" borderId="9" xfId="2" applyNumberFormat="1" applyFont="1" applyBorder="1" applyAlignment="1">
      <alignment horizontal="right" vertical="top" wrapText="1"/>
    </xf>
    <xf numFmtId="3" fontId="91" fillId="0" borderId="9" xfId="2" quotePrefix="1" applyNumberFormat="1" applyFont="1" applyBorder="1" applyAlignment="1">
      <alignment horizontal="center" vertical="top" wrapText="1"/>
    </xf>
    <xf numFmtId="0" fontId="90" fillId="0" borderId="12" xfId="2" applyFont="1" applyBorder="1" applyAlignment="1">
      <alignment horizontal="left" vertical="top" wrapText="1"/>
    </xf>
    <xf numFmtId="171" fontId="90" fillId="0" borderId="12" xfId="3" applyNumberFormat="1" applyFont="1" applyFill="1" applyBorder="1" applyAlignment="1">
      <alignment horizontal="right" vertical="top" wrapText="1"/>
    </xf>
    <xf numFmtId="3" fontId="91" fillId="0" borderId="12" xfId="2" quotePrefix="1" applyNumberFormat="1" applyFont="1" applyBorder="1" applyAlignment="1">
      <alignment horizontal="center" vertical="top" wrapText="1"/>
    </xf>
    <xf numFmtId="171" fontId="90" fillId="0" borderId="9" xfId="3" applyNumberFormat="1" applyFont="1" applyFill="1" applyBorder="1" applyAlignment="1">
      <alignment vertical="top" wrapText="1"/>
    </xf>
    <xf numFmtId="0" fontId="90" fillId="0" borderId="9" xfId="2" applyFont="1" applyBorder="1" applyAlignment="1">
      <alignment vertical="top" wrapText="1"/>
    </xf>
    <xf numFmtId="3" fontId="90" fillId="0" borderId="9" xfId="3" applyNumberFormat="1" applyFont="1" applyFill="1" applyBorder="1" applyAlignment="1">
      <alignment vertical="top" wrapText="1"/>
    </xf>
    <xf numFmtId="171" fontId="90" fillId="0" borderId="12" xfId="3" applyNumberFormat="1" applyFont="1" applyFill="1" applyBorder="1" applyAlignment="1">
      <alignment vertical="top" wrapText="1"/>
    </xf>
    <xf numFmtId="3" fontId="90" fillId="0" borderId="12" xfId="3" applyNumberFormat="1" applyFont="1" applyFill="1" applyBorder="1" applyAlignment="1">
      <alignment vertical="top" wrapText="1"/>
    </xf>
    <xf numFmtId="0" fontId="90" fillId="0" borderId="12" xfId="2" applyFont="1" applyBorder="1" applyAlignment="1">
      <alignment vertical="top" wrapText="1"/>
    </xf>
    <xf numFmtId="175" fontId="90" fillId="0" borderId="9" xfId="77" applyNumberFormat="1" applyFont="1" applyFill="1" applyBorder="1" applyAlignment="1">
      <alignment vertical="top" wrapText="1"/>
    </xf>
    <xf numFmtId="0" fontId="91" fillId="0" borderId="12" xfId="0" applyFont="1" applyBorder="1" applyAlignment="1">
      <alignment horizontal="left" vertical="center" wrapText="1"/>
    </xf>
    <xf numFmtId="0" fontId="90" fillId="0" borderId="12" xfId="2" applyFont="1" applyBorder="1" applyAlignment="1">
      <alignment horizontal="center" vertical="center" wrapText="1"/>
    </xf>
    <xf numFmtId="171" fontId="91" fillId="0" borderId="12" xfId="2" applyNumberFormat="1" applyFont="1" applyBorder="1" applyAlignment="1">
      <alignment horizontal="center" vertical="center" wrapText="1"/>
    </xf>
    <xf numFmtId="171" fontId="91" fillId="0" borderId="12" xfId="3" applyNumberFormat="1" applyFont="1" applyFill="1" applyBorder="1" applyAlignment="1">
      <alignment horizontal="right" vertical="center" wrapText="1"/>
    </xf>
    <xf numFmtId="166" fontId="91" fillId="0" borderId="12" xfId="3" applyNumberFormat="1" applyFont="1" applyFill="1" applyBorder="1" applyAlignment="1">
      <alignment horizontal="center" vertical="center" wrapText="1"/>
    </xf>
    <xf numFmtId="3" fontId="91" fillId="0" borderId="9" xfId="0" applyNumberFormat="1" applyFont="1" applyBorder="1" applyAlignment="1">
      <alignment vertical="top" wrapText="1"/>
    </xf>
    <xf numFmtId="0" fontId="91" fillId="0" borderId="9" xfId="0" applyFont="1" applyBorder="1"/>
    <xf numFmtId="0" fontId="90" fillId="0" borderId="29" xfId="2" applyFont="1" applyBorder="1" applyAlignment="1">
      <alignment horizontal="left" vertical="top" wrapText="1"/>
    </xf>
    <xf numFmtId="171" fontId="90" fillId="0" borderId="29" xfId="3" applyNumberFormat="1" applyFont="1" applyFill="1" applyBorder="1" applyAlignment="1">
      <alignment vertical="top" wrapText="1"/>
    </xf>
    <xf numFmtId="3" fontId="90" fillId="0" borderId="29" xfId="3" applyNumberFormat="1" applyFont="1" applyFill="1" applyBorder="1" applyAlignment="1">
      <alignment vertical="top" wrapText="1"/>
    </xf>
    <xf numFmtId="3" fontId="91" fillId="0" borderId="29" xfId="0" applyNumberFormat="1" applyFont="1" applyBorder="1" applyAlignment="1">
      <alignment vertical="top" wrapText="1"/>
    </xf>
    <xf numFmtId="0" fontId="90" fillId="0" borderId="6" xfId="2" applyFont="1" applyBorder="1" applyAlignment="1">
      <alignment horizontal="left" vertical="top" wrapText="1"/>
    </xf>
    <xf numFmtId="171" fontId="90" fillId="0" borderId="6" xfId="3" applyNumberFormat="1" applyFont="1" applyFill="1" applyBorder="1" applyAlignment="1">
      <alignment vertical="top" wrapText="1"/>
    </xf>
    <xf numFmtId="3" fontId="90" fillId="0" borderId="0" xfId="3" applyNumberFormat="1" applyFont="1" applyFill="1" applyBorder="1" applyAlignment="1">
      <alignment vertical="top" wrapText="1"/>
    </xf>
    <xf numFmtId="0" fontId="96" fillId="0" borderId="9" xfId="0" applyFont="1" applyBorder="1" applyAlignment="1">
      <alignment horizontal="left" vertical="top" wrapText="1"/>
    </xf>
    <xf numFmtId="171" fontId="97" fillId="0" borderId="9" xfId="3" applyNumberFormat="1" applyFont="1" applyFill="1" applyBorder="1" applyAlignment="1">
      <alignment vertical="top" wrapText="1"/>
    </xf>
    <xf numFmtId="166" fontId="97" fillId="0" borderId="9" xfId="3" applyNumberFormat="1" applyFont="1" applyFill="1" applyBorder="1" applyAlignment="1">
      <alignment vertical="top" wrapText="1"/>
    </xf>
    <xf numFmtId="3" fontId="97" fillId="0" borderId="11" xfId="3" applyNumberFormat="1" applyFont="1" applyFill="1" applyBorder="1" applyAlignment="1">
      <alignment vertical="top" wrapText="1"/>
    </xf>
    <xf numFmtId="3" fontId="97" fillId="0" borderId="9" xfId="3" applyNumberFormat="1" applyFont="1" applyFill="1" applyBorder="1" applyAlignment="1">
      <alignment vertical="top" wrapText="1"/>
    </xf>
    <xf numFmtId="0" fontId="97" fillId="0" borderId="0" xfId="0" applyFont="1"/>
    <xf numFmtId="0" fontId="97" fillId="0" borderId="9" xfId="0" applyFont="1" applyBorder="1" applyAlignment="1">
      <alignment horizontal="left" vertical="top" wrapText="1"/>
    </xf>
    <xf numFmtId="171" fontId="97" fillId="0" borderId="9" xfId="0" applyNumberFormat="1" applyFont="1" applyBorder="1" applyAlignment="1">
      <alignment horizontal="center" vertical="top" wrapText="1"/>
    </xf>
    <xf numFmtId="0" fontId="97" fillId="0" borderId="9" xfId="0" applyFont="1" applyBorder="1" applyAlignment="1">
      <alignment horizontal="center" vertical="top" wrapText="1"/>
    </xf>
    <xf numFmtId="3" fontId="97" fillId="0" borderId="11" xfId="3" applyNumberFormat="1" applyFont="1" applyFill="1" applyBorder="1" applyAlignment="1">
      <alignment horizontal="center" vertical="top" wrapText="1"/>
    </xf>
    <xf numFmtId="3" fontId="97" fillId="0" borderId="9" xfId="3" applyNumberFormat="1" applyFont="1" applyFill="1" applyBorder="1" applyAlignment="1">
      <alignment horizontal="center" vertical="top" wrapText="1"/>
    </xf>
    <xf numFmtId="0" fontId="97" fillId="0" borderId="11" xfId="0" applyFont="1" applyBorder="1" applyAlignment="1">
      <alignment horizontal="center" vertical="top" wrapText="1"/>
    </xf>
    <xf numFmtId="166" fontId="90" fillId="0" borderId="9" xfId="3" applyNumberFormat="1" applyFont="1" applyFill="1" applyBorder="1" applyAlignment="1">
      <alignment horizontal="center" vertical="center" wrapText="1"/>
    </xf>
    <xf numFmtId="0" fontId="91" fillId="0" borderId="29" xfId="0" applyFont="1" applyBorder="1" applyAlignment="1">
      <alignment horizontal="left" vertical="center" wrapText="1"/>
    </xf>
    <xf numFmtId="0" fontId="91" fillId="0" borderId="29" xfId="2" applyFont="1" applyBorder="1" applyAlignment="1">
      <alignment horizontal="center" vertical="top" wrapText="1"/>
    </xf>
    <xf numFmtId="0" fontId="90" fillId="0" borderId="29" xfId="2" applyFont="1" applyBorder="1" applyAlignment="1">
      <alignment horizontal="center" vertical="center" wrapText="1"/>
    </xf>
    <xf numFmtId="171" fontId="91" fillId="0" borderId="29" xfId="2" applyNumberFormat="1" applyFont="1" applyBorder="1" applyAlignment="1">
      <alignment horizontal="center" vertical="center" wrapText="1"/>
    </xf>
    <xf numFmtId="171" fontId="91" fillId="0" borderId="29" xfId="3" applyNumberFormat="1" applyFont="1" applyFill="1" applyBorder="1" applyAlignment="1">
      <alignment horizontal="right" vertical="center" wrapText="1"/>
    </xf>
    <xf numFmtId="166" fontId="91" fillId="0" borderId="0" xfId="3" applyNumberFormat="1" applyFont="1" applyFill="1" applyBorder="1" applyAlignment="1">
      <alignment horizontal="center" vertical="center" wrapText="1"/>
    </xf>
    <xf numFmtId="166" fontId="91" fillId="0" borderId="2" xfId="3" applyNumberFormat="1" applyFont="1" applyFill="1" applyBorder="1" applyAlignment="1">
      <alignment horizontal="center" vertical="top" wrapText="1"/>
    </xf>
    <xf numFmtId="171" fontId="91" fillId="0" borderId="2" xfId="3" applyNumberFormat="1" applyFont="1" applyFill="1" applyBorder="1" applyAlignment="1">
      <alignment horizontal="right" vertical="top" wrapText="1"/>
    </xf>
    <xf numFmtId="0" fontId="90" fillId="0" borderId="0" xfId="0" applyFont="1" applyAlignment="1">
      <alignment horizontal="justify"/>
    </xf>
    <xf numFmtId="2" fontId="90" fillId="0" borderId="9" xfId="0" applyNumberFormat="1" applyFont="1" applyBorder="1" applyAlignment="1">
      <alignment horizontal="center" vertical="center" wrapText="1"/>
    </xf>
    <xf numFmtId="3" fontId="90" fillId="0" borderId="0" xfId="0" applyNumberFormat="1" applyFont="1" applyAlignment="1">
      <alignment horizontal="right" vertical="top" wrapText="1"/>
    </xf>
    <xf numFmtId="0" fontId="95" fillId="0" borderId="0" xfId="0" applyFont="1"/>
    <xf numFmtId="171" fontId="90" fillId="0" borderId="0" xfId="0" applyNumberFormat="1" applyFont="1" applyAlignment="1">
      <alignment horizontal="center"/>
    </xf>
    <xf numFmtId="3" fontId="90" fillId="0" borderId="0" xfId="0" applyNumberFormat="1" applyFont="1" applyAlignment="1">
      <alignment horizontal="center"/>
    </xf>
    <xf numFmtId="2" fontId="90" fillId="0" borderId="1" xfId="0" applyNumberFormat="1" applyFont="1" applyBorder="1" applyAlignment="1">
      <alignment horizontal="center" vertical="center" wrapText="1"/>
    </xf>
    <xf numFmtId="171" fontId="90" fillId="0" borderId="0" xfId="0" applyNumberFormat="1" applyFont="1" applyAlignment="1">
      <alignment horizontal="left"/>
    </xf>
    <xf numFmtId="3" fontId="90" fillId="0" borderId="0" xfId="0" applyNumberFormat="1" applyFont="1" applyAlignment="1">
      <alignment horizontal="left"/>
    </xf>
    <xf numFmtId="0" fontId="91" fillId="0" borderId="0" xfId="0" applyFont="1" applyAlignment="1">
      <alignment horizontal="center"/>
    </xf>
    <xf numFmtId="170" fontId="91" fillId="0" borderId="0" xfId="0" applyNumberFormat="1" applyFont="1"/>
    <xf numFmtId="41" fontId="91" fillId="0" borderId="0" xfId="67" applyFont="1" applyFill="1"/>
    <xf numFmtId="3" fontId="90" fillId="0" borderId="9" xfId="0" applyNumberFormat="1" applyFont="1" applyBorder="1" applyAlignment="1">
      <alignment horizontal="right" vertical="center" wrapText="1"/>
    </xf>
    <xf numFmtId="171" fontId="90" fillId="0" borderId="9" xfId="0" applyNumberFormat="1" applyFont="1" applyBorder="1" applyAlignment="1">
      <alignment horizontal="right" vertical="center" wrapText="1"/>
    </xf>
    <xf numFmtId="3" fontId="91" fillId="0" borderId="0" xfId="0" applyNumberFormat="1" applyFont="1" applyAlignment="1">
      <alignment horizontal="right"/>
    </xf>
    <xf numFmtId="41" fontId="91" fillId="0" borderId="0" xfId="67" applyFont="1" applyFill="1" applyBorder="1"/>
    <xf numFmtId="3" fontId="90" fillId="0" borderId="0" xfId="0" applyNumberFormat="1" applyFont="1" applyAlignment="1">
      <alignment horizontal="right"/>
    </xf>
    <xf numFmtId="171" fontId="91" fillId="0" borderId="0" xfId="3" applyNumberFormat="1" applyFont="1" applyFill="1" applyBorder="1" applyAlignment="1">
      <alignment horizontal="justify" vertical="top" wrapText="1"/>
    </xf>
    <xf numFmtId="171" fontId="90" fillId="0" borderId="0" xfId="3" applyNumberFormat="1" applyFont="1" applyFill="1" applyBorder="1" applyAlignment="1">
      <alignment horizontal="right" vertical="top" wrapText="1"/>
    </xf>
    <xf numFmtId="0" fontId="90" fillId="0" borderId="0" xfId="0" applyFont="1" applyAlignment="1">
      <alignment horizontal="left" vertical="top" wrapText="1"/>
    </xf>
    <xf numFmtId="3" fontId="91" fillId="0" borderId="9" xfId="0" applyNumberFormat="1" applyFont="1" applyBorder="1" applyAlignment="1">
      <alignment horizontal="right" vertical="top" wrapText="1"/>
    </xf>
    <xf numFmtId="0" fontId="90" fillId="0" borderId="0" xfId="0" applyFont="1" applyAlignment="1">
      <alignment horizontal="justify" vertical="top" wrapText="1"/>
    </xf>
    <xf numFmtId="166" fontId="91" fillId="0" borderId="0" xfId="0" applyNumberFormat="1" applyFont="1" applyAlignment="1">
      <alignment horizontal="justify" vertical="top" wrapText="1"/>
    </xf>
    <xf numFmtId="0" fontId="91" fillId="0" borderId="0" xfId="0" applyFont="1" applyAlignment="1">
      <alignment horizontal="justify"/>
    </xf>
    <xf numFmtId="171" fontId="91" fillId="0" borderId="9" xfId="0" applyNumberFormat="1" applyFont="1" applyBorder="1" applyAlignment="1">
      <alignment horizontal="center" vertical="top" wrapText="1"/>
    </xf>
    <xf numFmtId="3" fontId="91" fillId="0" borderId="9" xfId="3" applyNumberFormat="1" applyFont="1" applyFill="1" applyBorder="1" applyAlignment="1">
      <alignment vertical="top" wrapText="1"/>
    </xf>
    <xf numFmtId="0" fontId="91" fillId="0" borderId="1" xfId="0" applyFont="1" applyBorder="1" applyAlignment="1">
      <alignment horizontal="center" vertical="top" wrapText="1"/>
    </xf>
    <xf numFmtId="171" fontId="91" fillId="0" borderId="1" xfId="0" applyNumberFormat="1" applyFont="1" applyBorder="1" applyAlignment="1">
      <alignment horizontal="right" vertical="top" wrapText="1"/>
    </xf>
    <xf numFmtId="171" fontId="91" fillId="0" borderId="0" xfId="0" applyNumberFormat="1" applyFont="1" applyAlignment="1">
      <alignment horizontal="justify" vertical="top" wrapText="1"/>
    </xf>
    <xf numFmtId="166" fontId="91" fillId="0" borderId="7" xfId="3" applyNumberFormat="1" applyFont="1" applyFill="1" applyBorder="1" applyAlignment="1">
      <alignment horizontal="center" vertical="center" wrapText="1"/>
    </xf>
    <xf numFmtId="171" fontId="91" fillId="0" borderId="7" xfId="3" applyNumberFormat="1" applyFont="1" applyFill="1" applyBorder="1" applyAlignment="1">
      <alignment vertical="top" wrapText="1"/>
    </xf>
    <xf numFmtId="171" fontId="91" fillId="0" borderId="7" xfId="3" applyNumberFormat="1" applyFont="1" applyFill="1" applyBorder="1" applyAlignment="1">
      <alignment horizontal="right" vertical="top" wrapText="1"/>
    </xf>
    <xf numFmtId="0" fontId="90" fillId="0" borderId="1" xfId="0" applyFont="1" applyBorder="1" applyAlignment="1">
      <alignment horizontal="justify" vertical="top" wrapText="1"/>
    </xf>
    <xf numFmtId="171" fontId="90" fillId="0" borderId="1" xfId="3" applyNumberFormat="1" applyFont="1" applyFill="1" applyBorder="1" applyAlignment="1">
      <alignment horizontal="right" vertical="top" wrapText="1"/>
    </xf>
    <xf numFmtId="171" fontId="90" fillId="0" borderId="0" xfId="0" applyNumberFormat="1" applyFont="1" applyAlignment="1">
      <alignment horizontal="right" vertical="top" wrapText="1"/>
    </xf>
    <xf numFmtId="166" fontId="91" fillId="0" borderId="14" xfId="3" applyNumberFormat="1" applyFont="1" applyFill="1" applyBorder="1" applyAlignment="1">
      <alignment horizontal="center" vertical="center" wrapText="1"/>
    </xf>
    <xf numFmtId="171" fontId="91" fillId="0" borderId="14" xfId="0" applyNumberFormat="1" applyFont="1" applyBorder="1"/>
    <xf numFmtId="171" fontId="90" fillId="0" borderId="1" xfId="0" applyNumberFormat="1" applyFont="1" applyBorder="1" applyAlignment="1">
      <alignment horizontal="right" vertical="top" wrapText="1"/>
    </xf>
    <xf numFmtId="3" fontId="91" fillId="0" borderId="9" xfId="0" applyNumberFormat="1" applyFont="1" applyBorder="1" applyAlignment="1">
      <alignment vertical="center" wrapText="1"/>
    </xf>
    <xf numFmtId="171" fontId="91" fillId="0" borderId="9" xfId="0" applyNumberFormat="1" applyFont="1" applyBorder="1" applyAlignment="1">
      <alignment vertical="center" wrapText="1"/>
    </xf>
    <xf numFmtId="3" fontId="90" fillId="0" borderId="9" xfId="0" applyNumberFormat="1" applyFont="1" applyBorder="1" applyAlignment="1">
      <alignment vertical="center" wrapText="1"/>
    </xf>
    <xf numFmtId="166" fontId="90" fillId="0" borderId="0" xfId="0" applyNumberFormat="1" applyFont="1" applyAlignment="1">
      <alignment horizontal="justify" vertical="top" wrapText="1"/>
    </xf>
    <xf numFmtId="171" fontId="90" fillId="0" borderId="0" xfId="0" applyNumberFormat="1" applyFont="1" applyAlignment="1">
      <alignment horizontal="justify" vertical="top" wrapText="1"/>
    </xf>
    <xf numFmtId="3" fontId="91" fillId="0" borderId="0" xfId="0" applyNumberFormat="1" applyFont="1" applyAlignment="1">
      <alignment horizontal="justify" vertical="top" wrapText="1"/>
    </xf>
    <xf numFmtId="3" fontId="91" fillId="0" borderId="9" xfId="0" applyNumberFormat="1" applyFont="1" applyBorder="1"/>
    <xf numFmtId="3" fontId="90" fillId="0" borderId="1" xfId="0" applyNumberFormat="1" applyFont="1" applyBorder="1" applyAlignment="1">
      <alignment horizontal="right"/>
    </xf>
    <xf numFmtId="3" fontId="91" fillId="0" borderId="0" xfId="0" applyNumberFormat="1" applyFont="1" applyAlignment="1">
      <alignment horizontal="center"/>
    </xf>
    <xf numFmtId="3" fontId="91" fillId="0" borderId="7" xfId="0" applyNumberFormat="1" applyFont="1" applyBorder="1"/>
    <xf numFmtId="171" fontId="91" fillId="0" borderId="0" xfId="0" quotePrefix="1" applyNumberFormat="1" applyFont="1"/>
    <xf numFmtId="3" fontId="91" fillId="0" borderId="15" xfId="0" applyNumberFormat="1" applyFont="1" applyBorder="1"/>
    <xf numFmtId="3" fontId="91" fillId="0" borderId="14" xfId="0" applyNumberFormat="1" applyFont="1" applyBorder="1"/>
    <xf numFmtId="3" fontId="90" fillId="0" borderId="9" xfId="0" applyNumberFormat="1" applyFont="1" applyBorder="1"/>
    <xf numFmtId="0" fontId="90" fillId="0" borderId="0" xfId="0" applyFont="1" applyAlignment="1">
      <alignment horizontal="center" vertical="top" wrapText="1"/>
    </xf>
    <xf numFmtId="3" fontId="90" fillId="0" borderId="0" xfId="0" applyNumberFormat="1" applyFont="1" applyAlignment="1">
      <alignment horizontal="center" vertical="top" wrapText="1"/>
    </xf>
    <xf numFmtId="3" fontId="91" fillId="0" borderId="0" xfId="0" applyNumberFormat="1" applyFont="1" applyAlignment="1">
      <alignment vertical="center"/>
    </xf>
    <xf numFmtId="3" fontId="80" fillId="0" borderId="0" xfId="0" applyNumberFormat="1" applyFont="1" applyAlignment="1">
      <alignment horizontal="right"/>
    </xf>
    <xf numFmtId="3" fontId="82" fillId="0" borderId="0" xfId="0" applyNumberFormat="1" applyFont="1"/>
    <xf numFmtId="0" fontId="76" fillId="0" borderId="0" xfId="0" applyFont="1" applyAlignment="1">
      <alignment horizontal="center"/>
    </xf>
    <xf numFmtId="0" fontId="86" fillId="0" borderId="0" xfId="0" applyFont="1"/>
    <xf numFmtId="0" fontId="76" fillId="0" borderId="14" xfId="0" applyFont="1" applyBorder="1"/>
    <xf numFmtId="0" fontId="76" fillId="0" borderId="14" xfId="0" applyFont="1" applyBorder="1" applyAlignment="1">
      <alignment horizontal="center"/>
    </xf>
    <xf numFmtId="3" fontId="76" fillId="0" borderId="14" xfId="0" applyNumberFormat="1" applyFont="1" applyBorder="1"/>
    <xf numFmtId="0" fontId="87" fillId="0" borderId="3" xfId="0" applyFont="1" applyBorder="1"/>
    <xf numFmtId="0" fontId="78" fillId="0" borderId="3" xfId="0" applyFont="1" applyBorder="1" applyAlignment="1">
      <alignment horizontal="center"/>
    </xf>
    <xf numFmtId="0" fontId="76" fillId="0" borderId="3" xfId="0" quotePrefix="1" applyFont="1" applyBorder="1" applyAlignment="1">
      <alignment horizontal="center"/>
    </xf>
    <xf numFmtId="3" fontId="86" fillId="0" borderId="0" xfId="0" applyNumberFormat="1" applyFont="1"/>
    <xf numFmtId="3" fontId="19" fillId="0" borderId="0" xfId="0" applyNumberFormat="1" applyFont="1"/>
    <xf numFmtId="0" fontId="17" fillId="0" borderId="0" xfId="0" applyFont="1" applyAlignment="1">
      <alignment horizontal="right"/>
    </xf>
    <xf numFmtId="171" fontId="19" fillId="0" borderId="0" xfId="0" applyNumberFormat="1" applyFont="1"/>
    <xf numFmtId="0" fontId="19" fillId="0" borderId="0" xfId="0" applyFont="1"/>
    <xf numFmtId="0" fontId="98" fillId="38" borderId="1" xfId="0" applyFont="1" applyFill="1" applyBorder="1" applyAlignment="1">
      <alignment horizontal="center" vertical="center" wrapText="1"/>
    </xf>
    <xf numFmtId="0" fontId="98" fillId="38" borderId="9" xfId="0" applyFont="1" applyFill="1" applyBorder="1" applyAlignment="1">
      <alignment horizontal="center" vertical="center" wrapText="1"/>
    </xf>
    <xf numFmtId="0" fontId="98" fillId="38" borderId="9" xfId="4" applyFont="1" applyFill="1" applyBorder="1" applyAlignment="1">
      <alignment horizontal="center" vertical="center" wrapText="1"/>
    </xf>
    <xf numFmtId="14" fontId="88" fillId="38" borderId="9" xfId="0" applyNumberFormat="1" applyFont="1" applyFill="1" applyBorder="1" applyAlignment="1">
      <alignment horizontal="center" vertical="center" wrapText="1"/>
    </xf>
    <xf numFmtId="171" fontId="88" fillId="38" borderId="9" xfId="0" applyNumberFormat="1" applyFont="1" applyFill="1" applyBorder="1" applyAlignment="1">
      <alignment horizontal="center" vertical="center" wrapText="1"/>
    </xf>
    <xf numFmtId="0" fontId="100" fillId="38" borderId="12" xfId="0" applyFont="1" applyFill="1" applyBorder="1"/>
    <xf numFmtId="0" fontId="100" fillId="38" borderId="13" xfId="0" applyFont="1" applyFill="1" applyBorder="1"/>
    <xf numFmtId="0" fontId="100" fillId="38" borderId="12" xfId="0" applyFont="1" applyFill="1" applyBorder="1" applyAlignment="1">
      <alignment horizontal="center"/>
    </xf>
    <xf numFmtId="0" fontId="100" fillId="38" borderId="13" xfId="0" applyFont="1" applyFill="1" applyBorder="1" applyAlignment="1">
      <alignment horizontal="center"/>
    </xf>
    <xf numFmtId="0" fontId="88" fillId="38" borderId="11" xfId="0" applyFont="1" applyFill="1" applyBorder="1" applyAlignment="1">
      <alignment horizontal="center" vertical="center" wrapText="1"/>
    </xf>
    <xf numFmtId="2" fontId="88" fillId="38" borderId="9" xfId="0" applyNumberFormat="1" applyFont="1" applyFill="1" applyBorder="1" applyAlignment="1">
      <alignment horizontal="center" vertical="center" wrapText="1"/>
    </xf>
    <xf numFmtId="49" fontId="88" fillId="38" borderId="9" xfId="0" applyNumberFormat="1" applyFont="1" applyFill="1" applyBorder="1" applyAlignment="1">
      <alignment horizontal="center" vertical="center" wrapText="1"/>
    </xf>
    <xf numFmtId="2" fontId="88" fillId="38" borderId="1" xfId="0" applyNumberFormat="1" applyFont="1" applyFill="1" applyBorder="1" applyAlignment="1">
      <alignment horizontal="center" vertical="center" wrapText="1"/>
    </xf>
    <xf numFmtId="171" fontId="88" fillId="38" borderId="1" xfId="0" applyNumberFormat="1" applyFont="1" applyFill="1" applyBorder="1" applyAlignment="1">
      <alignment horizontal="center" vertical="center" wrapText="1"/>
    </xf>
    <xf numFmtId="0" fontId="91" fillId="0" borderId="3" xfId="0" applyFont="1" applyBorder="1" applyAlignment="1">
      <alignment vertical="top"/>
    </xf>
    <xf numFmtId="0" fontId="17" fillId="0" borderId="3" xfId="0" applyFont="1" applyBorder="1"/>
    <xf numFmtId="0" fontId="18" fillId="0" borderId="3" xfId="0" applyFont="1" applyBorder="1" applyAlignment="1">
      <alignment horizontal="center"/>
    </xf>
    <xf numFmtId="171" fontId="91" fillId="0" borderId="9" xfId="2" applyNumberFormat="1" applyFont="1" applyBorder="1" applyAlignment="1">
      <alignment horizontal="right" vertical="top" wrapText="1"/>
    </xf>
    <xf numFmtId="14" fontId="91" fillId="0" borderId="0" xfId="0" applyNumberFormat="1" applyFont="1"/>
    <xf numFmtId="171" fontId="90" fillId="0" borderId="9" xfId="3" applyNumberFormat="1" applyFont="1" applyFill="1" applyBorder="1" applyAlignment="1">
      <alignment horizontal="right" vertical="center" wrapText="1"/>
    </xf>
    <xf numFmtId="171" fontId="91" fillId="0" borderId="11" xfId="3" applyNumberFormat="1" applyFont="1" applyFill="1" applyBorder="1" applyAlignment="1">
      <alignment vertical="center" wrapText="1"/>
    </xf>
    <xf numFmtId="171" fontId="91" fillId="0" borderId="12" xfId="3" applyNumberFormat="1" applyFont="1" applyFill="1" applyBorder="1" applyAlignment="1">
      <alignment vertical="center" wrapText="1"/>
    </xf>
    <xf numFmtId="171" fontId="91" fillId="0" borderId="13" xfId="3" applyNumberFormat="1" applyFont="1" applyFill="1" applyBorder="1" applyAlignment="1">
      <alignment vertical="center" wrapText="1"/>
    </xf>
    <xf numFmtId="0" fontId="91" fillId="0" borderId="11" xfId="0" applyFont="1" applyBorder="1" applyAlignment="1">
      <alignment horizontal="left"/>
    </xf>
    <xf numFmtId="0" fontId="91" fillId="0" borderId="13" xfId="0" applyFont="1" applyBorder="1" applyAlignment="1">
      <alignment horizontal="left"/>
    </xf>
    <xf numFmtId="174" fontId="91" fillId="0" borderId="0" xfId="0" applyNumberFormat="1" applyFont="1"/>
    <xf numFmtId="41" fontId="73" fillId="0" borderId="0" xfId="67" applyFont="1"/>
    <xf numFmtId="41" fontId="73" fillId="0" borderId="0" xfId="0" applyNumberFormat="1" applyFont="1"/>
    <xf numFmtId="0" fontId="91" fillId="0" borderId="12" xfId="0" applyFont="1" applyBorder="1" applyAlignment="1">
      <alignment horizontal="left"/>
    </xf>
    <xf numFmtId="171" fontId="102" fillId="0" borderId="0" xfId="0" applyNumberFormat="1" applyFont="1"/>
    <xf numFmtId="198" fontId="98" fillId="38" borderId="1" xfId="0" applyNumberFormat="1" applyFont="1" applyFill="1" applyBorder="1" applyAlignment="1">
      <alignment horizontal="center" vertical="center" wrapText="1"/>
    </xf>
    <xf numFmtId="171" fontId="91" fillId="0" borderId="1" xfId="3" applyNumberFormat="1" applyFont="1" applyFill="1" applyBorder="1" applyAlignment="1">
      <alignment horizontal="right" vertical="top" wrapText="1"/>
    </xf>
    <xf numFmtId="166" fontId="90" fillId="0" borderId="29" xfId="3" applyNumberFormat="1" applyFont="1" applyFill="1" applyBorder="1" applyAlignment="1">
      <alignment horizontal="center" vertical="center" wrapText="1"/>
    </xf>
    <xf numFmtId="2" fontId="91" fillId="0" borderId="0" xfId="0" applyNumberFormat="1" applyFont="1"/>
    <xf numFmtId="171" fontId="90" fillId="0" borderId="0" xfId="0" applyNumberFormat="1" applyFont="1"/>
    <xf numFmtId="0" fontId="90" fillId="0" borderId="5" xfId="0" applyFont="1" applyBorder="1" applyAlignment="1">
      <alignment vertical="center" wrapText="1"/>
    </xf>
    <xf numFmtId="171" fontId="91" fillId="0" borderId="15" xfId="0" applyNumberFormat="1" applyFont="1" applyBorder="1"/>
    <xf numFmtId="166" fontId="91" fillId="0" borderId="25" xfId="3" applyNumberFormat="1" applyFont="1" applyFill="1" applyBorder="1" applyAlignment="1">
      <alignment horizontal="center" vertical="center" wrapText="1"/>
    </xf>
    <xf numFmtId="3" fontId="91" fillId="0" borderId="9" xfId="3" applyNumberFormat="1" applyFont="1" applyFill="1" applyBorder="1" applyAlignment="1">
      <alignment horizontal="right" vertical="center" wrapText="1"/>
    </xf>
    <xf numFmtId="3" fontId="73" fillId="0" borderId="9" xfId="0" applyNumberFormat="1" applyFont="1" applyBorder="1" applyAlignment="1">
      <alignment horizontal="right" vertical="center" wrapText="1"/>
    </xf>
    <xf numFmtId="207" fontId="73" fillId="0" borderId="0" xfId="0" applyNumberFormat="1" applyFont="1"/>
    <xf numFmtId="171" fontId="76" fillId="0" borderId="0" xfId="0" applyNumberFormat="1" applyFont="1"/>
    <xf numFmtId="171" fontId="18" fillId="0" borderId="0" xfId="0" applyNumberFormat="1" applyFont="1"/>
    <xf numFmtId="171" fontId="90" fillId="0" borderId="0" xfId="0" applyNumberFormat="1" applyFont="1" applyAlignment="1">
      <alignment horizontal="right"/>
    </xf>
    <xf numFmtId="0" fontId="73" fillId="0" borderId="9" xfId="0" applyFont="1" applyBorder="1" applyAlignment="1">
      <alignment horizontal="center"/>
    </xf>
    <xf numFmtId="3" fontId="73" fillId="0" borderId="14" xfId="0" applyNumberFormat="1" applyFont="1" applyBorder="1" applyAlignment="1">
      <alignment horizontal="right" vertical="center" wrapText="1"/>
    </xf>
    <xf numFmtId="3" fontId="73" fillId="0" borderId="3" xfId="0" applyNumberFormat="1" applyFont="1" applyBorder="1" applyAlignment="1">
      <alignment horizontal="right" vertical="center" wrapText="1"/>
    </xf>
    <xf numFmtId="3" fontId="73" fillId="0" borderId="16" xfId="0" applyNumberFormat="1" applyFont="1" applyBorder="1" applyAlignment="1">
      <alignment horizontal="right" vertical="center" wrapText="1"/>
    </xf>
    <xf numFmtId="0" fontId="83" fillId="38" borderId="11" xfId="0" applyFont="1" applyFill="1" applyBorder="1" applyAlignment="1">
      <alignment horizontal="center" vertical="center"/>
    </xf>
    <xf numFmtId="0" fontId="83" fillId="38" borderId="12" xfId="0" applyFont="1" applyFill="1" applyBorder="1" applyAlignment="1">
      <alignment horizontal="center" vertical="center"/>
    </xf>
    <xf numFmtId="0" fontId="83" fillId="38" borderId="13" xfId="0" applyFont="1" applyFill="1" applyBorder="1" applyAlignment="1">
      <alignment horizontal="center" vertical="center"/>
    </xf>
    <xf numFmtId="0" fontId="73" fillId="0" borderId="11" xfId="0" applyFont="1" applyBorder="1" applyAlignment="1">
      <alignment horizontal="center"/>
    </xf>
    <xf numFmtId="0" fontId="73" fillId="0" borderId="12" xfId="0" applyFont="1" applyBorder="1" applyAlignment="1">
      <alignment horizontal="center"/>
    </xf>
    <xf numFmtId="0" fontId="73" fillId="0" borderId="13" xfId="0" applyFont="1" applyBorder="1" applyAlignment="1">
      <alignment horizontal="center"/>
    </xf>
    <xf numFmtId="0" fontId="73" fillId="0" borderId="0" xfId="0" applyFont="1" applyAlignment="1">
      <alignment horizontal="left" vertical="top" wrapText="1"/>
    </xf>
    <xf numFmtId="0" fontId="74" fillId="0" borderId="0" xfId="0" applyFont="1" applyAlignment="1">
      <alignment horizontal="center"/>
    </xf>
    <xf numFmtId="0" fontId="74" fillId="0" borderId="0" xfId="0" applyFont="1" applyAlignment="1">
      <alignment horizontal="left"/>
    </xf>
    <xf numFmtId="0" fontId="75" fillId="0" borderId="0" xfId="0" applyFont="1" applyAlignment="1">
      <alignment horizontal="center"/>
    </xf>
    <xf numFmtId="10" fontId="73" fillId="0" borderId="14" xfId="0" applyNumberFormat="1" applyFont="1" applyBorder="1" applyAlignment="1">
      <alignment horizontal="center" vertical="center"/>
    </xf>
    <xf numFmtId="10" fontId="73" fillId="0" borderId="3" xfId="0" applyNumberFormat="1" applyFont="1" applyBorder="1" applyAlignment="1">
      <alignment horizontal="center" vertical="center"/>
    </xf>
    <xf numFmtId="10" fontId="73" fillId="0" borderId="14" xfId="0" applyNumberFormat="1" applyFont="1" applyBorder="1" applyAlignment="1">
      <alignment horizontal="center" vertical="center" wrapText="1"/>
    </xf>
    <xf numFmtId="10" fontId="73" fillId="0" borderId="3" xfId="0" applyNumberFormat="1" applyFont="1" applyBorder="1" applyAlignment="1">
      <alignment horizontal="center" vertical="center" wrapText="1"/>
    </xf>
    <xf numFmtId="10" fontId="73" fillId="0" borderId="16" xfId="0" applyNumberFormat="1" applyFont="1" applyBorder="1" applyAlignment="1">
      <alignment horizontal="center" vertical="center" wrapText="1"/>
    </xf>
    <xf numFmtId="0" fontId="73" fillId="0" borderId="9" xfId="0" applyFont="1" applyBorder="1" applyAlignment="1">
      <alignment horizontal="center" vertical="center" wrapText="1"/>
    </xf>
    <xf numFmtId="10" fontId="73" fillId="0" borderId="16" xfId="0" applyNumberFormat="1" applyFont="1" applyBorder="1" applyAlignment="1">
      <alignment horizontal="center" vertical="center"/>
    </xf>
    <xf numFmtId="0" fontId="80" fillId="0" borderId="0" xfId="0" applyFont="1" applyAlignment="1">
      <alignment horizontal="left"/>
    </xf>
    <xf numFmtId="0" fontId="83" fillId="38" borderId="11" xfId="0" applyFont="1" applyFill="1" applyBorder="1" applyAlignment="1">
      <alignment horizontal="center" vertical="center" wrapText="1"/>
    </xf>
    <xf numFmtId="0" fontId="83" fillId="38" borderId="12" xfId="0" applyFont="1" applyFill="1" applyBorder="1" applyAlignment="1">
      <alignment horizontal="center" vertical="center" wrapText="1"/>
    </xf>
    <xf numFmtId="0" fontId="83" fillId="38" borderId="13" xfId="0" applyFont="1" applyFill="1" applyBorder="1" applyAlignment="1">
      <alignment horizontal="center" vertical="center" wrapText="1"/>
    </xf>
    <xf numFmtId="6" fontId="73" fillId="0" borderId="0" xfId="0" applyNumberFormat="1" applyFont="1" applyAlignment="1">
      <alignment horizontal="right"/>
    </xf>
    <xf numFmtId="0" fontId="74" fillId="0" borderId="9" xfId="0" applyFont="1" applyBorder="1" applyAlignment="1">
      <alignment horizontal="center"/>
    </xf>
    <xf numFmtId="0" fontId="73" fillId="0" borderId="0" xfId="0" applyFont="1" applyAlignment="1">
      <alignment horizontal="center"/>
    </xf>
    <xf numFmtId="0" fontId="17" fillId="0" borderId="0" xfId="4" applyFont="1" applyAlignment="1">
      <alignment horizontal="center" vertical="top" wrapText="1"/>
    </xf>
    <xf numFmtId="0" fontId="83" fillId="38"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10" fillId="0" borderId="9" xfId="0" applyFont="1" applyBorder="1" applyAlignment="1">
      <alignment horizontal="center"/>
    </xf>
    <xf numFmtId="0" fontId="134" fillId="0" borderId="0" xfId="0" applyFont="1" applyAlignment="1">
      <alignment horizontal="center"/>
    </xf>
    <xf numFmtId="0" fontId="40" fillId="0" borderId="0" xfId="0" applyFont="1" applyAlignment="1">
      <alignment horizontal="center"/>
    </xf>
    <xf numFmtId="0" fontId="40" fillId="0" borderId="0" xfId="0" applyFont="1" applyAlignment="1">
      <alignment horizontal="left"/>
    </xf>
    <xf numFmtId="2" fontId="76" fillId="0" borderId="0" xfId="0" applyNumberFormat="1" applyFont="1" applyAlignment="1">
      <alignment horizontal="center" vertical="center" wrapText="1"/>
    </xf>
    <xf numFmtId="0" fontId="82" fillId="0" borderId="0" xfId="0" applyFont="1" applyAlignment="1">
      <alignment horizontal="left"/>
    </xf>
    <xf numFmtId="2" fontId="74" fillId="0" borderId="0" xfId="0" applyNumberFormat="1" applyFont="1" applyAlignment="1">
      <alignment horizontal="center" vertical="center" wrapText="1"/>
    </xf>
    <xf numFmtId="0" fontId="21" fillId="6" borderId="9" xfId="0" applyFont="1" applyFill="1" applyBorder="1" applyAlignment="1">
      <alignment horizontal="center" vertical="center" wrapText="1"/>
    </xf>
    <xf numFmtId="0" fontId="22" fillId="6" borderId="9" xfId="0" applyFont="1" applyFill="1" applyBorder="1" applyAlignment="1">
      <alignment horizontal="center"/>
    </xf>
    <xf numFmtId="0" fontId="72" fillId="0" borderId="0" xfId="0" applyFont="1" applyAlignment="1">
      <alignment horizontal="center"/>
    </xf>
    <xf numFmtId="3" fontId="84" fillId="0" borderId="10" xfId="3" applyNumberFormat="1" applyFont="1" applyFill="1" applyBorder="1" applyAlignment="1" applyProtection="1">
      <alignment horizontal="center" wrapText="1"/>
    </xf>
    <xf numFmtId="3" fontId="84" fillId="0" borderId="25" xfId="3" applyNumberFormat="1" applyFont="1" applyFill="1" applyBorder="1" applyAlignment="1" applyProtection="1">
      <alignment horizontal="center" wrapText="1"/>
    </xf>
    <xf numFmtId="3" fontId="84" fillId="0" borderId="5" xfId="3" applyNumberFormat="1" applyFont="1" applyFill="1" applyBorder="1" applyAlignment="1" applyProtection="1">
      <alignment horizontal="center" wrapText="1"/>
    </xf>
    <xf numFmtId="3" fontId="84" fillId="0" borderId="26" xfId="3" applyNumberFormat="1" applyFont="1" applyFill="1" applyBorder="1" applyAlignment="1" applyProtection="1">
      <alignment horizontal="center" wrapText="1"/>
    </xf>
    <xf numFmtId="3" fontId="84" fillId="0" borderId="27" xfId="3" applyNumberFormat="1" applyFont="1" applyFill="1" applyBorder="1" applyAlignment="1" applyProtection="1">
      <alignment horizontal="center" wrapText="1"/>
    </xf>
    <xf numFmtId="3" fontId="84" fillId="0" borderId="28" xfId="3" applyNumberFormat="1" applyFont="1" applyFill="1" applyBorder="1" applyAlignment="1" applyProtection="1">
      <alignment horizontal="center" wrapText="1"/>
    </xf>
    <xf numFmtId="0" fontId="71" fillId="0" borderId="0" xfId="4" applyFont="1" applyAlignment="1">
      <alignment horizontal="center" vertical="top" wrapText="1"/>
    </xf>
    <xf numFmtId="2" fontId="74" fillId="0" borderId="6" xfId="0" applyNumberFormat="1" applyFont="1" applyBorder="1" applyAlignment="1">
      <alignment horizontal="center" vertical="center" wrapText="1"/>
    </xf>
    <xf numFmtId="0" fontId="98" fillId="38" borderId="10" xfId="4" applyFont="1" applyFill="1" applyBorder="1" applyAlignment="1">
      <alignment horizontal="center" vertical="center" wrapText="1"/>
    </xf>
    <xf numFmtId="0" fontId="98" fillId="38" borderId="5" xfId="4" applyFont="1" applyFill="1" applyBorder="1" applyAlignment="1">
      <alignment horizontal="center" vertical="center" wrapText="1"/>
    </xf>
    <xf numFmtId="0" fontId="98" fillId="38" borderId="11" xfId="4" applyFont="1" applyFill="1" applyBorder="1" applyAlignment="1">
      <alignment horizontal="center" vertical="center" wrapText="1"/>
    </xf>
    <xf numFmtId="0" fontId="98" fillId="38" borderId="12" xfId="4" applyFont="1" applyFill="1" applyBorder="1" applyAlignment="1">
      <alignment horizontal="center" vertical="center" wrapText="1"/>
    </xf>
    <xf numFmtId="0" fontId="98" fillId="38" borderId="13" xfId="4" applyFont="1" applyFill="1" applyBorder="1" applyAlignment="1">
      <alignment horizontal="center" vertical="center" wrapText="1"/>
    </xf>
    <xf numFmtId="0" fontId="98" fillId="38" borderId="9" xfId="4" applyFont="1" applyFill="1" applyBorder="1" applyAlignment="1">
      <alignment horizontal="center" vertical="center" wrapText="1"/>
    </xf>
    <xf numFmtId="0" fontId="91" fillId="0" borderId="11" xfId="2" applyFont="1" applyBorder="1" applyAlignment="1">
      <alignment horizontal="left" vertical="top" wrapText="1"/>
    </xf>
    <xf numFmtId="0" fontId="91" fillId="0" borderId="13" xfId="2" applyFont="1" applyBorder="1" applyAlignment="1">
      <alignment horizontal="left" vertical="top" wrapText="1"/>
    </xf>
    <xf numFmtId="0" fontId="91" fillId="0" borderId="11" xfId="0" applyFont="1" applyBorder="1" applyAlignment="1">
      <alignment horizontal="left"/>
    </xf>
    <xf numFmtId="0" fontId="91" fillId="0" borderId="13" xfId="0" applyFont="1" applyBorder="1" applyAlignment="1">
      <alignment horizontal="left"/>
    </xf>
    <xf numFmtId="0" fontId="90" fillId="0" borderId="11" xfId="0" applyFont="1" applyBorder="1" applyAlignment="1">
      <alignment horizontal="left"/>
    </xf>
    <xf numFmtId="0" fontId="90" fillId="0" borderId="12" xfId="0" applyFont="1" applyBorder="1" applyAlignment="1">
      <alignment horizontal="left"/>
    </xf>
    <xf numFmtId="0" fontId="90" fillId="0" borderId="13" xfId="0" applyFont="1" applyBorder="1" applyAlignment="1">
      <alignment horizontal="left"/>
    </xf>
    <xf numFmtId="0" fontId="90" fillId="0" borderId="11" xfId="2" applyFont="1" applyBorder="1" applyAlignment="1">
      <alignment horizontal="left" vertical="top" wrapText="1"/>
    </xf>
    <xf numFmtId="0" fontId="90" fillId="0" borderId="13" xfId="2" applyFont="1" applyBorder="1" applyAlignment="1">
      <alignment horizontal="left" vertical="top" wrapText="1"/>
    </xf>
    <xf numFmtId="0" fontId="88" fillId="38" borderId="11" xfId="0" applyFont="1" applyFill="1" applyBorder="1" applyAlignment="1">
      <alignment horizontal="center" vertical="center" wrapText="1"/>
    </xf>
    <xf numFmtId="0" fontId="88" fillId="38" borderId="13" xfId="0" applyFont="1" applyFill="1" applyBorder="1" applyAlignment="1">
      <alignment horizontal="center" vertical="center" wrapText="1"/>
    </xf>
    <xf numFmtId="0" fontId="91" fillId="0" borderId="11" xfId="0" applyFont="1" applyBorder="1" applyAlignment="1">
      <alignment horizontal="left" vertical="center" wrapText="1"/>
    </xf>
    <xf numFmtId="0" fontId="91" fillId="0" borderId="13" xfId="0" applyFont="1" applyBorder="1" applyAlignment="1">
      <alignment horizontal="left" vertical="center" wrapText="1"/>
    </xf>
    <xf numFmtId="0" fontId="91" fillId="0" borderId="11" xfId="0" applyFont="1" applyBorder="1" applyAlignment="1">
      <alignment horizontal="left" vertical="top" wrapText="1"/>
    </xf>
    <xf numFmtId="0" fontId="91" fillId="0" borderId="13" xfId="0" applyFont="1" applyBorder="1" applyAlignment="1">
      <alignment horizontal="left" vertical="top" wrapText="1"/>
    </xf>
    <xf numFmtId="0" fontId="88" fillId="38" borderId="11" xfId="0" applyFont="1" applyFill="1" applyBorder="1" applyAlignment="1">
      <alignment horizontal="center"/>
    </xf>
    <xf numFmtId="0" fontId="88" fillId="38" borderId="12" xfId="0" applyFont="1" applyFill="1" applyBorder="1" applyAlignment="1">
      <alignment horizontal="center"/>
    </xf>
    <xf numFmtId="0" fontId="88" fillId="38" borderId="13" xfId="0" applyFont="1" applyFill="1" applyBorder="1" applyAlignment="1">
      <alignment horizontal="center"/>
    </xf>
    <xf numFmtId="0" fontId="88" fillId="38" borderId="9" xfId="0" applyFont="1" applyFill="1" applyBorder="1" applyAlignment="1">
      <alignment horizontal="center" vertical="center"/>
    </xf>
    <xf numFmtId="0" fontId="91" fillId="0" borderId="9" xfId="0" applyFont="1" applyBorder="1" applyAlignment="1">
      <alignment horizontal="left"/>
    </xf>
    <xf numFmtId="3" fontId="88" fillId="38" borderId="11" xfId="0" applyNumberFormat="1" applyFont="1" applyFill="1" applyBorder="1" applyAlignment="1">
      <alignment horizontal="center" vertical="center" wrapText="1"/>
    </xf>
    <xf numFmtId="3" fontId="88" fillId="38" borderId="12" xfId="0" applyNumberFormat="1" applyFont="1" applyFill="1" applyBorder="1" applyAlignment="1">
      <alignment horizontal="center" vertical="center" wrapText="1"/>
    </xf>
    <xf numFmtId="3" fontId="88" fillId="38" borderId="13" xfId="0" applyNumberFormat="1" applyFont="1" applyFill="1" applyBorder="1" applyAlignment="1">
      <alignment horizontal="center" vertical="center" wrapText="1"/>
    </xf>
    <xf numFmtId="0" fontId="90" fillId="0" borderId="11" xfId="2" applyFont="1" applyBorder="1" applyAlignment="1">
      <alignment vertical="top" wrapText="1"/>
    </xf>
    <xf numFmtId="0" fontId="90" fillId="0" borderId="12" xfId="2" applyFont="1" applyBorder="1" applyAlignment="1">
      <alignment vertical="top" wrapText="1"/>
    </xf>
    <xf numFmtId="0" fontId="90" fillId="0" borderId="13" xfId="2" applyFont="1" applyBorder="1" applyAlignment="1">
      <alignment vertical="top" wrapText="1"/>
    </xf>
    <xf numFmtId="0" fontId="90" fillId="0" borderId="12" xfId="2" applyFont="1" applyBorder="1" applyAlignment="1">
      <alignment horizontal="left" vertical="top" wrapText="1"/>
    </xf>
    <xf numFmtId="0" fontId="99" fillId="38" borderId="11" xfId="0" applyFont="1" applyFill="1" applyBorder="1" applyAlignment="1">
      <alignment horizontal="left"/>
    </xf>
    <xf numFmtId="0" fontId="99" fillId="38" borderId="12" xfId="0" applyFont="1" applyFill="1" applyBorder="1" applyAlignment="1">
      <alignment horizontal="left"/>
    </xf>
    <xf numFmtId="0" fontId="99" fillId="38" borderId="13" xfId="0" applyFont="1" applyFill="1" applyBorder="1" applyAlignment="1">
      <alignment horizontal="left"/>
    </xf>
    <xf numFmtId="0" fontId="90" fillId="0" borderId="9" xfId="0" applyFont="1" applyBorder="1" applyAlignment="1">
      <alignment horizontal="left" vertical="top" wrapText="1"/>
    </xf>
    <xf numFmtId="0" fontId="90" fillId="0" borderId="0" xfId="0" applyFont="1" applyAlignment="1">
      <alignment horizontal="center"/>
    </xf>
    <xf numFmtId="0" fontId="88" fillId="38" borderId="9" xfId="0" applyFont="1" applyFill="1" applyBorder="1" applyAlignment="1">
      <alignment horizontal="center" vertical="top" wrapText="1"/>
    </xf>
    <xf numFmtId="0" fontId="88" fillId="38" borderId="9" xfId="0" applyFont="1" applyFill="1" applyBorder="1" applyAlignment="1">
      <alignment horizontal="center"/>
    </xf>
    <xf numFmtId="2" fontId="88" fillId="38" borderId="9" xfId="0" applyNumberFormat="1" applyFont="1" applyFill="1" applyBorder="1" applyAlignment="1">
      <alignment horizontal="center" vertical="center" wrapText="1"/>
    </xf>
    <xf numFmtId="0" fontId="88" fillId="38" borderId="10" xfId="0" applyFont="1" applyFill="1" applyBorder="1" applyAlignment="1">
      <alignment horizontal="center" vertical="center"/>
    </xf>
    <xf numFmtId="0" fontId="88" fillId="38" borderId="25" xfId="0" applyFont="1" applyFill="1" applyBorder="1" applyAlignment="1">
      <alignment horizontal="center" vertical="center"/>
    </xf>
    <xf numFmtId="0" fontId="88" fillId="38" borderId="27" xfId="0" applyFont="1" applyFill="1" applyBorder="1" applyAlignment="1">
      <alignment horizontal="center" vertical="center"/>
    </xf>
    <xf numFmtId="0" fontId="88" fillId="38" borderId="28" xfId="0" applyFont="1" applyFill="1" applyBorder="1" applyAlignment="1">
      <alignment horizontal="center" vertical="center"/>
    </xf>
    <xf numFmtId="2" fontId="88" fillId="38" borderId="10" xfId="0" applyNumberFormat="1" applyFont="1" applyFill="1" applyBorder="1" applyAlignment="1">
      <alignment horizontal="center" vertical="center" wrapText="1"/>
    </xf>
    <xf numFmtId="2" fontId="88" fillId="38" borderId="25" xfId="0" applyNumberFormat="1" applyFont="1" applyFill="1" applyBorder="1" applyAlignment="1">
      <alignment horizontal="center" vertical="center" wrapText="1"/>
    </xf>
    <xf numFmtId="2" fontId="88" fillId="38" borderId="27" xfId="0" applyNumberFormat="1" applyFont="1" applyFill="1" applyBorder="1" applyAlignment="1">
      <alignment horizontal="center" vertical="center" wrapText="1"/>
    </xf>
    <xf numFmtId="2" fontId="88" fillId="38" borderId="28" xfId="0" applyNumberFormat="1" applyFont="1" applyFill="1" applyBorder="1" applyAlignment="1">
      <alignment horizontal="center" vertical="center" wrapText="1"/>
    </xf>
    <xf numFmtId="3" fontId="91" fillId="0" borderId="9" xfId="0" applyNumberFormat="1" applyFont="1" applyBorder="1" applyAlignment="1">
      <alignment horizontal="center" vertical="center" wrapText="1"/>
    </xf>
    <xf numFmtId="171" fontId="88" fillId="38" borderId="9" xfId="0" applyNumberFormat="1" applyFont="1" applyFill="1" applyBorder="1" applyAlignment="1">
      <alignment horizontal="center" vertical="center" wrapText="1"/>
    </xf>
    <xf numFmtId="171" fontId="73" fillId="0" borderId="11" xfId="0" applyNumberFormat="1" applyFont="1" applyBorder="1" applyAlignment="1">
      <alignment horizontal="center" vertical="center" wrapText="1"/>
    </xf>
    <xf numFmtId="171" fontId="73" fillId="0" borderId="12" xfId="0" applyNumberFormat="1" applyFont="1" applyBorder="1" applyAlignment="1">
      <alignment horizontal="center" vertical="center" wrapText="1"/>
    </xf>
    <xf numFmtId="171" fontId="73" fillId="0" borderId="13" xfId="0" applyNumberFormat="1" applyFont="1" applyBorder="1" applyAlignment="1">
      <alignment horizontal="center" vertical="center" wrapText="1"/>
    </xf>
    <xf numFmtId="0" fontId="90" fillId="0" borderId="11" xfId="0" applyFont="1" applyBorder="1" applyAlignment="1">
      <alignment horizontal="left" vertical="top" wrapText="1"/>
    </xf>
    <xf numFmtId="0" fontId="90" fillId="0" borderId="12" xfId="0" applyFont="1" applyBorder="1" applyAlignment="1">
      <alignment horizontal="left" vertical="top" wrapText="1"/>
    </xf>
    <xf numFmtId="0" fontId="90" fillId="0" borderId="13" xfId="0" applyFont="1" applyBorder="1" applyAlignment="1">
      <alignment horizontal="left" vertical="top" wrapText="1"/>
    </xf>
    <xf numFmtId="0" fontId="95" fillId="0" borderId="11" xfId="0" applyFont="1" applyBorder="1" applyAlignment="1">
      <alignment horizontal="left"/>
    </xf>
    <xf numFmtId="0" fontId="95" fillId="0" borderId="13" xfId="0" applyFont="1" applyBorder="1" applyAlignment="1">
      <alignment horizontal="left"/>
    </xf>
    <xf numFmtId="0" fontId="91" fillId="0" borderId="9" xfId="0" applyFont="1" applyBorder="1" applyAlignment="1">
      <alignment horizontal="left" vertical="center" wrapText="1"/>
    </xf>
    <xf numFmtId="2" fontId="88" fillId="38" borderId="11" xfId="0" applyNumberFormat="1" applyFont="1" applyFill="1" applyBorder="1" applyAlignment="1">
      <alignment horizontal="center" vertical="center" wrapText="1"/>
    </xf>
    <xf numFmtId="2" fontId="88" fillId="38" borderId="13" xfId="0" applyNumberFormat="1" applyFont="1" applyFill="1" applyBorder="1" applyAlignment="1">
      <alignment horizontal="center" vertical="center" wrapText="1"/>
    </xf>
    <xf numFmtId="0" fontId="90" fillId="0" borderId="11" xfId="0" applyFont="1" applyBorder="1" applyAlignment="1">
      <alignment horizontal="left" vertical="center"/>
    </xf>
    <xf numFmtId="0" fontId="90" fillId="0" borderId="13" xfId="0" applyFont="1" applyBorder="1" applyAlignment="1">
      <alignment horizontal="left" vertical="center"/>
    </xf>
    <xf numFmtId="0" fontId="91" fillId="0" borderId="11" xfId="0" applyFont="1" applyBorder="1" applyAlignment="1">
      <alignment horizontal="left" vertical="center"/>
    </xf>
    <xf numFmtId="0" fontId="91" fillId="0" borderId="13" xfId="0" applyFont="1" applyBorder="1" applyAlignment="1">
      <alignment horizontal="left" vertical="center"/>
    </xf>
    <xf numFmtId="166" fontId="91" fillId="0" borderId="11" xfId="3" applyNumberFormat="1" applyFont="1" applyFill="1" applyBorder="1" applyAlignment="1">
      <alignment horizontal="left" vertical="center" wrapText="1"/>
    </xf>
    <xf numFmtId="166" fontId="91" fillId="0" borderId="13" xfId="3" applyNumberFormat="1" applyFont="1" applyFill="1" applyBorder="1" applyAlignment="1">
      <alignment horizontal="left" vertical="center" wrapText="1"/>
    </xf>
    <xf numFmtId="0" fontId="91" fillId="0" borderId="11" xfId="0" applyFont="1" applyBorder="1" applyAlignment="1">
      <alignment horizontal="center" vertical="top" wrapText="1"/>
    </xf>
    <xf numFmtId="0" fontId="91" fillId="0" borderId="13" xfId="0" applyFont="1" applyBorder="1" applyAlignment="1">
      <alignment horizontal="center" vertical="top" wrapText="1"/>
    </xf>
    <xf numFmtId="0" fontId="90" fillId="0" borderId="0" xfId="0" applyFont="1" applyAlignment="1">
      <alignment horizontal="center" vertical="center" wrapText="1"/>
    </xf>
    <xf numFmtId="0" fontId="90" fillId="0" borderId="0" xfId="0" applyFont="1" applyAlignment="1">
      <alignment horizontal="left" vertical="top" wrapText="1"/>
    </xf>
    <xf numFmtId="0" fontId="95" fillId="0" borderId="11" xfId="0" applyFont="1" applyBorder="1" applyAlignment="1">
      <alignment horizontal="left" vertical="top" wrapText="1"/>
    </xf>
    <xf numFmtId="0" fontId="95" fillId="0" borderId="13" xfId="0" applyFont="1" applyBorder="1" applyAlignment="1">
      <alignment horizontal="left" vertical="top" wrapText="1"/>
    </xf>
    <xf numFmtId="0" fontId="90" fillId="0" borderId="0" xfId="0" applyFont="1" applyAlignment="1">
      <alignment horizontal="left" vertical="center" wrapText="1"/>
    </xf>
    <xf numFmtId="0" fontId="90" fillId="0" borderId="0" xfId="0" applyFont="1" applyAlignment="1">
      <alignment horizontal="left"/>
    </xf>
    <xf numFmtId="0" fontId="91" fillId="0" borderId="0" xfId="0" applyFont="1" applyAlignment="1">
      <alignment horizontal="left" vertical="top" wrapText="1"/>
    </xf>
    <xf numFmtId="171" fontId="88" fillId="38" borderId="12" xfId="3" applyNumberFormat="1" applyFont="1" applyFill="1" applyBorder="1" applyAlignment="1">
      <alignment horizontal="center" vertical="top" wrapText="1"/>
    </xf>
    <xf numFmtId="171" fontId="88" fillId="38" borderId="13" xfId="3" applyNumberFormat="1" applyFont="1" applyFill="1" applyBorder="1" applyAlignment="1">
      <alignment horizontal="center" vertical="top" wrapText="1"/>
    </xf>
    <xf numFmtId="0" fontId="90" fillId="0" borderId="11" xfId="0" applyFont="1" applyBorder="1" applyAlignment="1">
      <alignment horizontal="center" vertical="top" wrapText="1"/>
    </xf>
    <xf numFmtId="0" fontId="90" fillId="0" borderId="13" xfId="0" applyFont="1" applyBorder="1" applyAlignment="1">
      <alignment horizontal="center" vertical="top" wrapText="1"/>
    </xf>
    <xf numFmtId="3" fontId="99" fillId="38" borderId="11" xfId="0" applyNumberFormat="1" applyFont="1" applyFill="1" applyBorder="1" applyAlignment="1">
      <alignment horizontal="center" vertical="center" wrapText="1"/>
    </xf>
    <xf numFmtId="3" fontId="99" fillId="38" borderId="12" xfId="0" applyNumberFormat="1" applyFont="1" applyFill="1" applyBorder="1" applyAlignment="1">
      <alignment horizontal="center" vertical="center" wrapText="1"/>
    </xf>
    <xf numFmtId="3" fontId="99" fillId="38" borderId="13" xfId="0" applyNumberFormat="1" applyFont="1" applyFill="1" applyBorder="1" applyAlignment="1">
      <alignment horizontal="center" vertical="center" wrapText="1"/>
    </xf>
    <xf numFmtId="3" fontId="99" fillId="38" borderId="11" xfId="0" applyNumberFormat="1" applyFont="1" applyFill="1" applyBorder="1" applyAlignment="1">
      <alignment horizontal="left" vertical="center" wrapText="1"/>
    </xf>
    <xf numFmtId="3" fontId="99" fillId="38" borderId="12" xfId="0" applyNumberFormat="1" applyFont="1" applyFill="1" applyBorder="1" applyAlignment="1">
      <alignment horizontal="left" vertical="center" wrapText="1"/>
    </xf>
    <xf numFmtId="3" fontId="99" fillId="38" borderId="13" xfId="0" applyNumberFormat="1" applyFont="1" applyFill="1" applyBorder="1" applyAlignment="1">
      <alignment horizontal="left" vertical="center" wrapText="1"/>
    </xf>
    <xf numFmtId="0" fontId="91" fillId="0" borderId="0" xfId="0" applyFont="1" applyAlignment="1">
      <alignment horizontal="left" vertical="center" wrapText="1"/>
    </xf>
    <xf numFmtId="0" fontId="91" fillId="0" borderId="0" xfId="4" applyFont="1" applyAlignment="1">
      <alignment horizontal="center" vertical="top" wrapText="1"/>
    </xf>
    <xf numFmtId="0" fontId="91" fillId="0" borderId="0" xfId="0" applyFont="1" applyAlignment="1">
      <alignment horizontal="justify"/>
    </xf>
    <xf numFmtId="0" fontId="90" fillId="0" borderId="11" xfId="0" applyFont="1" applyBorder="1" applyAlignment="1">
      <alignment horizontal="left" vertical="center" wrapText="1"/>
    </xf>
    <xf numFmtId="0" fontId="90" fillId="0" borderId="13" xfId="0" applyFont="1" applyBorder="1" applyAlignment="1">
      <alignment horizontal="left" vertical="center" wrapText="1"/>
    </xf>
    <xf numFmtId="0" fontId="91" fillId="0" borderId="11" xfId="0" quotePrefix="1" applyFont="1" applyBorder="1" applyAlignment="1">
      <alignment horizontal="left" vertical="top" wrapText="1"/>
    </xf>
    <xf numFmtId="0" fontId="91" fillId="0" borderId="13" xfId="0" quotePrefix="1" applyFont="1" applyBorder="1" applyAlignment="1">
      <alignment horizontal="left" vertical="top" wrapText="1"/>
    </xf>
    <xf numFmtId="0" fontId="88" fillId="38" borderId="12" xfId="0" applyFont="1" applyFill="1" applyBorder="1" applyAlignment="1">
      <alignment horizontal="center" vertical="center" wrapText="1"/>
    </xf>
    <xf numFmtId="0" fontId="91" fillId="0" borderId="0" xfId="0" applyFont="1" applyAlignment="1">
      <alignment horizontal="justify" vertical="center" wrapText="1"/>
    </xf>
    <xf numFmtId="2" fontId="88" fillId="38" borderId="14" xfId="0" applyNumberFormat="1" applyFont="1" applyFill="1" applyBorder="1" applyAlignment="1">
      <alignment horizontal="center" vertical="center" wrapText="1"/>
    </xf>
    <xf numFmtId="2" fontId="88" fillId="38" borderId="16" xfId="0" applyNumberFormat="1" applyFont="1" applyFill="1" applyBorder="1" applyAlignment="1">
      <alignment horizontal="center" vertical="center" wrapText="1"/>
    </xf>
    <xf numFmtId="0" fontId="91" fillId="0" borderId="0" xfId="0" applyFont="1" applyAlignment="1">
      <alignment horizontal="left" wrapText="1"/>
    </xf>
    <xf numFmtId="0" fontId="88" fillId="38" borderId="9" xfId="0" applyFont="1" applyFill="1" applyBorder="1" applyAlignment="1">
      <alignment horizontal="center" vertical="center" wrapText="1"/>
    </xf>
    <xf numFmtId="0" fontId="91" fillId="0" borderId="12" xfId="0" applyFont="1" applyBorder="1" applyAlignment="1">
      <alignment horizontal="left" vertical="center" wrapText="1"/>
    </xf>
    <xf numFmtId="0" fontId="73" fillId="0" borderId="0" xfId="0" applyFont="1" applyAlignment="1">
      <alignment horizontal="left" vertical="center" wrapText="1"/>
    </xf>
    <xf numFmtId="0" fontId="91" fillId="0" borderId="12" xfId="0" applyFont="1" applyBorder="1" applyAlignment="1">
      <alignment horizontal="left"/>
    </xf>
    <xf numFmtId="0" fontId="88" fillId="38" borderId="11" xfId="0" applyFont="1" applyFill="1" applyBorder="1" applyAlignment="1">
      <alignment horizontal="left" vertical="center" wrapText="1"/>
    </xf>
    <xf numFmtId="0" fontId="88" fillId="38" borderId="13" xfId="0" applyFont="1" applyFill="1" applyBorder="1" applyAlignment="1">
      <alignment horizontal="left" vertical="center" wrapText="1"/>
    </xf>
    <xf numFmtId="171" fontId="88" fillId="38" borderId="11" xfId="0" applyNumberFormat="1" applyFont="1" applyFill="1" applyBorder="1" applyAlignment="1">
      <alignment horizontal="center" vertical="center" wrapText="1"/>
    </xf>
    <xf numFmtId="171" fontId="88" fillId="38" borderId="13" xfId="0" applyNumberFormat="1" applyFont="1" applyFill="1" applyBorder="1" applyAlignment="1">
      <alignment horizontal="center" vertical="center" wrapText="1"/>
    </xf>
    <xf numFmtId="0" fontId="88" fillId="38" borderId="10" xfId="0" applyFont="1" applyFill="1" applyBorder="1" applyAlignment="1">
      <alignment horizontal="center" vertical="center" wrapText="1"/>
    </xf>
    <xf numFmtId="0" fontId="88" fillId="38" borderId="25" xfId="0" applyFont="1" applyFill="1" applyBorder="1" applyAlignment="1">
      <alignment horizontal="center" vertical="center" wrapText="1"/>
    </xf>
    <xf numFmtId="0" fontId="88" fillId="38" borderId="27" xfId="0" applyFont="1" applyFill="1" applyBorder="1" applyAlignment="1">
      <alignment horizontal="center" vertical="center" wrapText="1"/>
    </xf>
    <xf numFmtId="0" fontId="88" fillId="38" borderId="28" xfId="0" applyFont="1" applyFill="1" applyBorder="1" applyAlignment="1">
      <alignment horizontal="center" vertical="center" wrapText="1"/>
    </xf>
    <xf numFmtId="2" fontId="90" fillId="0" borderId="9" xfId="0" applyNumberFormat="1" applyFont="1" applyBorder="1" applyAlignment="1">
      <alignment horizontal="center" vertical="center" wrapText="1"/>
    </xf>
    <xf numFmtId="2" fontId="88" fillId="38" borderId="12" xfId="0" applyNumberFormat="1" applyFont="1" applyFill="1" applyBorder="1" applyAlignment="1">
      <alignment horizontal="center" vertical="center" wrapText="1"/>
    </xf>
    <xf numFmtId="3" fontId="91" fillId="0" borderId="9" xfId="2" applyNumberFormat="1" applyFont="1" applyBorder="1" applyAlignment="1">
      <alignment vertical="top" wrapText="1"/>
    </xf>
    <xf numFmtId="3" fontId="91" fillId="0" borderId="9" xfId="2" quotePrefix="1" applyNumberFormat="1" applyFont="1" applyBorder="1" applyAlignment="1">
      <alignment vertical="top" wrapText="1"/>
    </xf>
    <xf numFmtId="0" fontId="74" fillId="0" borderId="9" xfId="0" applyFont="1" applyFill="1" applyBorder="1" applyAlignment="1">
      <alignment horizontal="left"/>
    </xf>
    <xf numFmtId="3" fontId="74" fillId="0" borderId="9" xfId="0" applyNumberFormat="1" applyFont="1" applyFill="1" applyBorder="1" applyAlignment="1">
      <alignment horizontal="right" vertical="top" wrapText="1"/>
    </xf>
  </cellXfs>
  <cellStyles count="1564">
    <cellStyle name="20% - Accent1" xfId="813" xr:uid="{00000000-0005-0000-0000-000000000000}"/>
    <cellStyle name="20% - Accent2" xfId="814" xr:uid="{00000000-0005-0000-0000-000001000000}"/>
    <cellStyle name="20% - Accent3" xfId="815" xr:uid="{00000000-0005-0000-0000-000002000000}"/>
    <cellStyle name="20% - Accent4" xfId="816" xr:uid="{00000000-0005-0000-0000-000003000000}"/>
    <cellStyle name="20% - Accent5" xfId="817" xr:uid="{00000000-0005-0000-0000-000004000000}"/>
    <cellStyle name="20% - Accent6" xfId="818" xr:uid="{00000000-0005-0000-0000-000005000000}"/>
    <cellStyle name="20% - Énfasis1" xfId="467" builtinId="30" customBuiltin="1"/>
    <cellStyle name="20% - Énfasis1 10" xfId="1188" xr:uid="{00000000-0005-0000-0000-000001000000}"/>
    <cellStyle name="20% - Énfasis1 11" xfId="1202" xr:uid="{00000000-0005-0000-0000-000002000000}"/>
    <cellStyle name="20% - Énfasis1 12" xfId="1216" xr:uid="{00000000-0005-0000-0000-000003000000}"/>
    <cellStyle name="20% - Énfasis1 13" xfId="1231" xr:uid="{00000000-0005-0000-0000-000004000000}"/>
    <cellStyle name="20% - Énfasis1 14" xfId="1246" xr:uid="{00000000-0005-0000-0000-000005000000}"/>
    <cellStyle name="20% - Énfasis1 15" xfId="1289" xr:uid="{00000000-0005-0000-0000-000006000000}"/>
    <cellStyle name="20% - Énfasis1 16" xfId="1049" xr:uid="{00000000-0005-0000-0000-000007000000}"/>
    <cellStyle name="20% - Énfasis1 2" xfId="635" xr:uid="{00000000-0005-0000-0000-000074020000}"/>
    <cellStyle name="20% - Énfasis1 2 2" xfId="1306" xr:uid="{00000000-0005-0000-0000-000009000000}"/>
    <cellStyle name="20% - Énfasis1 2 3" xfId="1068" xr:uid="{00000000-0005-0000-0000-00000A000000}"/>
    <cellStyle name="20% - Énfasis1 2 4" xfId="988" xr:uid="{00000000-0005-0000-0000-000008000000}"/>
    <cellStyle name="20% - Énfasis1 3" xfId="1005" xr:uid="{00000000-0005-0000-0000-00000B000000}"/>
    <cellStyle name="20% - Énfasis1 3 2" xfId="1322" xr:uid="{00000000-0005-0000-0000-00000C000000}"/>
    <cellStyle name="20% - Énfasis1 3 3" xfId="1085" xr:uid="{00000000-0005-0000-0000-00000D000000}"/>
    <cellStyle name="20% - Énfasis1 4" xfId="1020" xr:uid="{00000000-0005-0000-0000-00000E000000}"/>
    <cellStyle name="20% - Énfasis1 4 2" xfId="1338" xr:uid="{00000000-0005-0000-0000-00000F000000}"/>
    <cellStyle name="20% - Énfasis1 4 3" xfId="1101" xr:uid="{00000000-0005-0000-0000-000010000000}"/>
    <cellStyle name="20% - Énfasis1 5" xfId="1036" xr:uid="{00000000-0005-0000-0000-000011000000}"/>
    <cellStyle name="20% - Énfasis1 5 2" xfId="1354" xr:uid="{00000000-0005-0000-0000-000012000000}"/>
    <cellStyle name="20% - Énfasis1 5 3" xfId="1118" xr:uid="{00000000-0005-0000-0000-000013000000}"/>
    <cellStyle name="20% - Énfasis1 6" xfId="1135" xr:uid="{00000000-0005-0000-0000-000014000000}"/>
    <cellStyle name="20% - Énfasis1 7" xfId="1148" xr:uid="{00000000-0005-0000-0000-000015000000}"/>
    <cellStyle name="20% - Énfasis1 8" xfId="1162" xr:uid="{00000000-0005-0000-0000-000016000000}"/>
    <cellStyle name="20% - Énfasis1 9" xfId="1175" xr:uid="{00000000-0005-0000-0000-000017000000}"/>
    <cellStyle name="20% - Énfasis2" xfId="470" builtinId="34" customBuiltin="1"/>
    <cellStyle name="20% - Énfasis2 10" xfId="1190" xr:uid="{00000000-0005-0000-0000-000019000000}"/>
    <cellStyle name="20% - Énfasis2 11" xfId="1204" xr:uid="{00000000-0005-0000-0000-00001A000000}"/>
    <cellStyle name="20% - Énfasis2 12" xfId="1218" xr:uid="{00000000-0005-0000-0000-00001B000000}"/>
    <cellStyle name="20% - Énfasis2 13" xfId="1233" xr:uid="{00000000-0005-0000-0000-00001C000000}"/>
    <cellStyle name="20% - Énfasis2 14" xfId="1248" xr:uid="{00000000-0005-0000-0000-00001D000000}"/>
    <cellStyle name="20% - Énfasis2 15" xfId="1290" xr:uid="{00000000-0005-0000-0000-00001E000000}"/>
    <cellStyle name="20% - Énfasis2 16" xfId="1051" xr:uid="{00000000-0005-0000-0000-00001F000000}"/>
    <cellStyle name="20% - Énfasis2 2" xfId="639" xr:uid="{00000000-0005-0000-0000-000075020000}"/>
    <cellStyle name="20% - Énfasis2 2 2" xfId="1308" xr:uid="{00000000-0005-0000-0000-000021000000}"/>
    <cellStyle name="20% - Énfasis2 2 3" xfId="1070" xr:uid="{00000000-0005-0000-0000-000022000000}"/>
    <cellStyle name="20% - Énfasis2 2 4" xfId="990" xr:uid="{00000000-0005-0000-0000-000020000000}"/>
    <cellStyle name="20% - Énfasis2 3" xfId="1007" xr:uid="{00000000-0005-0000-0000-000023000000}"/>
    <cellStyle name="20% - Énfasis2 3 2" xfId="1324" xr:uid="{00000000-0005-0000-0000-000024000000}"/>
    <cellStyle name="20% - Énfasis2 3 3" xfId="1087" xr:uid="{00000000-0005-0000-0000-000025000000}"/>
    <cellStyle name="20% - Énfasis2 4" xfId="1022" xr:uid="{00000000-0005-0000-0000-000026000000}"/>
    <cellStyle name="20% - Énfasis2 4 2" xfId="1340" xr:uid="{00000000-0005-0000-0000-000027000000}"/>
    <cellStyle name="20% - Énfasis2 4 3" xfId="1103" xr:uid="{00000000-0005-0000-0000-000028000000}"/>
    <cellStyle name="20% - Énfasis2 5" xfId="1038" xr:uid="{00000000-0005-0000-0000-000029000000}"/>
    <cellStyle name="20% - Énfasis2 5 2" xfId="1356" xr:uid="{00000000-0005-0000-0000-00002A000000}"/>
    <cellStyle name="20% - Énfasis2 5 3" xfId="1120" xr:uid="{00000000-0005-0000-0000-00002B000000}"/>
    <cellStyle name="20% - Énfasis2 6" xfId="1137" xr:uid="{00000000-0005-0000-0000-00002C000000}"/>
    <cellStyle name="20% - Énfasis2 7" xfId="1150" xr:uid="{00000000-0005-0000-0000-00002D000000}"/>
    <cellStyle name="20% - Énfasis2 8" xfId="1164" xr:uid="{00000000-0005-0000-0000-00002E000000}"/>
    <cellStyle name="20% - Énfasis2 9" xfId="1177" xr:uid="{00000000-0005-0000-0000-00002F000000}"/>
    <cellStyle name="20% - Énfasis3" xfId="473" builtinId="38" customBuiltin="1"/>
    <cellStyle name="20% - Énfasis3 10" xfId="1192" xr:uid="{00000000-0005-0000-0000-000031000000}"/>
    <cellStyle name="20% - Énfasis3 11" xfId="1206" xr:uid="{00000000-0005-0000-0000-000032000000}"/>
    <cellStyle name="20% - Énfasis3 12" xfId="1220" xr:uid="{00000000-0005-0000-0000-000033000000}"/>
    <cellStyle name="20% - Énfasis3 13" xfId="1235" xr:uid="{00000000-0005-0000-0000-000034000000}"/>
    <cellStyle name="20% - Énfasis3 14" xfId="1250" xr:uid="{00000000-0005-0000-0000-000035000000}"/>
    <cellStyle name="20% - Énfasis3 15" xfId="1291" xr:uid="{00000000-0005-0000-0000-000036000000}"/>
    <cellStyle name="20% - Énfasis3 16" xfId="1053" xr:uid="{00000000-0005-0000-0000-000037000000}"/>
    <cellStyle name="20% - Énfasis3 2" xfId="643" xr:uid="{00000000-0005-0000-0000-000076020000}"/>
    <cellStyle name="20% - Énfasis3 2 2" xfId="1310" xr:uid="{00000000-0005-0000-0000-000039000000}"/>
    <cellStyle name="20% - Énfasis3 2 3" xfId="1072" xr:uid="{00000000-0005-0000-0000-00003A000000}"/>
    <cellStyle name="20% - Énfasis3 2 4" xfId="992" xr:uid="{00000000-0005-0000-0000-000038000000}"/>
    <cellStyle name="20% - Énfasis3 3" xfId="1009" xr:uid="{00000000-0005-0000-0000-00003B000000}"/>
    <cellStyle name="20% - Énfasis3 3 2" xfId="1326" xr:uid="{00000000-0005-0000-0000-00003C000000}"/>
    <cellStyle name="20% - Énfasis3 3 3" xfId="1089" xr:uid="{00000000-0005-0000-0000-00003D000000}"/>
    <cellStyle name="20% - Énfasis3 4" xfId="1024" xr:uid="{00000000-0005-0000-0000-00003E000000}"/>
    <cellStyle name="20% - Énfasis3 4 2" xfId="1342" xr:uid="{00000000-0005-0000-0000-00003F000000}"/>
    <cellStyle name="20% - Énfasis3 4 3" xfId="1105" xr:uid="{00000000-0005-0000-0000-000040000000}"/>
    <cellStyle name="20% - Énfasis3 5" xfId="1040" xr:uid="{00000000-0005-0000-0000-000041000000}"/>
    <cellStyle name="20% - Énfasis3 5 2" xfId="1358" xr:uid="{00000000-0005-0000-0000-000042000000}"/>
    <cellStyle name="20% - Énfasis3 5 3" xfId="1122" xr:uid="{00000000-0005-0000-0000-000043000000}"/>
    <cellStyle name="20% - Énfasis3 6" xfId="1139" xr:uid="{00000000-0005-0000-0000-000044000000}"/>
    <cellStyle name="20% - Énfasis3 7" xfId="1152" xr:uid="{00000000-0005-0000-0000-000045000000}"/>
    <cellStyle name="20% - Énfasis3 8" xfId="1166" xr:uid="{00000000-0005-0000-0000-000046000000}"/>
    <cellStyle name="20% - Énfasis3 9" xfId="1179" xr:uid="{00000000-0005-0000-0000-000047000000}"/>
    <cellStyle name="20% - Énfasis4" xfId="476" builtinId="42" customBuiltin="1"/>
    <cellStyle name="20% - Énfasis4 10" xfId="1194" xr:uid="{00000000-0005-0000-0000-000049000000}"/>
    <cellStyle name="20% - Énfasis4 11" xfId="1208" xr:uid="{00000000-0005-0000-0000-00004A000000}"/>
    <cellStyle name="20% - Énfasis4 12" xfId="1222" xr:uid="{00000000-0005-0000-0000-00004B000000}"/>
    <cellStyle name="20% - Énfasis4 13" xfId="1237" xr:uid="{00000000-0005-0000-0000-00004C000000}"/>
    <cellStyle name="20% - Énfasis4 14" xfId="1252" xr:uid="{00000000-0005-0000-0000-00004D000000}"/>
    <cellStyle name="20% - Énfasis4 15" xfId="1292" xr:uid="{00000000-0005-0000-0000-00004E000000}"/>
    <cellStyle name="20% - Énfasis4 16" xfId="1055" xr:uid="{00000000-0005-0000-0000-00004F000000}"/>
    <cellStyle name="20% - Énfasis4 2" xfId="647" xr:uid="{00000000-0005-0000-0000-000077020000}"/>
    <cellStyle name="20% - Énfasis4 2 2" xfId="1312" xr:uid="{00000000-0005-0000-0000-000051000000}"/>
    <cellStyle name="20% - Énfasis4 2 3" xfId="1074" xr:uid="{00000000-0005-0000-0000-000052000000}"/>
    <cellStyle name="20% - Énfasis4 2 4" xfId="994" xr:uid="{00000000-0005-0000-0000-000050000000}"/>
    <cellStyle name="20% - Énfasis4 3" xfId="1011" xr:uid="{00000000-0005-0000-0000-000053000000}"/>
    <cellStyle name="20% - Énfasis4 3 2" xfId="1328" xr:uid="{00000000-0005-0000-0000-000054000000}"/>
    <cellStyle name="20% - Énfasis4 3 3" xfId="1091" xr:uid="{00000000-0005-0000-0000-000055000000}"/>
    <cellStyle name="20% - Énfasis4 4" xfId="1026" xr:uid="{00000000-0005-0000-0000-000056000000}"/>
    <cellStyle name="20% - Énfasis4 4 2" xfId="1344" xr:uid="{00000000-0005-0000-0000-000057000000}"/>
    <cellStyle name="20% - Énfasis4 4 3" xfId="1107" xr:uid="{00000000-0005-0000-0000-000058000000}"/>
    <cellStyle name="20% - Énfasis4 5" xfId="1042" xr:uid="{00000000-0005-0000-0000-000059000000}"/>
    <cellStyle name="20% - Énfasis4 5 2" xfId="1360" xr:uid="{00000000-0005-0000-0000-00005A000000}"/>
    <cellStyle name="20% - Énfasis4 5 3" xfId="1124" xr:uid="{00000000-0005-0000-0000-00005B000000}"/>
    <cellStyle name="20% - Énfasis4 6" xfId="1141" xr:uid="{00000000-0005-0000-0000-00005C000000}"/>
    <cellStyle name="20% - Énfasis4 7" xfId="1154" xr:uid="{00000000-0005-0000-0000-00005D000000}"/>
    <cellStyle name="20% - Énfasis4 8" xfId="1168" xr:uid="{00000000-0005-0000-0000-00005E000000}"/>
    <cellStyle name="20% - Énfasis4 9" xfId="1181" xr:uid="{00000000-0005-0000-0000-00005F000000}"/>
    <cellStyle name="20% - Énfasis5" xfId="479" builtinId="46" customBuiltin="1"/>
    <cellStyle name="20% - Énfasis5 10" xfId="1196" xr:uid="{00000000-0005-0000-0000-000061000000}"/>
    <cellStyle name="20% - Énfasis5 11" xfId="1210" xr:uid="{00000000-0005-0000-0000-000062000000}"/>
    <cellStyle name="20% - Énfasis5 12" xfId="1224" xr:uid="{00000000-0005-0000-0000-000063000000}"/>
    <cellStyle name="20% - Énfasis5 13" xfId="1239" xr:uid="{00000000-0005-0000-0000-000064000000}"/>
    <cellStyle name="20% - Énfasis5 14" xfId="1254" xr:uid="{00000000-0005-0000-0000-000065000000}"/>
    <cellStyle name="20% - Énfasis5 15" xfId="1293" xr:uid="{00000000-0005-0000-0000-000066000000}"/>
    <cellStyle name="20% - Énfasis5 16" xfId="1057" xr:uid="{00000000-0005-0000-0000-000067000000}"/>
    <cellStyle name="20% - Énfasis5 2" xfId="651" xr:uid="{00000000-0005-0000-0000-000078020000}"/>
    <cellStyle name="20% - Énfasis5 2 2" xfId="1314" xr:uid="{00000000-0005-0000-0000-000069000000}"/>
    <cellStyle name="20% - Énfasis5 2 3" xfId="1076" xr:uid="{00000000-0005-0000-0000-00006A000000}"/>
    <cellStyle name="20% - Énfasis5 2 4" xfId="996" xr:uid="{00000000-0005-0000-0000-000068000000}"/>
    <cellStyle name="20% - Énfasis5 3" xfId="1013" xr:uid="{00000000-0005-0000-0000-00006B000000}"/>
    <cellStyle name="20% - Énfasis5 3 2" xfId="1330" xr:uid="{00000000-0005-0000-0000-00006C000000}"/>
    <cellStyle name="20% - Énfasis5 3 3" xfId="1093" xr:uid="{00000000-0005-0000-0000-00006D000000}"/>
    <cellStyle name="20% - Énfasis5 4" xfId="1028" xr:uid="{00000000-0005-0000-0000-00006E000000}"/>
    <cellStyle name="20% - Énfasis5 4 2" xfId="1346" xr:uid="{00000000-0005-0000-0000-00006F000000}"/>
    <cellStyle name="20% - Énfasis5 4 3" xfId="1109" xr:uid="{00000000-0005-0000-0000-000070000000}"/>
    <cellStyle name="20% - Énfasis5 5" xfId="1044" xr:uid="{00000000-0005-0000-0000-000071000000}"/>
    <cellStyle name="20% - Énfasis5 5 2" xfId="1362" xr:uid="{00000000-0005-0000-0000-000072000000}"/>
    <cellStyle name="20% - Énfasis5 5 3" xfId="1126" xr:uid="{00000000-0005-0000-0000-000073000000}"/>
    <cellStyle name="20% - Énfasis5 6" xfId="1143" xr:uid="{00000000-0005-0000-0000-000074000000}"/>
    <cellStyle name="20% - Énfasis5 7" xfId="1156" xr:uid="{00000000-0005-0000-0000-000075000000}"/>
    <cellStyle name="20% - Énfasis5 8" xfId="1170" xr:uid="{00000000-0005-0000-0000-000076000000}"/>
    <cellStyle name="20% - Énfasis5 9" xfId="1183" xr:uid="{00000000-0005-0000-0000-000077000000}"/>
    <cellStyle name="20% - Énfasis6" xfId="482" builtinId="50" customBuiltin="1"/>
    <cellStyle name="20% - Énfasis6 10" xfId="1198" xr:uid="{00000000-0005-0000-0000-000079000000}"/>
    <cellStyle name="20% - Énfasis6 11" xfId="1212" xr:uid="{00000000-0005-0000-0000-00007A000000}"/>
    <cellStyle name="20% - Énfasis6 12" xfId="1226" xr:uid="{00000000-0005-0000-0000-00007B000000}"/>
    <cellStyle name="20% - Énfasis6 13" xfId="1241" xr:uid="{00000000-0005-0000-0000-00007C000000}"/>
    <cellStyle name="20% - Énfasis6 14" xfId="1256" xr:uid="{00000000-0005-0000-0000-00007D000000}"/>
    <cellStyle name="20% - Énfasis6 15" xfId="1294" xr:uid="{00000000-0005-0000-0000-00007E000000}"/>
    <cellStyle name="20% - Énfasis6 16" xfId="1059" xr:uid="{00000000-0005-0000-0000-00007F000000}"/>
    <cellStyle name="20% - Énfasis6 2" xfId="655" xr:uid="{00000000-0005-0000-0000-000079020000}"/>
    <cellStyle name="20% - Énfasis6 2 2" xfId="1316" xr:uid="{00000000-0005-0000-0000-000081000000}"/>
    <cellStyle name="20% - Énfasis6 2 3" xfId="1078" xr:uid="{00000000-0005-0000-0000-000082000000}"/>
    <cellStyle name="20% - Énfasis6 2 4" xfId="998" xr:uid="{00000000-0005-0000-0000-000080000000}"/>
    <cellStyle name="20% - Énfasis6 3" xfId="1015" xr:uid="{00000000-0005-0000-0000-000083000000}"/>
    <cellStyle name="20% - Énfasis6 3 2" xfId="1332" xr:uid="{00000000-0005-0000-0000-000084000000}"/>
    <cellStyle name="20% - Énfasis6 3 3" xfId="1095" xr:uid="{00000000-0005-0000-0000-000085000000}"/>
    <cellStyle name="20% - Énfasis6 4" xfId="1030" xr:uid="{00000000-0005-0000-0000-000086000000}"/>
    <cellStyle name="20% - Énfasis6 4 2" xfId="1348" xr:uid="{00000000-0005-0000-0000-000087000000}"/>
    <cellStyle name="20% - Énfasis6 4 3" xfId="1111" xr:uid="{00000000-0005-0000-0000-000088000000}"/>
    <cellStyle name="20% - Énfasis6 5" xfId="1046" xr:uid="{00000000-0005-0000-0000-000089000000}"/>
    <cellStyle name="20% - Énfasis6 5 2" xfId="1364" xr:uid="{00000000-0005-0000-0000-00008A000000}"/>
    <cellStyle name="20% - Énfasis6 5 3" xfId="1128" xr:uid="{00000000-0005-0000-0000-00008B000000}"/>
    <cellStyle name="20% - Énfasis6 6" xfId="1145" xr:uid="{00000000-0005-0000-0000-00008C000000}"/>
    <cellStyle name="20% - Énfasis6 7" xfId="1158" xr:uid="{00000000-0005-0000-0000-00008D000000}"/>
    <cellStyle name="20% - Énfasis6 8" xfId="1172" xr:uid="{00000000-0005-0000-0000-00008E000000}"/>
    <cellStyle name="20% - Énfasis6 9" xfId="1185" xr:uid="{00000000-0005-0000-0000-00008F000000}"/>
    <cellStyle name="40% - Accent1" xfId="819" xr:uid="{00000000-0005-0000-0000-000006000000}"/>
    <cellStyle name="40% - Accent2" xfId="820" xr:uid="{00000000-0005-0000-0000-000007000000}"/>
    <cellStyle name="40% - Accent3" xfId="821" xr:uid="{00000000-0005-0000-0000-000008000000}"/>
    <cellStyle name="40% - Accent4" xfId="822" xr:uid="{00000000-0005-0000-0000-000009000000}"/>
    <cellStyle name="40% - Accent5" xfId="823" xr:uid="{00000000-0005-0000-0000-00000A000000}"/>
    <cellStyle name="40% - Accent6" xfId="824" xr:uid="{00000000-0005-0000-0000-00000B000000}"/>
    <cellStyle name="40% - Énfasis1" xfId="468" builtinId="31" customBuiltin="1"/>
    <cellStyle name="40% - Énfasis1 10" xfId="1189" xr:uid="{00000000-0005-0000-0000-000091000000}"/>
    <cellStyle name="40% - Énfasis1 11" xfId="1203" xr:uid="{00000000-0005-0000-0000-000092000000}"/>
    <cellStyle name="40% - Énfasis1 12" xfId="1217" xr:uid="{00000000-0005-0000-0000-000093000000}"/>
    <cellStyle name="40% - Énfasis1 13" xfId="1232" xr:uid="{00000000-0005-0000-0000-000094000000}"/>
    <cellStyle name="40% - Énfasis1 14" xfId="1247" xr:uid="{00000000-0005-0000-0000-000095000000}"/>
    <cellStyle name="40% - Énfasis1 15" xfId="1295" xr:uid="{00000000-0005-0000-0000-000096000000}"/>
    <cellStyle name="40% - Énfasis1 16" xfId="1050" xr:uid="{00000000-0005-0000-0000-000097000000}"/>
    <cellStyle name="40% - Énfasis1 2" xfId="636" xr:uid="{00000000-0005-0000-0000-00007A020000}"/>
    <cellStyle name="40% - Énfasis1 2 2" xfId="1307" xr:uid="{00000000-0005-0000-0000-000099000000}"/>
    <cellStyle name="40% - Énfasis1 2 3" xfId="1069" xr:uid="{00000000-0005-0000-0000-00009A000000}"/>
    <cellStyle name="40% - Énfasis1 2 4" xfId="989" xr:uid="{00000000-0005-0000-0000-000098000000}"/>
    <cellStyle name="40% - Énfasis1 3" xfId="1006" xr:uid="{00000000-0005-0000-0000-00009B000000}"/>
    <cellStyle name="40% - Énfasis1 3 2" xfId="1323" xr:uid="{00000000-0005-0000-0000-00009C000000}"/>
    <cellStyle name="40% - Énfasis1 3 3" xfId="1086" xr:uid="{00000000-0005-0000-0000-00009D000000}"/>
    <cellStyle name="40% - Énfasis1 4" xfId="1021" xr:uid="{00000000-0005-0000-0000-00009E000000}"/>
    <cellStyle name="40% - Énfasis1 4 2" xfId="1339" xr:uid="{00000000-0005-0000-0000-00009F000000}"/>
    <cellStyle name="40% - Énfasis1 4 3" xfId="1102" xr:uid="{00000000-0005-0000-0000-0000A0000000}"/>
    <cellStyle name="40% - Énfasis1 5" xfId="1037" xr:uid="{00000000-0005-0000-0000-0000A1000000}"/>
    <cellStyle name="40% - Énfasis1 5 2" xfId="1355" xr:uid="{00000000-0005-0000-0000-0000A2000000}"/>
    <cellStyle name="40% - Énfasis1 5 3" xfId="1119" xr:uid="{00000000-0005-0000-0000-0000A3000000}"/>
    <cellStyle name="40% - Énfasis1 6" xfId="1136" xr:uid="{00000000-0005-0000-0000-0000A4000000}"/>
    <cellStyle name="40% - Énfasis1 7" xfId="1149" xr:uid="{00000000-0005-0000-0000-0000A5000000}"/>
    <cellStyle name="40% - Énfasis1 8" xfId="1163" xr:uid="{00000000-0005-0000-0000-0000A6000000}"/>
    <cellStyle name="40% - Énfasis1 9" xfId="1176" xr:uid="{00000000-0005-0000-0000-0000A7000000}"/>
    <cellStyle name="40% - Énfasis2" xfId="471" builtinId="35" customBuiltin="1"/>
    <cellStyle name="40% - Énfasis2 10" xfId="1191" xr:uid="{00000000-0005-0000-0000-0000A9000000}"/>
    <cellStyle name="40% - Énfasis2 11" xfId="1205" xr:uid="{00000000-0005-0000-0000-0000AA000000}"/>
    <cellStyle name="40% - Énfasis2 12" xfId="1219" xr:uid="{00000000-0005-0000-0000-0000AB000000}"/>
    <cellStyle name="40% - Énfasis2 13" xfId="1234" xr:uid="{00000000-0005-0000-0000-0000AC000000}"/>
    <cellStyle name="40% - Énfasis2 14" xfId="1249" xr:uid="{00000000-0005-0000-0000-0000AD000000}"/>
    <cellStyle name="40% - Énfasis2 15" xfId="1296" xr:uid="{00000000-0005-0000-0000-0000AE000000}"/>
    <cellStyle name="40% - Énfasis2 16" xfId="1052" xr:uid="{00000000-0005-0000-0000-0000AF000000}"/>
    <cellStyle name="40% - Énfasis2 2" xfId="640" xr:uid="{00000000-0005-0000-0000-00007B020000}"/>
    <cellStyle name="40% - Énfasis2 2 2" xfId="1309" xr:uid="{00000000-0005-0000-0000-0000B1000000}"/>
    <cellStyle name="40% - Énfasis2 2 3" xfId="1071" xr:uid="{00000000-0005-0000-0000-0000B2000000}"/>
    <cellStyle name="40% - Énfasis2 2 4" xfId="991" xr:uid="{00000000-0005-0000-0000-0000B0000000}"/>
    <cellStyle name="40% - Énfasis2 3" xfId="1008" xr:uid="{00000000-0005-0000-0000-0000B3000000}"/>
    <cellStyle name="40% - Énfasis2 3 2" xfId="1325" xr:uid="{00000000-0005-0000-0000-0000B4000000}"/>
    <cellStyle name="40% - Énfasis2 3 3" xfId="1088" xr:uid="{00000000-0005-0000-0000-0000B5000000}"/>
    <cellStyle name="40% - Énfasis2 4" xfId="1023" xr:uid="{00000000-0005-0000-0000-0000B6000000}"/>
    <cellStyle name="40% - Énfasis2 4 2" xfId="1341" xr:uid="{00000000-0005-0000-0000-0000B7000000}"/>
    <cellStyle name="40% - Énfasis2 4 3" xfId="1104" xr:uid="{00000000-0005-0000-0000-0000B8000000}"/>
    <cellStyle name="40% - Énfasis2 5" xfId="1039" xr:uid="{00000000-0005-0000-0000-0000B9000000}"/>
    <cellStyle name="40% - Énfasis2 5 2" xfId="1357" xr:uid="{00000000-0005-0000-0000-0000BA000000}"/>
    <cellStyle name="40% - Énfasis2 5 3" xfId="1121" xr:uid="{00000000-0005-0000-0000-0000BB000000}"/>
    <cellStyle name="40% - Énfasis2 6" xfId="1138" xr:uid="{00000000-0005-0000-0000-0000BC000000}"/>
    <cellStyle name="40% - Énfasis2 7" xfId="1151" xr:uid="{00000000-0005-0000-0000-0000BD000000}"/>
    <cellStyle name="40% - Énfasis2 8" xfId="1165" xr:uid="{00000000-0005-0000-0000-0000BE000000}"/>
    <cellStyle name="40% - Énfasis2 9" xfId="1178" xr:uid="{00000000-0005-0000-0000-0000BF000000}"/>
    <cellStyle name="40% - Énfasis3" xfId="474" builtinId="39" customBuiltin="1"/>
    <cellStyle name="40% - Énfasis3 10" xfId="1193" xr:uid="{00000000-0005-0000-0000-0000C1000000}"/>
    <cellStyle name="40% - Énfasis3 11" xfId="1207" xr:uid="{00000000-0005-0000-0000-0000C2000000}"/>
    <cellStyle name="40% - Énfasis3 12" xfId="1221" xr:uid="{00000000-0005-0000-0000-0000C3000000}"/>
    <cellStyle name="40% - Énfasis3 13" xfId="1236" xr:uid="{00000000-0005-0000-0000-0000C4000000}"/>
    <cellStyle name="40% - Énfasis3 14" xfId="1251" xr:uid="{00000000-0005-0000-0000-0000C5000000}"/>
    <cellStyle name="40% - Énfasis3 15" xfId="1297" xr:uid="{00000000-0005-0000-0000-0000C6000000}"/>
    <cellStyle name="40% - Énfasis3 16" xfId="1054" xr:uid="{00000000-0005-0000-0000-0000C7000000}"/>
    <cellStyle name="40% - Énfasis3 2" xfId="644" xr:uid="{00000000-0005-0000-0000-00007C020000}"/>
    <cellStyle name="40% - Énfasis3 2 2" xfId="1311" xr:uid="{00000000-0005-0000-0000-0000C9000000}"/>
    <cellStyle name="40% - Énfasis3 2 3" xfId="1073" xr:uid="{00000000-0005-0000-0000-0000CA000000}"/>
    <cellStyle name="40% - Énfasis3 2 4" xfId="993" xr:uid="{00000000-0005-0000-0000-0000C8000000}"/>
    <cellStyle name="40% - Énfasis3 3" xfId="1010" xr:uid="{00000000-0005-0000-0000-0000CB000000}"/>
    <cellStyle name="40% - Énfasis3 3 2" xfId="1327" xr:uid="{00000000-0005-0000-0000-0000CC000000}"/>
    <cellStyle name="40% - Énfasis3 3 3" xfId="1090" xr:uid="{00000000-0005-0000-0000-0000CD000000}"/>
    <cellStyle name="40% - Énfasis3 4" xfId="1025" xr:uid="{00000000-0005-0000-0000-0000CE000000}"/>
    <cellStyle name="40% - Énfasis3 4 2" xfId="1343" xr:uid="{00000000-0005-0000-0000-0000CF000000}"/>
    <cellStyle name="40% - Énfasis3 4 3" xfId="1106" xr:uid="{00000000-0005-0000-0000-0000D0000000}"/>
    <cellStyle name="40% - Énfasis3 5" xfId="1041" xr:uid="{00000000-0005-0000-0000-0000D1000000}"/>
    <cellStyle name="40% - Énfasis3 5 2" xfId="1359" xr:uid="{00000000-0005-0000-0000-0000D2000000}"/>
    <cellStyle name="40% - Énfasis3 5 3" xfId="1123" xr:uid="{00000000-0005-0000-0000-0000D3000000}"/>
    <cellStyle name="40% - Énfasis3 6" xfId="1140" xr:uid="{00000000-0005-0000-0000-0000D4000000}"/>
    <cellStyle name="40% - Énfasis3 7" xfId="1153" xr:uid="{00000000-0005-0000-0000-0000D5000000}"/>
    <cellStyle name="40% - Énfasis3 8" xfId="1167" xr:uid="{00000000-0005-0000-0000-0000D6000000}"/>
    <cellStyle name="40% - Énfasis3 9" xfId="1180" xr:uid="{00000000-0005-0000-0000-0000D7000000}"/>
    <cellStyle name="40% - Énfasis4" xfId="477" builtinId="43" customBuiltin="1"/>
    <cellStyle name="40% - Énfasis4 10" xfId="1195" xr:uid="{00000000-0005-0000-0000-0000D9000000}"/>
    <cellStyle name="40% - Énfasis4 11" xfId="1209" xr:uid="{00000000-0005-0000-0000-0000DA000000}"/>
    <cellStyle name="40% - Énfasis4 12" xfId="1223" xr:uid="{00000000-0005-0000-0000-0000DB000000}"/>
    <cellStyle name="40% - Énfasis4 13" xfId="1238" xr:uid="{00000000-0005-0000-0000-0000DC000000}"/>
    <cellStyle name="40% - Énfasis4 14" xfId="1253" xr:uid="{00000000-0005-0000-0000-0000DD000000}"/>
    <cellStyle name="40% - Énfasis4 15" xfId="1298" xr:uid="{00000000-0005-0000-0000-0000DE000000}"/>
    <cellStyle name="40% - Énfasis4 16" xfId="1056" xr:uid="{00000000-0005-0000-0000-0000DF000000}"/>
    <cellStyle name="40% - Énfasis4 2" xfId="648" xr:uid="{00000000-0005-0000-0000-00007D020000}"/>
    <cellStyle name="40% - Énfasis4 2 2" xfId="1313" xr:uid="{00000000-0005-0000-0000-0000E1000000}"/>
    <cellStyle name="40% - Énfasis4 2 3" xfId="1075" xr:uid="{00000000-0005-0000-0000-0000E2000000}"/>
    <cellStyle name="40% - Énfasis4 2 4" xfId="995" xr:uid="{00000000-0005-0000-0000-0000E0000000}"/>
    <cellStyle name="40% - Énfasis4 3" xfId="1012" xr:uid="{00000000-0005-0000-0000-0000E3000000}"/>
    <cellStyle name="40% - Énfasis4 3 2" xfId="1329" xr:uid="{00000000-0005-0000-0000-0000E4000000}"/>
    <cellStyle name="40% - Énfasis4 3 3" xfId="1092" xr:uid="{00000000-0005-0000-0000-0000E5000000}"/>
    <cellStyle name="40% - Énfasis4 4" xfId="1027" xr:uid="{00000000-0005-0000-0000-0000E6000000}"/>
    <cellStyle name="40% - Énfasis4 4 2" xfId="1345" xr:uid="{00000000-0005-0000-0000-0000E7000000}"/>
    <cellStyle name="40% - Énfasis4 4 3" xfId="1108" xr:uid="{00000000-0005-0000-0000-0000E8000000}"/>
    <cellStyle name="40% - Énfasis4 5" xfId="1043" xr:uid="{00000000-0005-0000-0000-0000E9000000}"/>
    <cellStyle name="40% - Énfasis4 5 2" xfId="1361" xr:uid="{00000000-0005-0000-0000-0000EA000000}"/>
    <cellStyle name="40% - Énfasis4 5 3" xfId="1125" xr:uid="{00000000-0005-0000-0000-0000EB000000}"/>
    <cellStyle name="40% - Énfasis4 6" xfId="1142" xr:uid="{00000000-0005-0000-0000-0000EC000000}"/>
    <cellStyle name="40% - Énfasis4 7" xfId="1155" xr:uid="{00000000-0005-0000-0000-0000ED000000}"/>
    <cellStyle name="40% - Énfasis4 8" xfId="1169" xr:uid="{00000000-0005-0000-0000-0000EE000000}"/>
    <cellStyle name="40% - Énfasis4 9" xfId="1182" xr:uid="{00000000-0005-0000-0000-0000EF000000}"/>
    <cellStyle name="40% - Énfasis5" xfId="480" builtinId="47" customBuiltin="1"/>
    <cellStyle name="40% - Énfasis5 10" xfId="1197" xr:uid="{00000000-0005-0000-0000-0000F1000000}"/>
    <cellStyle name="40% - Énfasis5 11" xfId="1211" xr:uid="{00000000-0005-0000-0000-0000F2000000}"/>
    <cellStyle name="40% - Énfasis5 12" xfId="1225" xr:uid="{00000000-0005-0000-0000-0000F3000000}"/>
    <cellStyle name="40% - Énfasis5 13" xfId="1240" xr:uid="{00000000-0005-0000-0000-0000F4000000}"/>
    <cellStyle name="40% - Énfasis5 14" xfId="1255" xr:uid="{00000000-0005-0000-0000-0000F5000000}"/>
    <cellStyle name="40% - Énfasis5 15" xfId="1299" xr:uid="{00000000-0005-0000-0000-0000F6000000}"/>
    <cellStyle name="40% - Énfasis5 16" xfId="1058" xr:uid="{00000000-0005-0000-0000-0000F7000000}"/>
    <cellStyle name="40% - Énfasis5 2" xfId="652" xr:uid="{00000000-0005-0000-0000-00007E020000}"/>
    <cellStyle name="40% - Énfasis5 2 2" xfId="1315" xr:uid="{00000000-0005-0000-0000-0000F9000000}"/>
    <cellStyle name="40% - Énfasis5 2 3" xfId="1077" xr:uid="{00000000-0005-0000-0000-0000FA000000}"/>
    <cellStyle name="40% - Énfasis5 2 4" xfId="997" xr:uid="{00000000-0005-0000-0000-0000F8000000}"/>
    <cellStyle name="40% - Énfasis5 3" xfId="1014" xr:uid="{00000000-0005-0000-0000-0000FB000000}"/>
    <cellStyle name="40% - Énfasis5 3 2" xfId="1331" xr:uid="{00000000-0005-0000-0000-0000FC000000}"/>
    <cellStyle name="40% - Énfasis5 3 3" xfId="1094" xr:uid="{00000000-0005-0000-0000-0000FD000000}"/>
    <cellStyle name="40% - Énfasis5 4" xfId="1029" xr:uid="{00000000-0005-0000-0000-0000FE000000}"/>
    <cellStyle name="40% - Énfasis5 4 2" xfId="1347" xr:uid="{00000000-0005-0000-0000-0000FF000000}"/>
    <cellStyle name="40% - Énfasis5 4 3" xfId="1110" xr:uid="{00000000-0005-0000-0000-000000010000}"/>
    <cellStyle name="40% - Énfasis5 5" xfId="1045" xr:uid="{00000000-0005-0000-0000-000001010000}"/>
    <cellStyle name="40% - Énfasis5 5 2" xfId="1363" xr:uid="{00000000-0005-0000-0000-000002010000}"/>
    <cellStyle name="40% - Énfasis5 5 3" xfId="1127" xr:uid="{00000000-0005-0000-0000-000003010000}"/>
    <cellStyle name="40% - Énfasis5 6" xfId="1144" xr:uid="{00000000-0005-0000-0000-000004010000}"/>
    <cellStyle name="40% - Énfasis5 7" xfId="1157" xr:uid="{00000000-0005-0000-0000-000005010000}"/>
    <cellStyle name="40% - Énfasis5 8" xfId="1171" xr:uid="{00000000-0005-0000-0000-000006010000}"/>
    <cellStyle name="40% - Énfasis5 9" xfId="1184" xr:uid="{00000000-0005-0000-0000-000007010000}"/>
    <cellStyle name="40% - Énfasis6" xfId="483" builtinId="51" customBuiltin="1"/>
    <cellStyle name="40% - Énfasis6 10" xfId="1199" xr:uid="{00000000-0005-0000-0000-000009010000}"/>
    <cellStyle name="40% - Énfasis6 11" xfId="1213" xr:uid="{00000000-0005-0000-0000-00000A010000}"/>
    <cellStyle name="40% - Énfasis6 12" xfId="1227" xr:uid="{00000000-0005-0000-0000-00000B010000}"/>
    <cellStyle name="40% - Énfasis6 13" xfId="1242" xr:uid="{00000000-0005-0000-0000-00000C010000}"/>
    <cellStyle name="40% - Énfasis6 14" xfId="1257" xr:uid="{00000000-0005-0000-0000-00000D010000}"/>
    <cellStyle name="40% - Énfasis6 15" xfId="1300" xr:uid="{00000000-0005-0000-0000-00000E010000}"/>
    <cellStyle name="40% - Énfasis6 16" xfId="1060" xr:uid="{00000000-0005-0000-0000-00000F010000}"/>
    <cellStyle name="40% - Énfasis6 2" xfId="656" xr:uid="{00000000-0005-0000-0000-00007F020000}"/>
    <cellStyle name="40% - Énfasis6 2 2" xfId="1317" xr:uid="{00000000-0005-0000-0000-000011010000}"/>
    <cellStyle name="40% - Énfasis6 2 3" xfId="1079" xr:uid="{00000000-0005-0000-0000-000012010000}"/>
    <cellStyle name="40% - Énfasis6 2 4" xfId="999" xr:uid="{00000000-0005-0000-0000-000010010000}"/>
    <cellStyle name="40% - Énfasis6 3" xfId="1016" xr:uid="{00000000-0005-0000-0000-000013010000}"/>
    <cellStyle name="40% - Énfasis6 3 2" xfId="1333" xr:uid="{00000000-0005-0000-0000-000014010000}"/>
    <cellStyle name="40% - Énfasis6 3 3" xfId="1096" xr:uid="{00000000-0005-0000-0000-000015010000}"/>
    <cellStyle name="40% - Énfasis6 4" xfId="1031" xr:uid="{00000000-0005-0000-0000-000016010000}"/>
    <cellStyle name="40% - Énfasis6 4 2" xfId="1349" xr:uid="{00000000-0005-0000-0000-000017010000}"/>
    <cellStyle name="40% - Énfasis6 4 3" xfId="1112" xr:uid="{00000000-0005-0000-0000-000018010000}"/>
    <cellStyle name="40% - Énfasis6 5" xfId="1047" xr:uid="{00000000-0005-0000-0000-000019010000}"/>
    <cellStyle name="40% - Énfasis6 5 2" xfId="1365" xr:uid="{00000000-0005-0000-0000-00001A010000}"/>
    <cellStyle name="40% - Énfasis6 5 3" xfId="1129" xr:uid="{00000000-0005-0000-0000-00001B010000}"/>
    <cellStyle name="40% - Énfasis6 6" xfId="1146" xr:uid="{00000000-0005-0000-0000-00001C010000}"/>
    <cellStyle name="40% - Énfasis6 7" xfId="1159" xr:uid="{00000000-0005-0000-0000-00001D010000}"/>
    <cellStyle name="40% - Énfasis6 8" xfId="1173" xr:uid="{00000000-0005-0000-0000-00001E010000}"/>
    <cellStyle name="40% - Énfasis6 9" xfId="1186" xr:uid="{00000000-0005-0000-0000-00001F010000}"/>
    <cellStyle name="60% - Accent1" xfId="825" xr:uid="{00000000-0005-0000-0000-00000C000000}"/>
    <cellStyle name="60% - Accent2" xfId="826" xr:uid="{00000000-0005-0000-0000-00000D000000}"/>
    <cellStyle name="60% - Accent3" xfId="827" xr:uid="{00000000-0005-0000-0000-00000E000000}"/>
    <cellStyle name="60% - Accent4" xfId="828" xr:uid="{00000000-0005-0000-0000-00000F000000}"/>
    <cellStyle name="60% - Accent5" xfId="829" xr:uid="{00000000-0005-0000-0000-000010000000}"/>
    <cellStyle name="60% - Accent6" xfId="830" xr:uid="{00000000-0005-0000-0000-000011000000}"/>
    <cellStyle name="60% - Énfasis1 2" xfId="637" xr:uid="{00000000-0005-0000-0000-000080020000}"/>
    <cellStyle name="60% - Énfasis1 3" xfId="751" xr:uid="{00000000-0005-0000-0000-000005030000}"/>
    <cellStyle name="60% - Énfasis2 2" xfId="641" xr:uid="{00000000-0005-0000-0000-000081020000}"/>
    <cellStyle name="60% - Énfasis2 3" xfId="742" xr:uid="{00000000-0005-0000-0000-000006030000}"/>
    <cellStyle name="60% - Énfasis3 2" xfId="645" xr:uid="{00000000-0005-0000-0000-000082020000}"/>
    <cellStyle name="60% - Énfasis3 3" xfId="739" xr:uid="{00000000-0005-0000-0000-000007030000}"/>
    <cellStyle name="60% - Énfasis4 2" xfId="649" xr:uid="{00000000-0005-0000-0000-000083020000}"/>
    <cellStyle name="60% - Énfasis4 3" xfId="738" xr:uid="{00000000-0005-0000-0000-000008030000}"/>
    <cellStyle name="60% - Énfasis5 2" xfId="653" xr:uid="{00000000-0005-0000-0000-000084020000}"/>
    <cellStyle name="60% - Énfasis5 3" xfId="737" xr:uid="{00000000-0005-0000-0000-000009030000}"/>
    <cellStyle name="60% - Énfasis6 2" xfId="657" xr:uid="{00000000-0005-0000-0000-000085020000}"/>
    <cellStyle name="60% - Énfasis6 3" xfId="733" xr:uid="{00000000-0005-0000-0000-00000A030000}"/>
    <cellStyle name="Accent1" xfId="831" xr:uid="{00000000-0005-0000-0000-000012000000}"/>
    <cellStyle name="Accent2" xfId="832" xr:uid="{00000000-0005-0000-0000-000013000000}"/>
    <cellStyle name="Accent3" xfId="833" xr:uid="{00000000-0005-0000-0000-000014000000}"/>
    <cellStyle name="Accent4" xfId="834" xr:uid="{00000000-0005-0000-0000-000015000000}"/>
    <cellStyle name="Accent5" xfId="835" xr:uid="{00000000-0005-0000-0000-000016000000}"/>
    <cellStyle name="Accent6" xfId="836" xr:uid="{00000000-0005-0000-0000-000017000000}"/>
    <cellStyle name="Bad" xfId="837" xr:uid="{00000000-0005-0000-0000-000018000000}"/>
    <cellStyle name="Buena" xfId="852" xr:uid="{00000000-0005-0000-0000-000019000000}"/>
    <cellStyle name="Buena 2" xfId="838" xr:uid="{00000000-0005-0000-0000-00001A000000}"/>
    <cellStyle name="Bueno" xfId="455" builtinId="26" customBuiltin="1"/>
    <cellStyle name="Bueno 2" xfId="488" xr:uid="{00000000-0005-0000-0000-000086020000}"/>
    <cellStyle name="Calculation" xfId="839" xr:uid="{00000000-0005-0000-0000-00001B000000}"/>
    <cellStyle name="Cálculo" xfId="459" builtinId="22" customBuiltin="1"/>
    <cellStyle name="Cálculo 2" xfId="627" xr:uid="{00000000-0005-0000-0000-000087020000}"/>
    <cellStyle name="Celda de comprobación" xfId="461" builtinId="23" customBuiltin="1"/>
    <cellStyle name="Celda de comprobación 2" xfId="629" xr:uid="{00000000-0005-0000-0000-000088020000}"/>
    <cellStyle name="Celda de comprobación 2 2" xfId="840" xr:uid="{00000000-0005-0000-0000-00001D000000}"/>
    <cellStyle name="Celda de comprobación 3" xfId="842" xr:uid="{00000000-0005-0000-0000-00001C000000}"/>
    <cellStyle name="Celda vinculada" xfId="460" builtinId="24" customBuiltin="1"/>
    <cellStyle name="Celda vinculada 2" xfId="628" xr:uid="{00000000-0005-0000-0000-000089020000}"/>
    <cellStyle name="Celda vinculada 2 2" xfId="841" xr:uid="{00000000-0005-0000-0000-00001F000000}"/>
    <cellStyle name="Celda vinculada 3" xfId="862" xr:uid="{00000000-0005-0000-0000-00001E000000}"/>
    <cellStyle name="Check Cell 2" xfId="843" xr:uid="{00000000-0005-0000-0000-000020000000}"/>
    <cellStyle name="Comma [0]" xfId="162" xr:uid="{00000000-0005-0000-0000-000000000000}"/>
    <cellStyle name="Comma [0] 2" xfId="623" xr:uid="{00000000-0005-0000-0000-000000000000}"/>
    <cellStyle name="Comma [0] 2 2" xfId="1370" xr:uid="{00000000-0005-0000-0000-00002A010000}"/>
    <cellStyle name="Comma 10" xfId="844" xr:uid="{00000000-0005-0000-0000-000021000000}"/>
    <cellStyle name="Comma 10 2" xfId="845" xr:uid="{00000000-0005-0000-0000-000022000000}"/>
    <cellStyle name="Comma 10 2 2" xfId="911" xr:uid="{83FBFD5F-F68F-4974-9449-DF5E555F198F}"/>
    <cellStyle name="Comma 10 2 2 2" xfId="947" xr:uid="{22A8379C-7002-4EF4-A949-EDA0DA723FC2}"/>
    <cellStyle name="Comma 10 2 2 3" xfId="958" xr:uid="{BF873D63-05D9-4002-B09F-29B30236F2AB}"/>
    <cellStyle name="Comma 10 3" xfId="910" xr:uid="{EAD1F3B0-9971-4B2D-AC40-ECD4CE2B8EF7}"/>
    <cellStyle name="Comma 10 3 2" xfId="946" xr:uid="{174C0763-9240-4BB9-B9DA-6F0407658878}"/>
    <cellStyle name="Comma 10 3 3" xfId="957" xr:uid="{C77B5C0F-2957-4996-B0A0-68F48A912997}"/>
    <cellStyle name="Comma 13" xfId="667" xr:uid="{00000000-0005-0000-0000-000016000000}"/>
    <cellStyle name="Comma 13 2" xfId="686" xr:uid="{00000000-0005-0000-0000-000017000000}"/>
    <cellStyle name="Comma 2" xfId="100" xr:uid="{00000000-0005-0000-0000-000072000000}"/>
    <cellStyle name="Comma 2 2" xfId="673" xr:uid="{00000000-0005-0000-0000-000019000000}"/>
    <cellStyle name="Comma 2 2 2" xfId="691" xr:uid="{00000000-0005-0000-0000-00001A000000}"/>
    <cellStyle name="Comma 2 2 2 2" xfId="913" xr:uid="{0B7D00F4-749C-46BB-B601-1D18C0775FAF}"/>
    <cellStyle name="Comma 2 2 2 2 2" xfId="1558" xr:uid="{D56A27F9-AD9D-4A61-8CD9-EC20A052464B}"/>
    <cellStyle name="Comma 2 2 2 2 3" xfId="1516" xr:uid="{162B60A5-87B8-4A9F-AB51-984E48060346}"/>
    <cellStyle name="Comma 2 2 2 3" xfId="1524" xr:uid="{C3EE9A8E-E616-4A3C-99F1-6C936CAE7C6A}"/>
    <cellStyle name="Comma 2 2 2 4" xfId="1482" xr:uid="{19C1F235-22D2-4726-B118-423368D6BBF4}"/>
    <cellStyle name="Comma 2 2 3" xfId="847" xr:uid="{00000000-0005-0000-0000-000024000000}"/>
    <cellStyle name="Comma 2 2 3 2" xfId="1554" xr:uid="{3C4093D2-2C83-4BAC-8AEC-E1607B7B2D43}"/>
    <cellStyle name="Comma 2 2 3 3" xfId="1512" xr:uid="{38DAC0D3-7601-4E6A-B677-C44BA71ED018}"/>
    <cellStyle name="Comma 2 2 4" xfId="1520" xr:uid="{B51AB7F7-AC6D-4179-A85B-450FD85461B6}"/>
    <cellStyle name="Comma 2 2 5" xfId="1562" xr:uid="{9E6E3DD2-FC21-42ED-B12D-F89CFD2ABCA7}"/>
    <cellStyle name="Comma 2 2 6" xfId="1478" xr:uid="{01A49022-E2D5-45CB-B97A-B3C55B3D9668}"/>
    <cellStyle name="Comma 2 3" xfId="688" xr:uid="{00000000-0005-0000-0000-00001B000000}"/>
    <cellStyle name="Comma 2 3 2" xfId="912" xr:uid="{9193B358-507D-4E37-86BF-402777C71518}"/>
    <cellStyle name="Comma 2 4" xfId="670" xr:uid="{00000000-0005-0000-0000-00001C000000}"/>
    <cellStyle name="Comma 2 4 2" xfId="689" xr:uid="{00000000-0005-0000-0000-00001D000000}"/>
    <cellStyle name="Comma 2 5" xfId="772" xr:uid="{EFFBF99B-D33C-4056-B41D-BA4CCE3BD137}"/>
    <cellStyle name="Comma 2 6" xfId="669" xr:uid="{00000000-0005-0000-0000-000018000000}"/>
    <cellStyle name="Comma 2 7" xfId="846" xr:uid="{00000000-0005-0000-0000-000023000000}"/>
    <cellStyle name="Comma 3" xfId="163" xr:uid="{00000000-0005-0000-0000-000001000000}"/>
    <cellStyle name="Comma 3 2" xfId="267" xr:uid="{00000000-0005-0000-0000-000037010000}"/>
    <cellStyle name="Comma 4" xfId="666" xr:uid="{00000000-0005-0000-0000-00001E000000}"/>
    <cellStyle name="Comma 4 2" xfId="563" xr:uid="{00000000-0005-0000-0000-000001000000}"/>
    <cellStyle name="Comma 4 2 2" xfId="767" xr:uid="{EFC10F40-34EF-4918-B20A-ECFAC74F8D27}"/>
    <cellStyle name="Comma 4 2 3" xfId="745" xr:uid="{402D9B6D-EEE6-47CF-B885-0BE42E1F41BE}"/>
    <cellStyle name="Comma 4 2 4" xfId="685" xr:uid="{00000000-0005-0000-0000-00001F000000}"/>
    <cellStyle name="Comma 4 2 5" xfId="750" xr:uid="{00000000-0005-0000-0000-000000000000}"/>
    <cellStyle name="Comma_Comparativo 2004" xfId="101" xr:uid="{00000000-0005-0000-0000-000073000000}"/>
    <cellStyle name="Currency_HOJA DE TRABAJO" xfId="727" xr:uid="{98DED3AA-6D16-483C-863F-063FFDE2D24C}"/>
    <cellStyle name="Encabezado 1" xfId="451" builtinId="16" customBuiltin="1"/>
    <cellStyle name="Encabezado 1 2" xfId="580" xr:uid="{00000000-0005-0000-0000-000098020000}"/>
    <cellStyle name="Encabezado 4" xfId="454" builtinId="19" customBuiltin="1"/>
    <cellStyle name="Encabezado 4 2" xfId="585" xr:uid="{00000000-0005-0000-0000-000099020000}"/>
    <cellStyle name="Encabezado 4 2 2" xfId="848" xr:uid="{00000000-0005-0000-0000-000027000000}"/>
    <cellStyle name="Encabezado 4 3" xfId="858" xr:uid="{00000000-0005-0000-0000-000026000000}"/>
    <cellStyle name="Énfasis1" xfId="466" builtinId="29" customBuiltin="1"/>
    <cellStyle name="Énfasis1 2" xfId="634" xr:uid="{00000000-0005-0000-0000-00009A020000}"/>
    <cellStyle name="Énfasis2" xfId="469" builtinId="33" customBuiltin="1"/>
    <cellStyle name="Énfasis2 2" xfId="638" xr:uid="{00000000-0005-0000-0000-00009B020000}"/>
    <cellStyle name="Énfasis3" xfId="472" builtinId="37" customBuiltin="1"/>
    <cellStyle name="Énfasis3 2" xfId="642" xr:uid="{00000000-0005-0000-0000-00009C020000}"/>
    <cellStyle name="Énfasis4" xfId="475" builtinId="41" customBuiltin="1"/>
    <cellStyle name="Énfasis4 2" xfId="646" xr:uid="{00000000-0005-0000-0000-00009D020000}"/>
    <cellStyle name="Énfasis5" xfId="478" builtinId="45" customBuiltin="1"/>
    <cellStyle name="Énfasis5 2" xfId="650" xr:uid="{00000000-0005-0000-0000-00009E020000}"/>
    <cellStyle name="Énfasis6" xfId="481" builtinId="49" customBuiltin="1"/>
    <cellStyle name="Énfasis6 2" xfId="654" xr:uid="{00000000-0005-0000-0000-00009F020000}"/>
    <cellStyle name="Entrada" xfId="457" builtinId="20" customBuiltin="1"/>
    <cellStyle name="Entrada 2" xfId="625" xr:uid="{00000000-0005-0000-0000-0000A0020000}"/>
    <cellStyle name="Entrada 2 2" xfId="849" xr:uid="{00000000-0005-0000-0000-000029000000}"/>
    <cellStyle name="Entrada 3" xfId="860" xr:uid="{00000000-0005-0000-0000-000028000000}"/>
    <cellStyle name="Euro" xfId="850" xr:uid="{00000000-0005-0000-0000-00002A000000}"/>
    <cellStyle name="Euro 2" xfId="914" xr:uid="{F180E580-A6D7-45F6-A96E-D51C5EB5532C}"/>
    <cellStyle name="Euro 3" xfId="1371" xr:uid="{00000000-0005-0000-0000-000034010000}"/>
    <cellStyle name="Excel Built-in Comma" xfId="19" xr:uid="{00000000-0005-0000-0000-000000000000}"/>
    <cellStyle name="Excel Built-in Comma [0]" xfId="165" xr:uid="{00000000-0005-0000-0000-000003000000}"/>
    <cellStyle name="Excel Built-in Comma 2" xfId="164" xr:uid="{00000000-0005-0000-0000-000002000000}"/>
    <cellStyle name="Excel Built-in Normal" xfId="18" xr:uid="{00000000-0005-0000-0000-000001000000}"/>
    <cellStyle name="Excel Built-in Normal 2" xfId="268" xr:uid="{00000000-0005-0000-0000-000038010000}"/>
    <cellStyle name="Excel Built-in Normal 3" xfId="1263" xr:uid="{00000000-0005-0000-0000-000035010000}"/>
    <cellStyle name="Excel_BuiltIn_Comma 1" xfId="166" xr:uid="{00000000-0005-0000-0000-000004000000}"/>
    <cellStyle name="Explanatory Text" xfId="851" xr:uid="{00000000-0005-0000-0000-00002B000000}"/>
    <cellStyle name="Good 2" xfId="853" xr:uid="{00000000-0005-0000-0000-00002C000000}"/>
    <cellStyle name="Heading" xfId="167" xr:uid="{00000000-0005-0000-0000-000006000000}"/>
    <cellStyle name="Heading 1" xfId="168" xr:uid="{00000000-0005-0000-0000-000007000000}"/>
    <cellStyle name="Heading 1 2" xfId="855" xr:uid="{00000000-0005-0000-0000-00002E000000}"/>
    <cellStyle name="Heading 2" xfId="856" xr:uid="{00000000-0005-0000-0000-00002F000000}"/>
    <cellStyle name="Heading 3" xfId="857" xr:uid="{00000000-0005-0000-0000-000030000000}"/>
    <cellStyle name="Heading 4" xfId="854" xr:uid="{00000000-0005-0000-0000-00002D000000}"/>
    <cellStyle name="Heading 4 2" xfId="859" xr:uid="{00000000-0005-0000-0000-000031000000}"/>
    <cellStyle name="Heading1" xfId="169" xr:uid="{00000000-0005-0000-0000-000008000000}"/>
    <cellStyle name="Heading1 1" xfId="170" xr:uid="{00000000-0005-0000-0000-000009000000}"/>
    <cellStyle name="Heading1 2" xfId="171" xr:uid="{00000000-0005-0000-0000-00000A000000}"/>
    <cellStyle name="Hipervínculo" xfId="75" builtinId="8"/>
    <cellStyle name="Hipervínculo 2" xfId="22" xr:uid="{00000000-0005-0000-0000-000002000000}"/>
    <cellStyle name="Hipervínculo 2 2" xfId="621" xr:uid="{00000000-0005-0000-0000-000004000000}"/>
    <cellStyle name="Hipervínculo 2 3" xfId="698" xr:uid="{931D4E34-55D6-4E77-963D-AB33F18BC16B}"/>
    <cellStyle name="Hipervínculo 3" xfId="269" xr:uid="{00000000-0005-0000-0000-000039010000}"/>
    <cellStyle name="Hipervínculo 4" xfId="716" xr:uid="{00000000-0005-0000-0000-0000A1020000}"/>
    <cellStyle name="Hipervínculo 5" xfId="1468" xr:uid="{00000000-0005-0000-0000-0000C7050000}"/>
    <cellStyle name="Hyperlink 2" xfId="270" xr:uid="{00000000-0005-0000-0000-00003A010000}"/>
    <cellStyle name="Incorrecto" xfId="456" builtinId="27" customBuiltin="1"/>
    <cellStyle name="Incorrecto 2" xfId="622" xr:uid="{00000000-0005-0000-0000-0000A3020000}"/>
    <cellStyle name="Input 2" xfId="861" xr:uid="{00000000-0005-0000-0000-000032000000}"/>
    <cellStyle name="Intermitente" xfId="785" xr:uid="{291B5DD6-96DB-46D5-942F-48552C574993}"/>
    <cellStyle name="Linked Cell 2" xfId="863" xr:uid="{00000000-0005-0000-0000-000033000000}"/>
    <cellStyle name="Millares" xfId="1" builtinId="3"/>
    <cellStyle name="Millares [0]" xfId="67" builtinId="6"/>
    <cellStyle name="Millares [0] 10" xfId="297" xr:uid="{00000000-0005-0000-0000-00003F010000}"/>
    <cellStyle name="Millares [0] 10 2" xfId="590" xr:uid="{00000000-0005-0000-0000-000007000000}"/>
    <cellStyle name="Millares [0] 11" xfId="593" xr:uid="{00000000-0005-0000-0000-000008000000}"/>
    <cellStyle name="Millares [0] 11 2" xfId="620" xr:uid="{00000000-0005-0000-0000-000009000000}"/>
    <cellStyle name="Millares [0] 12" xfId="486" xr:uid="{00000000-0005-0000-0000-0000F4010000}"/>
    <cellStyle name="Millares [0] 13" xfId="674" xr:uid="{00000000-0005-0000-0000-0000A5020000}"/>
    <cellStyle name="Millares [0] 14" xfId="801" xr:uid="{00000000-0005-0000-0000-00002C030000}"/>
    <cellStyle name="Millares [0] 15" xfId="805" xr:uid="{00000000-0005-0000-0000-00002F030000}"/>
    <cellStyle name="Millares [0] 16" xfId="884" xr:uid="{00000000-0005-0000-0000-000039010000}"/>
    <cellStyle name="Millares [0] 17" xfId="1466" xr:uid="{00000000-0005-0000-0000-0000C5050000}"/>
    <cellStyle name="Millares [0] 18" xfId="1476" xr:uid="{7BB52423-90AB-425D-B32D-994BEBADB9EE}"/>
    <cellStyle name="Millares [0] 2" xfId="23" xr:uid="{00000000-0005-0000-0000-000005000000}"/>
    <cellStyle name="Millares [0] 2 10" xfId="730" xr:uid="{00000000-0005-0000-0000-000028000000}"/>
    <cellStyle name="Millares [0] 2 11" xfId="1062" xr:uid="{00000000-0005-0000-0000-00003A010000}"/>
    <cellStyle name="Millares [0] 2 2" xfId="81" xr:uid="{00000000-0005-0000-0000-000005000000}"/>
    <cellStyle name="Millares [0] 2 2 10" xfId="1477" xr:uid="{60C29FE5-BFFD-41CB-893D-D81BA520184A}"/>
    <cellStyle name="Millares [0] 2 2 2" xfId="139" xr:uid="{00000000-0005-0000-0000-000005000000}"/>
    <cellStyle name="Millares [0] 2 2 2 2" xfId="357" xr:uid="{00000000-0005-0000-0000-000005000000}"/>
    <cellStyle name="Millares [0] 2 2 2 2 2" xfId="1557" xr:uid="{456F0E87-7F10-429F-BB6A-D649AA013A6A}"/>
    <cellStyle name="Millares [0] 2 2 2 2 3" xfId="1515" xr:uid="{B86C1C1F-D13E-4A2D-9DC9-AEAB4C556F78}"/>
    <cellStyle name="Millares [0] 2 2 2 3" xfId="678" xr:uid="{00000000-0005-0000-0000-000030000000}"/>
    <cellStyle name="Millares [0] 2 2 2 3 2" xfId="1523" xr:uid="{E8CFC659-C5F1-476E-9A9A-0686C4B874E2}"/>
    <cellStyle name="Millares [0] 2 2 2 4" xfId="672" xr:uid="{01A3EA54-97F3-44B5-8FE8-D9DB95B74A1F}"/>
    <cellStyle name="Millares [0] 2 2 2 5" xfId="949" xr:uid="{20973A5F-F316-4EBB-8D20-7550A80D9101}"/>
    <cellStyle name="Millares [0] 2 2 2 6" xfId="1481" xr:uid="{F7685981-C4F2-4862-89A2-86CBDCA22D70}"/>
    <cellStyle name="Millares [0] 2 2 3" xfId="305" xr:uid="{00000000-0005-0000-0000-000005000000}"/>
    <cellStyle name="Millares [0] 2 2 3 2" xfId="960" xr:uid="{D30281E8-1289-48AE-A870-1844D5639860}"/>
    <cellStyle name="Millares [0] 2 2 3 2 2" xfId="1553" xr:uid="{4E4E2D39-F0A9-41DB-B715-3E3A788DE0C1}"/>
    <cellStyle name="Millares [0] 2 2 3 3" xfId="1511" xr:uid="{D49E250E-F027-4EA0-9C68-941F60A2F3EC}"/>
    <cellStyle name="Millares [0] 2 2 4" xfId="594" xr:uid="{00000000-0005-0000-0000-00000B000000}"/>
    <cellStyle name="Millares [0] 2 2 4 2" xfId="1519" xr:uid="{465AB85A-B4AF-4CAE-A14A-E17DA9B870C3}"/>
    <cellStyle name="Millares [0] 2 2 5" xfId="660" xr:uid="{00000000-0005-0000-0000-00002F000000}"/>
    <cellStyle name="Millares [0] 2 2 5 2" xfId="1561" xr:uid="{D265018F-BB45-49C5-9405-6C4A26659811}"/>
    <cellStyle name="Millares [0] 2 2 6" xfId="592" xr:uid="{00000000-0005-0000-0000-00000C000000}"/>
    <cellStyle name="Millares [0] 2 2 6 2" xfId="608" xr:uid="{00000000-0005-0000-0000-00000D000000}"/>
    <cellStyle name="Millares [0] 2 2 7" xfId="722" xr:uid="{00000000-0005-0000-0000-000029000000}"/>
    <cellStyle name="Millares [0] 2 2 8" xfId="917" xr:uid="{6C00584F-C304-4B8D-BD23-045948EA098C}"/>
    <cellStyle name="Millares [0] 2 2 9" xfId="1372" xr:uid="{00000000-0005-0000-0000-00003B010000}"/>
    <cellStyle name="Millares [0] 2 3" xfId="111" xr:uid="{00000000-0005-0000-0000-000005000000}"/>
    <cellStyle name="Millares [0] 2 3 2" xfId="329" xr:uid="{00000000-0005-0000-0000-000005000000}"/>
    <cellStyle name="Millares [0] 2 3 2 2" xfId="1527" xr:uid="{2D25FC41-1BBB-4F30-A3D2-0443D6627DDF}"/>
    <cellStyle name="Millares [0] 2 3 3" xfId="606" xr:uid="{00000000-0005-0000-0000-00000E000000}"/>
    <cellStyle name="Millares [0] 2 3 4" xfId="701" xr:uid="{9CD4C902-266E-40B3-BED7-E981F8217213}"/>
    <cellStyle name="Millares [0] 2 3 5" xfId="1485" xr:uid="{C84E405B-6CDC-4636-BFFC-3DE23447EF59}"/>
    <cellStyle name="Millares [0] 2 4" xfId="172" xr:uid="{00000000-0005-0000-0000-00000B000000}"/>
    <cellStyle name="Millares [0] 2 4 2" xfId="591" xr:uid="{00000000-0005-0000-0000-00000F000000}"/>
    <cellStyle name="Millares [0] 2 4 3" xfId="756" xr:uid="{09CA0D56-DABF-40CC-9A54-DCBA873FFE11}"/>
    <cellStyle name="Millares [0] 2 5" xfId="206" xr:uid="{00000000-0005-0000-0000-000005000000}"/>
    <cellStyle name="Millares [0] 2 5 2" xfId="391" xr:uid="{00000000-0005-0000-0000-000005000000}"/>
    <cellStyle name="Millares [0] 2 6" xfId="235" xr:uid="{00000000-0005-0000-0000-000005000000}"/>
    <cellStyle name="Millares [0] 2 6 2" xfId="420" xr:uid="{00000000-0005-0000-0000-000005000000}"/>
    <cellStyle name="Millares [0] 2 7" xfId="278" xr:uid="{00000000-0005-0000-0000-000005000000}"/>
    <cellStyle name="Millares [0] 2 8" xfId="489" xr:uid="{00000000-0005-0000-0000-00000A000000}"/>
    <cellStyle name="Millares [0] 2 9" xfId="659" xr:uid="{00000000-0005-0000-0000-00002E000000}"/>
    <cellStyle name="Millares [0] 3" xfId="70" xr:uid="{00000000-0005-0000-0000-000072000000}"/>
    <cellStyle name="Millares [0] 3 2" xfId="103" xr:uid="{00000000-0005-0000-0000-000075000000}"/>
    <cellStyle name="Millares [0] 3 2 2" xfId="595" xr:uid="{00000000-0005-0000-0000-000011000000}"/>
    <cellStyle name="Millares [0] 3 2 2 2" xfId="1559" xr:uid="{BA790EC8-F4D9-4E9B-9ACB-61BF490979DB}"/>
    <cellStyle name="Millares [0] 3 2 2 3" xfId="1517" xr:uid="{4FFC4902-93EE-495F-8651-CE3DEB697B85}"/>
    <cellStyle name="Millares [0] 3 2 3" xfId="679" xr:uid="{00000000-0005-0000-0000-000032000000}"/>
    <cellStyle name="Millares [0] 3 2 3 2" xfId="1525" xr:uid="{3B31B19A-A674-4A9E-B402-E100D48DA527}"/>
    <cellStyle name="Millares [0] 3 2 4" xfId="948" xr:uid="{177CC79C-C0B4-4202-B72A-C438472324FA}"/>
    <cellStyle name="Millares [0] 3 2 5" xfId="1483" xr:uid="{63830C85-A9F9-4335-BA7A-04A9B97B9365}"/>
    <cellStyle name="Millares [0] 3 3" xfId="132" xr:uid="{00000000-0005-0000-0000-000072000000}"/>
    <cellStyle name="Millares [0] 3 3 2" xfId="350" xr:uid="{00000000-0005-0000-0000-000072000000}"/>
    <cellStyle name="Millares [0] 3 3 2 2" xfId="1555" xr:uid="{EBC0719F-C251-4C6B-B9C5-B7FBE81D0CA7}"/>
    <cellStyle name="Millares [0] 3 3 3" xfId="749" xr:uid="{955E15BA-42A1-4A51-99DE-C7F51FF0273E}"/>
    <cellStyle name="Millares [0] 3 3 4" xfId="959" xr:uid="{1FE64268-1086-487E-955B-305B7C82889F}"/>
    <cellStyle name="Millares [0] 3 3 5" xfId="1513" xr:uid="{8AA1428F-E94E-4D5D-988F-ACEFD2551323}"/>
    <cellStyle name="Millares [0] 3 4" xfId="298" xr:uid="{00000000-0005-0000-0000-000072000000}"/>
    <cellStyle name="Millares [0] 3 4 2" xfId="1521" xr:uid="{20D5D39E-A5A3-4CE3-8DEE-5D199887C4C1}"/>
    <cellStyle name="Millares [0] 3 5" xfId="570" xr:uid="{00000000-0005-0000-0000-000010000000}"/>
    <cellStyle name="Millares [0] 3 5 2" xfId="1563" xr:uid="{E233ECFD-B7BC-4751-8253-C8A1D274534F}"/>
    <cellStyle name="Millares [0] 3 6" xfId="916" xr:uid="{815F5293-BBC1-43A0-A5C8-5401FB24DBA7}"/>
    <cellStyle name="Millares [0] 3 7" xfId="1373" xr:uid="{00000000-0005-0000-0000-00003C010000}"/>
    <cellStyle name="Millares [0] 3 8" xfId="1479" xr:uid="{68F4E363-D58D-4109-9613-47349FC461FF}"/>
    <cellStyle name="Millares [0] 4" xfId="74" xr:uid="{00000000-0005-0000-0000-000074000000}"/>
    <cellStyle name="Millares [0] 4 2" xfId="133" xr:uid="{00000000-0005-0000-0000-000074000000}"/>
    <cellStyle name="Millares [0] 4 2 2" xfId="351" xr:uid="{00000000-0005-0000-0000-000074000000}"/>
    <cellStyle name="Millares [0] 4 2 2 2" xfId="1556" xr:uid="{42FA3297-6CBD-423F-8E7E-4BF9D167FB39}"/>
    <cellStyle name="Millares [0] 4 2 3" xfId="603" xr:uid="{00000000-0005-0000-0000-000013000000}"/>
    <cellStyle name="Millares [0] 4 2 4" xfId="1514" xr:uid="{600E866D-9B99-4180-B988-FB2A2BCBD39F}"/>
    <cellStyle name="Millares [0] 4 3" xfId="299" xr:uid="{00000000-0005-0000-0000-000074000000}"/>
    <cellStyle name="Millares [0] 4 3 2" xfId="709" xr:uid="{62E62FAF-4FE1-4ACC-A32B-DAC22B8221C3}"/>
    <cellStyle name="Millares [0] 4 3 3" xfId="1522" xr:uid="{754BC041-39CD-428F-9CEE-FF949457F40A}"/>
    <cellStyle name="Millares [0] 4 4" xfId="499" xr:uid="{00000000-0005-0000-0000-000012000000}"/>
    <cellStyle name="Millares [0] 4 5" xfId="1480" xr:uid="{965E1B91-C88B-421A-A84D-02E3FE8CCD78}"/>
    <cellStyle name="Millares [0] 5" xfId="131" xr:uid="{00000000-0005-0000-0000-000098000000}"/>
    <cellStyle name="Millares [0] 5 2" xfId="349" xr:uid="{00000000-0005-0000-0000-000098000000}"/>
    <cellStyle name="Millares [0] 5 2 2" xfId="765" xr:uid="{4C6305AA-17FA-4E39-8B87-CFA2B4C03C66}"/>
    <cellStyle name="Millares [0] 5 2 3" xfId="1526" xr:uid="{42CA2EE5-1561-4FB4-9002-64B20AC99650}"/>
    <cellStyle name="Millares [0] 5 3" xfId="587" xr:uid="{00000000-0005-0000-0000-000014000000}"/>
    <cellStyle name="Millares [0] 5 4" xfId="743" xr:uid="{8EF7375A-25F3-4599-BB4D-F18D4219FAC1}"/>
    <cellStyle name="Millares [0] 5 5" xfId="1484" xr:uid="{E2B548AA-2384-48D5-A5FC-B4920FC2CD95}"/>
    <cellStyle name="Millares [0] 6" xfId="158" xr:uid="{00000000-0005-0000-0000-0000CB000000}"/>
    <cellStyle name="Millares [0] 6 2" xfId="376" xr:uid="{00000000-0005-0000-0000-0000CB000000}"/>
    <cellStyle name="Millares [0] 6 2 2" xfId="782" xr:uid="{54224E3D-FDB0-4231-831A-99184D54135B}"/>
    <cellStyle name="Millares [0] 6 2 3" xfId="1552" xr:uid="{16111524-5D7F-4351-B320-13BB93A0EC9B}"/>
    <cellStyle name="Millares [0] 6 3" xfId="611" xr:uid="{00000000-0005-0000-0000-000015000000}"/>
    <cellStyle name="Millares [0] 6 4" xfId="692" xr:uid="{00000000-0005-0000-0000-000036000000}"/>
    <cellStyle name="Millares [0] 6 5" xfId="1510" xr:uid="{68B45D51-1FE1-4FC0-B1ED-1DC818AB7000}"/>
    <cellStyle name="Millares [0] 7" xfId="189" xr:uid="{00000000-0005-0000-0000-0000E6000000}"/>
    <cellStyle name="Millares [0] 7 2" xfId="380" xr:uid="{00000000-0005-0000-0000-0000E6000000}"/>
    <cellStyle name="Millares [0] 7 2 2" xfId="714" xr:uid="{AB8C8806-3A52-4E64-9A13-CF1654C9F5DF}"/>
    <cellStyle name="Millares [0] 7 3" xfId="614" xr:uid="{00000000-0005-0000-0000-000016000000}"/>
    <cellStyle name="Millares [0] 7 4" xfId="1518" xr:uid="{9DA57E2B-06AC-4D7D-AB31-6599B4681CAD}"/>
    <cellStyle name="Millares [0] 8" xfId="226" xr:uid="{00000000-0005-0000-0000-0000F6000000}"/>
    <cellStyle name="Millares [0] 8 2" xfId="411" xr:uid="{00000000-0005-0000-0000-0000F6000000}"/>
    <cellStyle name="Millares [0] 8 3" xfId="618" xr:uid="{00000000-0005-0000-0000-000017000000}"/>
    <cellStyle name="Millares [0] 8 4" xfId="1560" xr:uid="{46A842DC-6185-407D-B56E-FA72B7F012CA}"/>
    <cellStyle name="Millares [0] 9" xfId="258" xr:uid="{00000000-0005-0000-0000-000013010000}"/>
    <cellStyle name="Millares [0] 9 2" xfId="443" xr:uid="{00000000-0005-0000-0000-000013010000}"/>
    <cellStyle name="Millares [0] 9 2 2" xfId="619" xr:uid="{00000000-0005-0000-0000-000019000000}"/>
    <cellStyle name="Millares 10" xfId="5" xr:uid="{00000000-0005-0000-0000-000006000000}"/>
    <cellStyle name="Millares 10 10" xfId="1281" xr:uid="{00000000-0005-0000-0000-00003D010000}"/>
    <cellStyle name="Millares 10 11" xfId="1494" xr:uid="{5469B58E-7833-466F-BF2F-83CEA4FD4D05}"/>
    <cellStyle name="Millares 10 2" xfId="24" xr:uid="{00000000-0005-0000-0000-000007000000}"/>
    <cellStyle name="Millares 10 2 2" xfId="82" xr:uid="{00000000-0005-0000-0000-000007000000}"/>
    <cellStyle name="Millares 10 2 2 2" xfId="140" xr:uid="{00000000-0005-0000-0000-000007000000}"/>
    <cellStyle name="Millares 10 2 2 2 2" xfId="358" xr:uid="{00000000-0005-0000-0000-000007000000}"/>
    <cellStyle name="Millares 10 2 2 3" xfId="306" xr:uid="{00000000-0005-0000-0000-000007000000}"/>
    <cellStyle name="Millares 10 2 2 4" xfId="596" xr:uid="{00000000-0005-0000-0000-00001A000000}"/>
    <cellStyle name="Millares 10 2 3" xfId="112" xr:uid="{00000000-0005-0000-0000-000007000000}"/>
    <cellStyle name="Millares 10 2 3 2" xfId="330" xr:uid="{00000000-0005-0000-0000-000007000000}"/>
    <cellStyle name="Millares 10 2 4" xfId="207" xr:uid="{00000000-0005-0000-0000-000007000000}"/>
    <cellStyle name="Millares 10 2 4 2" xfId="392" xr:uid="{00000000-0005-0000-0000-000007000000}"/>
    <cellStyle name="Millares 10 2 5" xfId="236" xr:uid="{00000000-0005-0000-0000-000007000000}"/>
    <cellStyle name="Millares 10 2 5 2" xfId="421" xr:uid="{00000000-0005-0000-0000-000007000000}"/>
    <cellStyle name="Millares 10 2 6" xfId="279" xr:uid="{00000000-0005-0000-0000-000007000000}"/>
    <cellStyle name="Millares 10 2 7" xfId="1536" xr:uid="{6DAB5D74-AA89-47A3-A208-4B5868228F7A}"/>
    <cellStyle name="Millares 10 3" xfId="78" xr:uid="{00000000-0005-0000-0000-000006000000}"/>
    <cellStyle name="Millares 10 3 2" xfId="136" xr:uid="{00000000-0005-0000-0000-000006000000}"/>
    <cellStyle name="Millares 10 3 2 2" xfId="354" xr:uid="{00000000-0005-0000-0000-000006000000}"/>
    <cellStyle name="Millares 10 3 3" xfId="302" xr:uid="{00000000-0005-0000-0000-000006000000}"/>
    <cellStyle name="Millares 10 4" xfId="108" xr:uid="{00000000-0005-0000-0000-000006000000}"/>
    <cellStyle name="Millares 10 4 2" xfId="326" xr:uid="{00000000-0005-0000-0000-000006000000}"/>
    <cellStyle name="Millares 10 5" xfId="202" xr:uid="{00000000-0005-0000-0000-000006000000}"/>
    <cellStyle name="Millares 10 5 2" xfId="387" xr:uid="{00000000-0005-0000-0000-000006000000}"/>
    <cellStyle name="Millares 10 6" xfId="231" xr:uid="{00000000-0005-0000-0000-000006000000}"/>
    <cellStyle name="Millares 10 6 2" xfId="416" xr:uid="{00000000-0005-0000-0000-000006000000}"/>
    <cellStyle name="Millares 10 7" xfId="275" xr:uid="{00000000-0005-0000-0000-000006000000}"/>
    <cellStyle name="Millares 10 8" xfId="663" xr:uid="{49B29B52-B7D9-4A7C-96DE-851D74077AAC}"/>
    <cellStyle name="Millares 10 9" xfId="944" xr:uid="{F1785DDF-B0CD-4622-BA40-FA446518F14C}"/>
    <cellStyle name="Millares 100 11" xfId="501" xr:uid="{00000000-0005-0000-0000-00001B000000}"/>
    <cellStyle name="Millares 100 11 2" xfId="766" xr:uid="{B2127B8F-005C-410A-ADD9-F34D4687B64F}"/>
    <cellStyle name="Millares 100 11 3" xfId="725" xr:uid="{49A37FAC-62EB-443E-88CC-D02B1DDB15DB}"/>
    <cellStyle name="Millares 100 11 4" xfId="706" xr:uid="{29594439-1CB9-4F16-8814-E192CB2D9BA0}"/>
    <cellStyle name="Millares 109" xfId="779" xr:uid="{EA6C5285-A06F-41D4-B2EF-45393673F66B}"/>
    <cellStyle name="Millares 11" xfId="25" xr:uid="{00000000-0005-0000-0000-000008000000}"/>
    <cellStyle name="Millares 11 10" xfId="1495" xr:uid="{8F2BDD38-0EEE-464B-A161-B5DABC10BF0C}"/>
    <cellStyle name="Millares 11 2" xfId="83" xr:uid="{00000000-0005-0000-0000-000008000000}"/>
    <cellStyle name="Millares 11 2 2" xfId="141" xr:uid="{00000000-0005-0000-0000-000008000000}"/>
    <cellStyle name="Millares 11 2 2 2" xfId="359" xr:uid="{00000000-0005-0000-0000-000008000000}"/>
    <cellStyle name="Millares 11 2 3" xfId="307" xr:uid="{00000000-0005-0000-0000-000008000000}"/>
    <cellStyle name="Millares 11 2 4" xfId="1537" xr:uid="{C7A997AE-8479-42C2-BEB9-8752B15B1940}"/>
    <cellStyle name="Millares 11 3" xfId="113" xr:uid="{00000000-0005-0000-0000-000008000000}"/>
    <cellStyle name="Millares 11 3 2" xfId="331" xr:uid="{00000000-0005-0000-0000-000008000000}"/>
    <cellStyle name="Millares 11 4" xfId="208" xr:uid="{00000000-0005-0000-0000-000008000000}"/>
    <cellStyle name="Millares 11 4 2" xfId="393" xr:uid="{00000000-0005-0000-0000-000008000000}"/>
    <cellStyle name="Millares 11 5" xfId="237" xr:uid="{00000000-0005-0000-0000-000008000000}"/>
    <cellStyle name="Millares 11 5 2" xfId="422" xr:uid="{00000000-0005-0000-0000-000008000000}"/>
    <cellStyle name="Millares 11 6" xfId="280" xr:uid="{00000000-0005-0000-0000-000008000000}"/>
    <cellStyle name="Millares 11 7" xfId="744" xr:uid="{B931DCD7-B8BC-4BA7-9DC3-B85FC3078488}"/>
    <cellStyle name="Millares 11 8" xfId="954" xr:uid="{CE5B10E3-A975-450A-B32D-A50747DCEF80}"/>
    <cellStyle name="Millares 11 9" xfId="1283" xr:uid="{00000000-0005-0000-0000-00003E010000}"/>
    <cellStyle name="Millares 111" xfId="781" xr:uid="{E27C65A4-F3B2-4B5F-B0D6-2DDE790D279E}"/>
    <cellStyle name="Millares 12" xfId="26" xr:uid="{00000000-0005-0000-0000-000009000000}"/>
    <cellStyle name="Millares 12 10" xfId="1496" xr:uid="{82810E9C-F293-4CBB-B2CF-5D377676BF80}"/>
    <cellStyle name="Millares 12 2" xfId="84" xr:uid="{00000000-0005-0000-0000-000009000000}"/>
    <cellStyle name="Millares 12 2 2" xfId="142" xr:uid="{00000000-0005-0000-0000-000009000000}"/>
    <cellStyle name="Millares 12 2 2 2" xfId="360" xr:uid="{00000000-0005-0000-0000-000009000000}"/>
    <cellStyle name="Millares 12 2 3" xfId="308" xr:uid="{00000000-0005-0000-0000-000009000000}"/>
    <cellStyle name="Millares 12 2 4" xfId="1538" xr:uid="{27B37C33-8F1D-4695-87A0-5CC77EC9D9F5}"/>
    <cellStyle name="Millares 12 3" xfId="114" xr:uid="{00000000-0005-0000-0000-000009000000}"/>
    <cellStyle name="Millares 12 3 2" xfId="332" xr:uid="{00000000-0005-0000-0000-000009000000}"/>
    <cellStyle name="Millares 12 4" xfId="209" xr:uid="{00000000-0005-0000-0000-000009000000}"/>
    <cellStyle name="Millares 12 4 2" xfId="394" xr:uid="{00000000-0005-0000-0000-000009000000}"/>
    <cellStyle name="Millares 12 5" xfId="238" xr:uid="{00000000-0005-0000-0000-000009000000}"/>
    <cellStyle name="Millares 12 5 2" xfId="423" xr:uid="{00000000-0005-0000-0000-000009000000}"/>
    <cellStyle name="Millares 12 6" xfId="281" xr:uid="{00000000-0005-0000-0000-000009000000}"/>
    <cellStyle name="Millares 12 7" xfId="740" xr:uid="{6F5E5D2F-66CF-4D1F-9E17-76533F43A769}"/>
    <cellStyle name="Millares 12 8" xfId="955" xr:uid="{1F558FC2-977E-4F12-86BA-3F3C93CE48F8}"/>
    <cellStyle name="Millares 12 9" xfId="1286" xr:uid="{00000000-0005-0000-0000-00003F010000}"/>
    <cellStyle name="Millares 13" xfId="27" xr:uid="{00000000-0005-0000-0000-00000A000000}"/>
    <cellStyle name="Millares 13 10" xfId="1497" xr:uid="{A9FFF910-609C-450F-8CB3-1A68BEB85627}"/>
    <cellStyle name="Millares 13 2" xfId="85" xr:uid="{00000000-0005-0000-0000-00000A000000}"/>
    <cellStyle name="Millares 13 2 2" xfId="143" xr:uid="{00000000-0005-0000-0000-00000A000000}"/>
    <cellStyle name="Millares 13 2 2 2" xfId="361" xr:uid="{00000000-0005-0000-0000-00000A000000}"/>
    <cellStyle name="Millares 13 2 3" xfId="309" xr:uid="{00000000-0005-0000-0000-00000A000000}"/>
    <cellStyle name="Millares 13 2 4" xfId="1539" xr:uid="{3015346D-95DE-48EA-858E-1751C095DB67}"/>
    <cellStyle name="Millares 13 3" xfId="115" xr:uid="{00000000-0005-0000-0000-00000A000000}"/>
    <cellStyle name="Millares 13 3 2" xfId="333" xr:uid="{00000000-0005-0000-0000-00000A000000}"/>
    <cellStyle name="Millares 13 4" xfId="210" xr:uid="{00000000-0005-0000-0000-00000A000000}"/>
    <cellStyle name="Millares 13 4 2" xfId="395" xr:uid="{00000000-0005-0000-0000-00000A000000}"/>
    <cellStyle name="Millares 13 5" xfId="239" xr:uid="{00000000-0005-0000-0000-00000A000000}"/>
    <cellStyle name="Millares 13 5 2" xfId="424" xr:uid="{00000000-0005-0000-0000-00000A000000}"/>
    <cellStyle name="Millares 13 6" xfId="282" xr:uid="{00000000-0005-0000-0000-00000A000000}"/>
    <cellStyle name="Millares 13 7" xfId="786" xr:uid="{D5375CC9-05F4-42B1-8260-807E36EB79AD}"/>
    <cellStyle name="Millares 13 8" xfId="961" xr:uid="{D5C7B416-FF97-4CC0-9D35-F73931AD90B1}"/>
    <cellStyle name="Millares 13 9" xfId="1285" xr:uid="{00000000-0005-0000-0000-000040010000}"/>
    <cellStyle name="Millares 14" xfId="28" xr:uid="{00000000-0005-0000-0000-00000B000000}"/>
    <cellStyle name="Millares 14 2" xfId="86" xr:uid="{00000000-0005-0000-0000-00000B000000}"/>
    <cellStyle name="Millares 14 2 2" xfId="144" xr:uid="{00000000-0005-0000-0000-00000B000000}"/>
    <cellStyle name="Millares 14 2 2 2" xfId="362" xr:uid="{00000000-0005-0000-0000-00000B000000}"/>
    <cellStyle name="Millares 14 2 3" xfId="310" xr:uid="{00000000-0005-0000-0000-00000B000000}"/>
    <cellStyle name="Millares 14 2 4" xfId="1540" xr:uid="{A6706AD2-057A-485C-8313-BFF53CAC0742}"/>
    <cellStyle name="Millares 14 3" xfId="116" xr:uid="{00000000-0005-0000-0000-00000B000000}"/>
    <cellStyle name="Millares 14 3 2" xfId="334" xr:uid="{00000000-0005-0000-0000-00000B000000}"/>
    <cellStyle name="Millares 14 4" xfId="211" xr:uid="{00000000-0005-0000-0000-00000B000000}"/>
    <cellStyle name="Millares 14 4 2" xfId="396" xr:uid="{00000000-0005-0000-0000-00000B000000}"/>
    <cellStyle name="Millares 14 5" xfId="240" xr:uid="{00000000-0005-0000-0000-00000B000000}"/>
    <cellStyle name="Millares 14 5 2" xfId="425" xr:uid="{00000000-0005-0000-0000-00000B000000}"/>
    <cellStyle name="Millares 14 6" xfId="283" xr:uid="{00000000-0005-0000-0000-00000B000000}"/>
    <cellStyle name="Millares 14 7" xfId="787" xr:uid="{2A07394F-3CB5-467F-9B52-3250A219858B}"/>
    <cellStyle name="Millares 14 8" xfId="1287" xr:uid="{00000000-0005-0000-0000-000041010000}"/>
    <cellStyle name="Millares 14 9" xfId="1498" xr:uid="{339E53EB-F64B-423B-A4F9-D0EBD4C0B14B}"/>
    <cellStyle name="Millares 15" xfId="29" xr:uid="{00000000-0005-0000-0000-00000C000000}"/>
    <cellStyle name="Millares 15 2" xfId="87" xr:uid="{00000000-0005-0000-0000-00000C000000}"/>
    <cellStyle name="Millares 15 2 2" xfId="145" xr:uid="{00000000-0005-0000-0000-00000C000000}"/>
    <cellStyle name="Millares 15 2 2 2" xfId="363" xr:uid="{00000000-0005-0000-0000-00000C000000}"/>
    <cellStyle name="Millares 15 2 3" xfId="311" xr:uid="{00000000-0005-0000-0000-00000C000000}"/>
    <cellStyle name="Millares 15 2 4" xfId="1534" xr:uid="{100A214A-13B7-421F-B172-283938FEED27}"/>
    <cellStyle name="Millares 15 3" xfId="117" xr:uid="{00000000-0005-0000-0000-00000C000000}"/>
    <cellStyle name="Millares 15 3 2" xfId="335" xr:uid="{00000000-0005-0000-0000-00000C000000}"/>
    <cellStyle name="Millares 15 4" xfId="212" xr:uid="{00000000-0005-0000-0000-00000C000000}"/>
    <cellStyle name="Millares 15 4 2" xfId="397" xr:uid="{00000000-0005-0000-0000-00000C000000}"/>
    <cellStyle name="Millares 15 5" xfId="241" xr:uid="{00000000-0005-0000-0000-00000C000000}"/>
    <cellStyle name="Millares 15 5 2" xfId="426" xr:uid="{00000000-0005-0000-0000-00000C000000}"/>
    <cellStyle name="Millares 15 6" xfId="284" xr:uid="{00000000-0005-0000-0000-00000C000000}"/>
    <cellStyle name="Millares 15 7" xfId="746" xr:uid="{985B8BE7-8808-42B5-8A44-79B93689998E}"/>
    <cellStyle name="Millares 15 8" xfId="1288" xr:uid="{00000000-0005-0000-0000-000042010000}"/>
    <cellStyle name="Millares 15 9" xfId="1492" xr:uid="{F5E34019-7D39-4A0E-BFFA-0F281336FD88}"/>
    <cellStyle name="Millares 16" xfId="30" xr:uid="{00000000-0005-0000-0000-00000D000000}"/>
    <cellStyle name="Millares 16 2" xfId="88" xr:uid="{00000000-0005-0000-0000-00000D000000}"/>
    <cellStyle name="Millares 16 2 2" xfId="146" xr:uid="{00000000-0005-0000-0000-00000D000000}"/>
    <cellStyle name="Millares 16 2 2 2" xfId="364" xr:uid="{00000000-0005-0000-0000-00000D000000}"/>
    <cellStyle name="Millares 16 2 3" xfId="312" xr:uid="{00000000-0005-0000-0000-00000D000000}"/>
    <cellStyle name="Millares 16 2 4" xfId="1532" xr:uid="{AAA2BC82-1CEB-4E91-BF08-A5F43BF1D05C}"/>
    <cellStyle name="Millares 16 3" xfId="118" xr:uid="{00000000-0005-0000-0000-00000D000000}"/>
    <cellStyle name="Millares 16 3 2" xfId="336" xr:uid="{00000000-0005-0000-0000-00000D000000}"/>
    <cellStyle name="Millares 16 4" xfId="213" xr:uid="{00000000-0005-0000-0000-00000D000000}"/>
    <cellStyle name="Millares 16 4 2" xfId="398" xr:uid="{00000000-0005-0000-0000-00000D000000}"/>
    <cellStyle name="Millares 16 5" xfId="242" xr:uid="{00000000-0005-0000-0000-00000D000000}"/>
    <cellStyle name="Millares 16 5 2" xfId="427" xr:uid="{00000000-0005-0000-0000-00000D000000}"/>
    <cellStyle name="Millares 16 6" xfId="285" xr:uid="{00000000-0005-0000-0000-00000D000000}"/>
    <cellStyle name="Millares 16 7" xfId="700" xr:uid="{0F19C72A-E996-4B71-BED8-4A2BB999F9A8}"/>
    <cellStyle name="Millares 16 8" xfId="1302" xr:uid="{00000000-0005-0000-0000-000043010000}"/>
    <cellStyle name="Millares 16 9" xfId="1490" xr:uid="{4197E34D-8F12-4DE2-A219-1DDDEEB18D16}"/>
    <cellStyle name="Millares 17" xfId="31" xr:uid="{00000000-0005-0000-0000-00000E000000}"/>
    <cellStyle name="Millares 17 2" xfId="89" xr:uid="{00000000-0005-0000-0000-00000E000000}"/>
    <cellStyle name="Millares 17 2 2" xfId="147" xr:uid="{00000000-0005-0000-0000-00000E000000}"/>
    <cellStyle name="Millares 17 2 2 2" xfId="365" xr:uid="{00000000-0005-0000-0000-00000E000000}"/>
    <cellStyle name="Millares 17 2 3" xfId="313" xr:uid="{00000000-0005-0000-0000-00000E000000}"/>
    <cellStyle name="Millares 17 2 4" xfId="1542" xr:uid="{4E7097C4-41E6-4E7A-948E-291B298AC308}"/>
    <cellStyle name="Millares 17 3" xfId="119" xr:uid="{00000000-0005-0000-0000-00000E000000}"/>
    <cellStyle name="Millares 17 3 2" xfId="337" xr:uid="{00000000-0005-0000-0000-00000E000000}"/>
    <cellStyle name="Millares 17 4" xfId="214" xr:uid="{00000000-0005-0000-0000-00000E000000}"/>
    <cellStyle name="Millares 17 4 2" xfId="399" xr:uid="{00000000-0005-0000-0000-00000E000000}"/>
    <cellStyle name="Millares 17 5" xfId="243" xr:uid="{00000000-0005-0000-0000-00000E000000}"/>
    <cellStyle name="Millares 17 5 2" xfId="428" xr:uid="{00000000-0005-0000-0000-00000E000000}"/>
    <cellStyle name="Millares 17 6" xfId="286" xr:uid="{00000000-0005-0000-0000-00000E000000}"/>
    <cellStyle name="Millares 17 7" xfId="789" xr:uid="{C80E0EBC-B696-4B32-898F-7C7E5B11360C}"/>
    <cellStyle name="Millares 17 8" xfId="1301" xr:uid="{00000000-0005-0000-0000-000044010000}"/>
    <cellStyle name="Millares 17 9" xfId="1500" xr:uid="{4BD3A5E5-F90B-4458-A9D2-1FE680337753}"/>
    <cellStyle name="Millares 174 2" xfId="491" xr:uid="{00000000-0005-0000-0000-00001C000000}"/>
    <cellStyle name="Millares 174 2 2" xfId="575" xr:uid="{00000000-0005-0000-0000-00001D000000}"/>
    <cellStyle name="Millares 174 2 3" xfId="753" xr:uid="{DE6FA76A-B9A2-472F-BA6A-A8BD658F3B3B}"/>
    <cellStyle name="Millares 18" xfId="32" xr:uid="{00000000-0005-0000-0000-00000F000000}"/>
    <cellStyle name="Millares 18 2" xfId="90" xr:uid="{00000000-0005-0000-0000-00000F000000}"/>
    <cellStyle name="Millares 18 2 2" xfId="148" xr:uid="{00000000-0005-0000-0000-00000F000000}"/>
    <cellStyle name="Millares 18 2 2 2" xfId="366" xr:uid="{00000000-0005-0000-0000-00000F000000}"/>
    <cellStyle name="Millares 18 2 3" xfId="314" xr:uid="{00000000-0005-0000-0000-00000F000000}"/>
    <cellStyle name="Millares 18 2 4" xfId="1543" xr:uid="{A76BA5B0-40C0-4243-84F3-C4F228477C3A}"/>
    <cellStyle name="Millares 18 3" xfId="120" xr:uid="{00000000-0005-0000-0000-00000F000000}"/>
    <cellStyle name="Millares 18 3 2" xfId="338" xr:uid="{00000000-0005-0000-0000-00000F000000}"/>
    <cellStyle name="Millares 18 4" xfId="215" xr:uid="{00000000-0005-0000-0000-00000F000000}"/>
    <cellStyle name="Millares 18 4 2" xfId="400" xr:uid="{00000000-0005-0000-0000-00000F000000}"/>
    <cellStyle name="Millares 18 5" xfId="244" xr:uid="{00000000-0005-0000-0000-00000F000000}"/>
    <cellStyle name="Millares 18 5 2" xfId="429" xr:uid="{00000000-0005-0000-0000-00000F000000}"/>
    <cellStyle name="Millares 18 6" xfId="287" xr:uid="{00000000-0005-0000-0000-00000F000000}"/>
    <cellStyle name="Millares 18 7" xfId="790" xr:uid="{6D0AC315-131A-46F1-B95F-F4F21DF48956}"/>
    <cellStyle name="Millares 18 8" xfId="1367" xr:uid="{00000000-0005-0000-0000-000045010000}"/>
    <cellStyle name="Millares 18 9" xfId="1501" xr:uid="{AF1021B0-CDEF-4E81-A349-8FA0638415E4}"/>
    <cellStyle name="Millares 19" xfId="33" xr:uid="{00000000-0005-0000-0000-000010000000}"/>
    <cellStyle name="Millares 19 2" xfId="91" xr:uid="{00000000-0005-0000-0000-000010000000}"/>
    <cellStyle name="Millares 19 2 2" xfId="149" xr:uid="{00000000-0005-0000-0000-000010000000}"/>
    <cellStyle name="Millares 19 2 2 2" xfId="367" xr:uid="{00000000-0005-0000-0000-000010000000}"/>
    <cellStyle name="Millares 19 2 3" xfId="315" xr:uid="{00000000-0005-0000-0000-000010000000}"/>
    <cellStyle name="Millares 19 2 4" xfId="1541" xr:uid="{15779E02-8B53-4D2D-861E-1DE557E07797}"/>
    <cellStyle name="Millares 19 3" xfId="121" xr:uid="{00000000-0005-0000-0000-000010000000}"/>
    <cellStyle name="Millares 19 3 2" xfId="339" xr:uid="{00000000-0005-0000-0000-000010000000}"/>
    <cellStyle name="Millares 19 4" xfId="216" xr:uid="{00000000-0005-0000-0000-000010000000}"/>
    <cellStyle name="Millares 19 4 2" xfId="401" xr:uid="{00000000-0005-0000-0000-000010000000}"/>
    <cellStyle name="Millares 19 5" xfId="245" xr:uid="{00000000-0005-0000-0000-000010000000}"/>
    <cellStyle name="Millares 19 5 2" xfId="430" xr:uid="{00000000-0005-0000-0000-000010000000}"/>
    <cellStyle name="Millares 19 6" xfId="288" xr:uid="{00000000-0005-0000-0000-000010000000}"/>
    <cellStyle name="Millares 19 7" xfId="788" xr:uid="{2EB75D63-B21D-47E5-8876-C69381A5331C}"/>
    <cellStyle name="Millares 19 8" xfId="1048" xr:uid="{00000000-0005-0000-0000-000046010000}"/>
    <cellStyle name="Millares 19 9" xfId="1499" xr:uid="{C93FEC0C-BAF7-4795-B47D-FCC1FCCA10F5}"/>
    <cellStyle name="Millares 2" xfId="3" xr:uid="{00000000-0005-0000-0000-000011000000}"/>
    <cellStyle name="Millares 2 10" xfId="230" xr:uid="{00000000-0005-0000-0000-000011000000}"/>
    <cellStyle name="Millares 2 10 2" xfId="415" xr:uid="{00000000-0005-0000-0000-000011000000}"/>
    <cellStyle name="Millares 2 11" xfId="274" xr:uid="{00000000-0005-0000-0000-000011000000}"/>
    <cellStyle name="Millares 2 12" xfId="697" xr:uid="{00000000-0005-0000-0000-00002B000000}"/>
    <cellStyle name="Millares 2 13" xfId="865" xr:uid="{00000000-0005-0000-0000-000037000000}"/>
    <cellStyle name="Millares 2 14" xfId="986" xr:uid="{00000000-0005-0000-0000-000047010000}"/>
    <cellStyle name="Millares 2 2" xfId="20" xr:uid="{00000000-0005-0000-0000-000012000000}"/>
    <cellStyle name="Millares 2 2 10" xfId="680" xr:uid="{00000000-0005-0000-0000-000038000000}"/>
    <cellStyle name="Millares 2 2 11" xfId="754" xr:uid="{00000000-0005-0000-0000-000008000000}"/>
    <cellStyle name="Millares 2 2 12" xfId="741" xr:uid="{D8682A9A-C502-43E2-8259-B357FBD18454}"/>
    <cellStyle name="Millares 2 2 13" xfId="866" xr:uid="{00000000-0005-0000-0000-000038000000}"/>
    <cellStyle name="Millares 2 2 14" xfId="984" xr:uid="{00000000-0005-0000-0000-000048010000}"/>
    <cellStyle name="Millares 2 2 2" xfId="80" xr:uid="{00000000-0005-0000-0000-000012000000}"/>
    <cellStyle name="Millares 2 2 2 2" xfId="138" xr:uid="{00000000-0005-0000-0000-000012000000}"/>
    <cellStyle name="Millares 2 2 2 2 2" xfId="356" xr:uid="{00000000-0005-0000-0000-000012000000}"/>
    <cellStyle name="Millares 2 2 2 3" xfId="193" xr:uid="{31296434-9896-486A-B568-23662348B2FB}"/>
    <cellStyle name="Millares 2 2 2 3 2" xfId="382" xr:uid="{31296434-9896-486A-B568-23662348B2FB}"/>
    <cellStyle name="Millares 2 2 2 4" xfId="304" xr:uid="{00000000-0005-0000-0000-000012000000}"/>
    <cellStyle name="Millares 2 2 2 5" xfId="770" xr:uid="{D0DEAB66-B994-474B-A886-5108715D6E4C}"/>
    <cellStyle name="Millares 2 2 2 6" xfId="919" xr:uid="{CF664B7A-24AD-469D-B8A6-E32F683C4B3A}"/>
    <cellStyle name="Millares 2 2 2 7" xfId="1200" xr:uid="{00000000-0005-0000-0000-000049010000}"/>
    <cellStyle name="Millares 2 2 3" xfId="110" xr:uid="{00000000-0005-0000-0000-000012000000}"/>
    <cellStyle name="Millares 2 2 3 2" xfId="328" xr:uid="{00000000-0005-0000-0000-000012000000}"/>
    <cellStyle name="Millares 2 2 3 3" xfId="752" xr:uid="{767DE66F-C412-4DAF-9895-CF3BE9D6602E}"/>
    <cellStyle name="Millares 2 2 3 4" xfId="1266" xr:uid="{00000000-0005-0000-0000-00004A010000}"/>
    <cellStyle name="Millares 2 2 4" xfId="160" xr:uid="{AE7BE31E-95D5-4B54-91EB-BB2B7DFA8B33}"/>
    <cellStyle name="Millares 2 2 4 2" xfId="378" xr:uid="{AE7BE31E-95D5-4B54-91EB-BB2B7DFA8B33}"/>
    <cellStyle name="Millares 2 2 4 3" xfId="1303" xr:uid="{00000000-0005-0000-0000-00004B010000}"/>
    <cellStyle name="Millares 2 2 5" xfId="184" xr:uid="{00000000-0005-0000-0000-00002C000000}"/>
    <cellStyle name="Millares 2 2 5 2" xfId="379" xr:uid="{00000000-0005-0000-0000-00002C000000}"/>
    <cellStyle name="Millares 2 2 5 3" xfId="1065" xr:uid="{00000000-0005-0000-0000-00004C010000}"/>
    <cellStyle name="Millares 2 2 6" xfId="205" xr:uid="{00000000-0005-0000-0000-000012000000}"/>
    <cellStyle name="Millares 2 2 6 2" xfId="390" xr:uid="{00000000-0005-0000-0000-000012000000}"/>
    <cellStyle name="Millares 2 2 7" xfId="234" xr:uid="{00000000-0005-0000-0000-000012000000}"/>
    <cellStyle name="Millares 2 2 7 2" xfId="419" xr:uid="{00000000-0005-0000-0000-000012000000}"/>
    <cellStyle name="Millares 2 2 8" xfId="277" xr:uid="{00000000-0005-0000-0000-000012000000}"/>
    <cellStyle name="Millares 2 2 9" xfId="574" xr:uid="{00000000-0005-0000-0000-00001F000000}"/>
    <cellStyle name="Millares 2 3" xfId="65" xr:uid="{00000000-0005-0000-0000-000013000000}"/>
    <cellStyle name="Millares 2 3 10" xfId="719" xr:uid="{71FDA0A5-1E8E-43B4-8946-4D354BF4493F}"/>
    <cellStyle name="Millares 2 3 11" xfId="918" xr:uid="{2E20CAF5-41E1-414F-9742-4722004CB21B}"/>
    <cellStyle name="Millares 2 3 12" xfId="1160" xr:uid="{00000000-0005-0000-0000-00004D010000}"/>
    <cellStyle name="Millares 2 3 2" xfId="99" xr:uid="{00000000-0005-0000-0000-000013000000}"/>
    <cellStyle name="Millares 2 3 2 2" xfId="157" xr:uid="{00000000-0005-0000-0000-000013000000}"/>
    <cellStyle name="Millares 2 3 2 2 2" xfId="375" xr:uid="{00000000-0005-0000-0000-000013000000}"/>
    <cellStyle name="Millares 2 3 2 3" xfId="323" xr:uid="{00000000-0005-0000-0000-000013000000}"/>
    <cellStyle name="Millares 2 3 2 4" xfId="764" xr:uid="{E1A0D783-6DD3-4877-8785-D880C9B6A962}"/>
    <cellStyle name="Millares 2 3 2 5" xfId="1276" xr:uid="{00000000-0005-0000-0000-00004E010000}"/>
    <cellStyle name="Millares 2 3 3" xfId="130" xr:uid="{00000000-0005-0000-0000-000013000000}"/>
    <cellStyle name="Millares 2 3 3 2" xfId="348" xr:uid="{00000000-0005-0000-0000-000013000000}"/>
    <cellStyle name="Millares 2 3 4" xfId="192" xr:uid="{56344E24-1EAA-4E0E-AA3F-B79E8316DEE6}"/>
    <cellStyle name="Millares 2 3 4 2" xfId="381" xr:uid="{56344E24-1EAA-4E0E-AA3F-B79E8316DEE6}"/>
    <cellStyle name="Millares 2 3 5" xfId="225" xr:uid="{00000000-0005-0000-0000-000013000000}"/>
    <cellStyle name="Millares 2 3 5 2" xfId="410" xr:uid="{00000000-0005-0000-0000-000013000000}"/>
    <cellStyle name="Millares 2 3 6" xfId="257" xr:uid="{00000000-0005-0000-0000-000013000000}"/>
    <cellStyle name="Millares 2 3 6 2" xfId="442" xr:uid="{00000000-0005-0000-0000-000013000000}"/>
    <cellStyle name="Millares 2 3 7" xfId="296" xr:uid="{00000000-0005-0000-0000-000013000000}"/>
    <cellStyle name="Millares 2 3 8" xfId="497" xr:uid="{00000000-0005-0000-0000-000020000000}"/>
    <cellStyle name="Millares 2 3 9" xfId="705" xr:uid="{392C3749-287C-4215-8288-04C1C29FF1E0}"/>
    <cellStyle name="Millares 2 4" xfId="73" xr:uid="{E428490C-D012-4CC2-9509-7FB1DF95992C}"/>
    <cellStyle name="Millares 2 4 2" xfId="774" xr:uid="{EF355690-540C-4D36-8E0C-B2D2248F0EA2}"/>
    <cellStyle name="Millares 2 4 3" xfId="699" xr:uid="{DB87CCE2-A259-41EB-8E73-5D4AB8BEEDF0}"/>
    <cellStyle name="Millares 2 4 4" xfId="1258" xr:uid="{00000000-0005-0000-0000-00004F010000}"/>
    <cellStyle name="Millares 2 5" xfId="77" xr:uid="{00000000-0005-0000-0000-000011000000}"/>
    <cellStyle name="Millares 2 5 2" xfId="135" xr:uid="{00000000-0005-0000-0000-000011000000}"/>
    <cellStyle name="Millares 2 5 2 2" xfId="353" xr:uid="{00000000-0005-0000-0000-000011000000}"/>
    <cellStyle name="Millares 2 5 3" xfId="301" xr:uid="{00000000-0005-0000-0000-000011000000}"/>
    <cellStyle name="Millares 2 5 4" xfId="721" xr:uid="{5FFD262A-CE0C-4FC9-8DE9-9BA3B04BC590}"/>
    <cellStyle name="Millares 2 5 5" xfId="1304" xr:uid="{00000000-0005-0000-0000-000050010000}"/>
    <cellStyle name="Millares 2 6" xfId="107" xr:uid="{00000000-0005-0000-0000-000011000000}"/>
    <cellStyle name="Millares 2 6 2" xfId="325" xr:uid="{00000000-0005-0000-0000-000011000000}"/>
    <cellStyle name="Millares 2 6 3" xfId="1066" xr:uid="{00000000-0005-0000-0000-000051010000}"/>
    <cellStyle name="Millares 2 7" xfId="159" xr:uid="{3F340669-2BB1-4358-A72C-756C569854ED}"/>
    <cellStyle name="Millares 2 7 2" xfId="377" xr:uid="{3F340669-2BB1-4358-A72C-756C569854ED}"/>
    <cellStyle name="Millares 2 7 3" xfId="1374" xr:uid="{00000000-0005-0000-0000-000052010000}"/>
    <cellStyle name="Millares 2 8" xfId="173" xr:uid="{00000000-0005-0000-0000-00000C000000}"/>
    <cellStyle name="Millares 2 9" xfId="201" xr:uid="{00000000-0005-0000-0000-000011000000}"/>
    <cellStyle name="Millares 2 9 2" xfId="386" xr:uid="{00000000-0005-0000-0000-000011000000}"/>
    <cellStyle name="Millares 20" xfId="69" xr:uid="{84CA1892-5EA7-41BF-ACEE-11677BDD9B9C}"/>
    <cellStyle name="Millares 20 2" xfId="676" xr:uid="{00000000-0005-0000-0000-000039000000}"/>
    <cellStyle name="Millares 20 2 2" xfId="1544" xr:uid="{BCE509A3-4202-40AC-B722-734ABF0F0CDC}"/>
    <cellStyle name="Millares 20 3" xfId="1063" xr:uid="{00000000-0005-0000-0000-000053010000}"/>
    <cellStyle name="Millares 20 4" xfId="1502" xr:uid="{18F6E6ED-F50F-4EE0-9285-B7F31FD6DAFF}"/>
    <cellStyle name="Millares 21" xfId="71" xr:uid="{00000000-0005-0000-0000-000073000000}"/>
    <cellStyle name="Millares 21 2" xfId="102" xr:uid="{00000000-0005-0000-0000-000074000000}"/>
    <cellStyle name="Millares 21 2 2" xfId="1545" xr:uid="{C53D185A-4877-4C1B-8E80-BA56F52D2D75}"/>
    <cellStyle name="Millares 21 3" xfId="791" xr:uid="{B5DEADCE-5FB1-48A7-B199-96374A0598DD}"/>
    <cellStyle name="Millares 21 4" xfId="1503" xr:uid="{53ECC94E-4AE3-4504-A2C3-0EC4B3E4D4FF}"/>
    <cellStyle name="Millares 212" xfId="500" xr:uid="{00000000-0005-0000-0000-000021000000}"/>
    <cellStyle name="Millares 212 2" xfId="588" xr:uid="{00000000-0005-0000-0000-000022000000}"/>
    <cellStyle name="Millares 212 3" xfId="724" xr:uid="{CE484482-18D8-4C05-B017-311B14435C4C}"/>
    <cellStyle name="Millares 22" xfId="76" xr:uid="{00000000-0005-0000-0000-00007B000000}"/>
    <cellStyle name="Millares 22 2" xfId="134" xr:uid="{00000000-0005-0000-0000-00007B000000}"/>
    <cellStyle name="Millares 22 2 2" xfId="352" xr:uid="{00000000-0005-0000-0000-00007B000000}"/>
    <cellStyle name="Millares 22 2 3" xfId="1546" xr:uid="{C24DAB5B-81B2-4E1D-A6C2-C7D30566E981}"/>
    <cellStyle name="Millares 22 3" xfId="300" xr:uid="{00000000-0005-0000-0000-00007B000000}"/>
    <cellStyle name="Millares 22 4" xfId="792" xr:uid="{11F58D7B-D1E3-4701-A66C-A3DC8451C825}"/>
    <cellStyle name="Millares 22 5" xfId="1369" xr:uid="{00000000-0005-0000-0000-000055010000}"/>
    <cellStyle name="Millares 22 6" xfId="1504" xr:uid="{99F7C35F-0DFC-4FFC-B04A-5BE4646DEA7F}"/>
    <cellStyle name="Millares 23" xfId="106" xr:uid="{00000000-0005-0000-0000-000097000000}"/>
    <cellStyle name="Millares 23 2" xfId="324" xr:uid="{00000000-0005-0000-0000-000097000000}"/>
    <cellStyle name="Millares 23 2 2" xfId="1547" xr:uid="{64F26D6B-E14A-401D-933E-6615537B8E6A}"/>
    <cellStyle name="Millares 23 3" xfId="793" xr:uid="{909087A5-228F-4611-9D75-68E145F16100}"/>
    <cellStyle name="Millares 23 4" xfId="1505" xr:uid="{7556E11F-2CCD-4D04-8553-42CF64FC16E9}"/>
    <cellStyle name="Millares 24" xfId="129" xr:uid="{00000000-0005-0000-0000-0000CA000000}"/>
    <cellStyle name="Millares 24 2" xfId="347" xr:uid="{00000000-0005-0000-0000-0000CA000000}"/>
    <cellStyle name="Millares 24 2 2" xfId="1548" xr:uid="{FB295526-24F2-4CB8-828F-4950C531A486}"/>
    <cellStyle name="Millares 24 3" xfId="794" xr:uid="{98DB76A7-AC82-48D6-8597-382E1999102B}"/>
    <cellStyle name="Millares 24 4" xfId="1506" xr:uid="{7DCF56FD-7CFC-46C2-9E98-193B872E77DA}"/>
    <cellStyle name="Millares 25" xfId="183" xr:uid="{00000000-0005-0000-0000-0000E5000000}"/>
    <cellStyle name="Millares 25 2" xfId="795" xr:uid="{EE7D2D58-EDEC-4DB7-A2AF-6393C3779ECA}"/>
    <cellStyle name="Millares 25 2 2" xfId="1549" xr:uid="{2FEDBAF7-E9ED-43D5-850A-0AAF21E3D699}"/>
    <cellStyle name="Millares 25 3" xfId="1507" xr:uid="{DBAB6145-6E00-4115-818F-CFB7E98F64D0}"/>
    <cellStyle name="Millares 26" xfId="191" xr:uid="{00000000-0005-0000-0000-0000F4000000}"/>
    <cellStyle name="Millares 26 2" xfId="796" xr:uid="{CD0F566B-933C-4887-B822-838D648F5053}"/>
    <cellStyle name="Millares 26 2 2" xfId="1550" xr:uid="{4F17A74B-FF96-41D7-B346-8174BECD62B6}"/>
    <cellStyle name="Millares 26 3" xfId="1508" xr:uid="{23027730-DFBA-4D52-8B56-E082C877419C}"/>
    <cellStyle name="Millares 27" xfId="200" xr:uid="{00000000-0005-0000-0000-0000F5000000}"/>
    <cellStyle name="Millares 27 2" xfId="385" xr:uid="{00000000-0005-0000-0000-0000F5000000}"/>
    <cellStyle name="Millares 27 2 2" xfId="1551" xr:uid="{2297A2F4-7888-46D3-93C5-03034E87FF52}"/>
    <cellStyle name="Millares 27 3" xfId="797" xr:uid="{000168F9-4786-4CC1-8447-21DFCB23AC99}"/>
    <cellStyle name="Millares 27 4" xfId="1509" xr:uid="{1F52CAF0-FBCF-4E16-B78A-57C816E118F6}"/>
    <cellStyle name="Millares 28" xfId="224" xr:uid="{00000000-0005-0000-0000-00000E010000}"/>
    <cellStyle name="Millares 28 2" xfId="409" xr:uid="{00000000-0005-0000-0000-00000E010000}"/>
    <cellStyle name="Millares 28 3" xfId="728" xr:uid="{AD19E835-D794-4D18-8624-13E399E0B790}"/>
    <cellStyle name="Millares 29" xfId="228" xr:uid="{00000000-0005-0000-0000-00000F010000}"/>
    <cellStyle name="Millares 29 2" xfId="413" xr:uid="{00000000-0005-0000-0000-00000F010000}"/>
    <cellStyle name="Millares 29 3" xfId="798" xr:uid="{1176F594-B175-40B9-A2E1-F151A8E027F0}"/>
    <cellStyle name="Millares 3" xfId="34" xr:uid="{00000000-0005-0000-0000-000014000000}"/>
    <cellStyle name="Millares 3 10" xfId="867" xr:uid="{00000000-0005-0000-0000-000039000000}"/>
    <cellStyle name="Millares 3 11" xfId="567" xr:uid="{00000000-0005-0000-0000-000024000000}"/>
    <cellStyle name="Millares 3 11 2" xfId="768" xr:uid="{F667A7C1-A8F0-4C7B-B096-C53BD4569A93}"/>
    <cellStyle name="Millares 3 11 3" xfId="747" xr:uid="{1ABE125F-70EB-4105-B412-1ED89A97EACA}"/>
    <cellStyle name="Millares 3 11 4" xfId="708" xr:uid="{28216971-338F-43DF-89F5-30110FFFE00E}"/>
    <cellStyle name="Millares 3 12" xfId="1001" xr:uid="{00000000-0005-0000-0000-000056010000}"/>
    <cellStyle name="Millares 3 2" xfId="92" xr:uid="{00000000-0005-0000-0000-000014000000}"/>
    <cellStyle name="Millares 3 2 2" xfId="150" xr:uid="{00000000-0005-0000-0000-000014000000}"/>
    <cellStyle name="Millares 3 2 2 2" xfId="368" xr:uid="{00000000-0005-0000-0000-000014000000}"/>
    <cellStyle name="Millares 3 2 2 3" xfId="687" xr:uid="{00000000-0005-0000-0000-00003C000000}"/>
    <cellStyle name="Millares 3 2 2 4" xfId="950" xr:uid="{45977EE5-A379-4F7C-BB30-BA82C17C020C}"/>
    <cellStyle name="Millares 3 2 3" xfId="316" xr:uid="{00000000-0005-0000-0000-000014000000}"/>
    <cellStyle name="Millares 3 2 3 2" xfId="962" xr:uid="{05DD45DB-9C33-4FE1-9DD9-4C4AD64ABF63}"/>
    <cellStyle name="Millares 3 2 4" xfId="607" xr:uid="{00000000-0005-0000-0000-000025000000}"/>
    <cellStyle name="Millares 3 2 5" xfId="702" xr:uid="{B6C29419-DCBD-485C-A856-8B4033FABF35}"/>
    <cellStyle name="Millares 3 2 6" xfId="920" xr:uid="{C3E93EAA-9273-49C7-A8CF-179B93EA100B}"/>
    <cellStyle name="Millares 3 3" xfId="122" xr:uid="{00000000-0005-0000-0000-000014000000}"/>
    <cellStyle name="Millares 3 3 2" xfId="340" xr:uid="{00000000-0005-0000-0000-000014000000}"/>
    <cellStyle name="Millares 3 3 3" xfId="604" xr:uid="{00000000-0005-0000-0000-000026000000}"/>
    <cellStyle name="Millares 3 3 4" xfId="683" xr:uid="{00000000-0005-0000-0000-00003D000000}"/>
    <cellStyle name="Millares 3 3 5" xfId="1268" xr:uid="{00000000-0005-0000-0000-000058010000}"/>
    <cellStyle name="Millares 3 4" xfId="185" xr:uid="{00000000-0005-0000-0000-00002D000000}"/>
    <cellStyle name="Millares 3 4 2" xfId="758" xr:uid="{666912F5-612A-49A0-A9B5-DFAC4C390924}"/>
    <cellStyle name="Millares 3 4 3" xfId="1318" xr:uid="{00000000-0005-0000-0000-000059010000}"/>
    <cellStyle name="Millares 3 5" xfId="217" xr:uid="{00000000-0005-0000-0000-000014000000}"/>
    <cellStyle name="Millares 3 5 2" xfId="402" xr:uid="{00000000-0005-0000-0000-000014000000}"/>
    <cellStyle name="Millares 3 5 3" xfId="1081" xr:uid="{00000000-0005-0000-0000-00005A010000}"/>
    <cellStyle name="Millares 3 6" xfId="246" xr:uid="{00000000-0005-0000-0000-000014000000}"/>
    <cellStyle name="Millares 3 6 2" xfId="431" xr:uid="{00000000-0005-0000-0000-000014000000}"/>
    <cellStyle name="Millares 3 7" xfId="289" xr:uid="{00000000-0005-0000-0000-000014000000}"/>
    <cellStyle name="Millares 3 8" xfId="492" xr:uid="{00000000-0005-0000-0000-000023000000}"/>
    <cellStyle name="Millares 3 9" xfId="664" xr:uid="{00000000-0005-0000-0000-00003A000000}"/>
    <cellStyle name="Millares 30" xfId="204" xr:uid="{00000000-0005-0000-0000-000010010000}"/>
    <cellStyle name="Millares 30 2" xfId="389" xr:uid="{00000000-0005-0000-0000-000010010000}"/>
    <cellStyle name="Millares 31" xfId="227" xr:uid="{00000000-0005-0000-0000-000011010000}"/>
    <cellStyle name="Millares 31 2" xfId="412" xr:uid="{00000000-0005-0000-0000-000011010000}"/>
    <cellStyle name="Millares 32" xfId="229" xr:uid="{00000000-0005-0000-0000-000012010000}"/>
    <cellStyle name="Millares 32 2" xfId="414" xr:uid="{00000000-0005-0000-0000-000012010000}"/>
    <cellStyle name="Millares 33" xfId="256" xr:uid="{00000000-0005-0000-0000-00002B010000}"/>
    <cellStyle name="Millares 33 2" xfId="441" xr:uid="{00000000-0005-0000-0000-00002B010000}"/>
    <cellStyle name="Millares 34" xfId="262" xr:uid="{00000000-0005-0000-0000-00002C010000}"/>
    <cellStyle name="Millares 34 2" xfId="447" xr:uid="{00000000-0005-0000-0000-00002C010000}"/>
    <cellStyle name="Millares 35" xfId="255" xr:uid="{00000000-0005-0000-0000-00002D010000}"/>
    <cellStyle name="Millares 35 2" xfId="440" xr:uid="{00000000-0005-0000-0000-00002D010000}"/>
    <cellStyle name="Millares 36" xfId="260" xr:uid="{00000000-0005-0000-0000-00002E010000}"/>
    <cellStyle name="Millares 36 2" xfId="445" xr:uid="{00000000-0005-0000-0000-00002E010000}"/>
    <cellStyle name="Millares 37" xfId="253" xr:uid="{00000000-0005-0000-0000-00002F010000}"/>
    <cellStyle name="Millares 37 2" xfId="438" xr:uid="{00000000-0005-0000-0000-00002F010000}"/>
    <cellStyle name="Millares 38" xfId="233" xr:uid="{00000000-0005-0000-0000-000030010000}"/>
    <cellStyle name="Millares 38 2" xfId="418" xr:uid="{00000000-0005-0000-0000-000030010000}"/>
    <cellStyle name="Millares 39" xfId="263" xr:uid="{00000000-0005-0000-0000-000031010000}"/>
    <cellStyle name="Millares 39 2" xfId="448" xr:uid="{00000000-0005-0000-0000-000031010000}"/>
    <cellStyle name="Millares 4" xfId="35" xr:uid="{00000000-0005-0000-0000-000015000000}"/>
    <cellStyle name="Millares 4 10" xfId="1003" xr:uid="{00000000-0005-0000-0000-00005B010000}"/>
    <cellStyle name="Millares 4 11" xfId="1486" xr:uid="{67178C83-2FB0-4AC0-91C5-C4E3C3C7F83C}"/>
    <cellStyle name="Millares 4 2" xfId="93" xr:uid="{00000000-0005-0000-0000-000015000000}"/>
    <cellStyle name="Millares 4 2 2" xfId="151" xr:uid="{00000000-0005-0000-0000-000015000000}"/>
    <cellStyle name="Millares 4 2 2 2" xfId="369" xr:uid="{00000000-0005-0000-0000-000015000000}"/>
    <cellStyle name="Millares 4 2 2 2 2" xfId="952" xr:uid="{B3789A8D-9543-46EE-8A25-EB41D05C0172}"/>
    <cellStyle name="Millares 4 2 2 3" xfId="964" xr:uid="{5EBB79FF-9F73-4026-B548-3CE457C2B832}"/>
    <cellStyle name="Millares 4 2 2 4" xfId="922" xr:uid="{D30D9329-5F2C-47DC-9840-BA5965AFB5AD}"/>
    <cellStyle name="Millares 4 2 3" xfId="317" xr:uid="{00000000-0005-0000-0000-000015000000}"/>
    <cellStyle name="Millares 4 2 4" xfId="761" xr:uid="{6128EC50-BC7B-424E-A70E-6A4820DA390E}"/>
    <cellStyle name="Millares 4 2 5" xfId="869" xr:uid="{00000000-0005-0000-0000-00003B000000}"/>
    <cellStyle name="Millares 4 2 6" xfId="1278" xr:uid="{00000000-0005-0000-0000-00005C010000}"/>
    <cellStyle name="Millares 4 2 7" xfId="1528" xr:uid="{927F1485-6DB1-4C43-B896-693C1D571F38}"/>
    <cellStyle name="Millares 4 3" xfId="123" xr:uid="{00000000-0005-0000-0000-000015000000}"/>
    <cellStyle name="Millares 4 3 2" xfId="341" xr:uid="{00000000-0005-0000-0000-000015000000}"/>
    <cellStyle name="Millares 4 3 2 2" xfId="951" xr:uid="{969A6BBD-13D7-4563-87FA-1E37DDB72DCF}"/>
    <cellStyle name="Millares 4 3 3" xfId="694" xr:uid="{00000000-0005-0000-0000-00003F000000}"/>
    <cellStyle name="Millares 4 3 3 2" xfId="963" xr:uid="{95492611-3200-4AF4-937A-CCBE65823440}"/>
    <cellStyle name="Millares 4 3 4" xfId="921" xr:uid="{5653ECC9-FED2-4E01-AD8C-C2A615291970}"/>
    <cellStyle name="Millares 4 3 5" xfId="1270" xr:uid="{00000000-0005-0000-0000-00005D010000}"/>
    <cellStyle name="Millares 4 30" xfId="597" xr:uid="{00000000-0005-0000-0000-000028000000}"/>
    <cellStyle name="Millares 4 4" xfId="198" xr:uid="{9B508403-B59D-410C-AF97-275F8CAF651E}"/>
    <cellStyle name="Millares 4 4 2" xfId="383" xr:uid="{9B508403-B59D-410C-AF97-275F8CAF651E}"/>
    <cellStyle name="Millares 4 4 3" xfId="1320" xr:uid="{00000000-0005-0000-0000-00005E010000}"/>
    <cellStyle name="Millares 4 5" xfId="218" xr:uid="{00000000-0005-0000-0000-000015000000}"/>
    <cellStyle name="Millares 4 5 2" xfId="403" xr:uid="{00000000-0005-0000-0000-000015000000}"/>
    <cellStyle name="Millares 4 5 3" xfId="1083" xr:uid="{00000000-0005-0000-0000-00005F010000}"/>
    <cellStyle name="Millares 4 6" xfId="247" xr:uid="{00000000-0005-0000-0000-000015000000}"/>
    <cellStyle name="Millares 4 6 2" xfId="432" xr:uid="{00000000-0005-0000-0000-000015000000}"/>
    <cellStyle name="Millares 4 7" xfId="290" xr:uid="{00000000-0005-0000-0000-000015000000}"/>
    <cellStyle name="Millares 4 8" xfId="581" xr:uid="{00000000-0005-0000-0000-000027000000}"/>
    <cellStyle name="Millares 4 9" xfId="868" xr:uid="{00000000-0005-0000-0000-00003A000000}"/>
    <cellStyle name="Millares 40" xfId="254" xr:uid="{00000000-0005-0000-0000-000032010000}"/>
    <cellStyle name="Millares 40 2" xfId="439" xr:uid="{00000000-0005-0000-0000-000032010000}"/>
    <cellStyle name="Millares 41" xfId="261" xr:uid="{00000000-0005-0000-0000-000033010000}"/>
    <cellStyle name="Millares 41 2" xfId="446" xr:uid="{00000000-0005-0000-0000-000033010000}"/>
    <cellStyle name="Millares 42" xfId="265" xr:uid="{00000000-0005-0000-0000-000034010000}"/>
    <cellStyle name="Millares 42 2" xfId="450" xr:uid="{00000000-0005-0000-0000-000034010000}"/>
    <cellStyle name="Millares 43" xfId="264" xr:uid="{00000000-0005-0000-0000-000035010000}"/>
    <cellStyle name="Millares 43 2" xfId="449" xr:uid="{00000000-0005-0000-0000-000035010000}"/>
    <cellStyle name="Millares 44" xfId="259" xr:uid="{00000000-0005-0000-0000-000036010000}"/>
    <cellStyle name="Millares 44 2" xfId="444" xr:uid="{00000000-0005-0000-0000-000036010000}"/>
    <cellStyle name="Millares 45" xfId="271" xr:uid="{00000000-0005-0000-0000-00003B010000}"/>
    <cellStyle name="Millares 46" xfId="272" xr:uid="{00000000-0005-0000-0000-00003C010000}"/>
    <cellStyle name="Millares 47" xfId="266" xr:uid="{00000000-0005-0000-0000-00003D010000}"/>
    <cellStyle name="Millares 48" xfId="273" xr:uid="{00000000-0005-0000-0000-00003E010000}"/>
    <cellStyle name="Millares 49" xfId="485" xr:uid="{00000000-0005-0000-0000-0000F3010000}"/>
    <cellStyle name="Millares 5" xfId="36" xr:uid="{00000000-0005-0000-0000-000016000000}"/>
    <cellStyle name="Millares 5 10" xfId="870" xr:uid="{00000000-0005-0000-0000-00003C000000}"/>
    <cellStyle name="Millares 5 11" xfId="1488" xr:uid="{1A75FF1C-12F2-4F44-9428-5C4C79DFE114}"/>
    <cellStyle name="Millares 5 2" xfId="94" xr:uid="{00000000-0005-0000-0000-000016000000}"/>
    <cellStyle name="Millares 5 2 2" xfId="152" xr:uid="{00000000-0005-0000-0000-000016000000}"/>
    <cellStyle name="Millares 5 2 2 2" xfId="370" xr:uid="{00000000-0005-0000-0000-000016000000}"/>
    <cellStyle name="Millares 5 2 3" xfId="318" xr:uid="{00000000-0005-0000-0000-000016000000}"/>
    <cellStyle name="Millares 5 2 4" xfId="612" xr:uid="{00000000-0005-0000-0000-00002A000000}"/>
    <cellStyle name="Millares 5 2 5" xfId="763" xr:uid="{9781A9F2-CDC2-48C0-9797-EB630CB8C0F8}"/>
    <cellStyle name="Millares 5 2 6" xfId="923" xr:uid="{F86C96DD-E5D7-4E12-B9DA-46004A67CF7F}"/>
    <cellStyle name="Millares 5 2 7" xfId="1530" xr:uid="{632978D0-55E0-4AB9-951B-02C2D6FFFA89}"/>
    <cellStyle name="Millares 5 3" xfId="124" xr:uid="{00000000-0005-0000-0000-000016000000}"/>
    <cellStyle name="Millares 5 3 2" xfId="342" xr:uid="{00000000-0005-0000-0000-000016000000}"/>
    <cellStyle name="Millares 5 3 3" xfId="1336" xr:uid="{00000000-0005-0000-0000-000062010000}"/>
    <cellStyle name="Millares 5 4" xfId="199" xr:uid="{36A4E28A-E546-43AF-8031-4C9D60BFA452}"/>
    <cellStyle name="Millares 5 4 2" xfId="384" xr:uid="{36A4E28A-E546-43AF-8031-4C9D60BFA452}"/>
    <cellStyle name="Millares 5 4 3" xfId="1099" xr:uid="{00000000-0005-0000-0000-000063010000}"/>
    <cellStyle name="Millares 5 5" xfId="219" xr:uid="{00000000-0005-0000-0000-000016000000}"/>
    <cellStyle name="Millares 5 5 2" xfId="404" xr:uid="{00000000-0005-0000-0000-000016000000}"/>
    <cellStyle name="Millares 5 6" xfId="248" xr:uid="{00000000-0005-0000-0000-000016000000}"/>
    <cellStyle name="Millares 5 6 2" xfId="433" xr:uid="{00000000-0005-0000-0000-000016000000}"/>
    <cellStyle name="Millares 5 7" xfId="291" xr:uid="{00000000-0005-0000-0000-000016000000}"/>
    <cellStyle name="Millares 5 8" xfId="583" xr:uid="{00000000-0005-0000-0000-000029000000}"/>
    <cellStyle name="Millares 5 9" xfId="677" xr:uid="{00000000-0005-0000-0000-000040000000}"/>
    <cellStyle name="Millares 50" xfId="658" xr:uid="{00000000-0005-0000-0000-0000A4020000}"/>
    <cellStyle name="Millares 51" xfId="735" xr:uid="{00000000-0005-0000-0000-000000030000}"/>
    <cellStyle name="Millares 52" xfId="748" xr:uid="{00000000-0005-0000-0000-000004030000}"/>
    <cellStyle name="Millares 53" xfId="736" xr:uid="{00000000-0005-0000-0000-00000D030000}"/>
    <cellStyle name="Millares 54" xfId="800" xr:uid="{00000000-0005-0000-0000-00002B030000}"/>
    <cellStyle name="Millares 55" xfId="804" xr:uid="{00000000-0005-0000-0000-00002E030000}"/>
    <cellStyle name="Millares 56" xfId="806" xr:uid="{00000000-0005-0000-0000-000031030000}"/>
    <cellStyle name="Millares 57" xfId="808" xr:uid="{00000000-0005-0000-0000-000033030000}"/>
    <cellStyle name="Millares 58" xfId="810" xr:uid="{00000000-0005-0000-0000-000035030000}"/>
    <cellStyle name="Millares 59" xfId="864" xr:uid="{00000000-0005-0000-0000-000073030000}"/>
    <cellStyle name="Millares 6" xfId="6" xr:uid="{00000000-0005-0000-0000-000017000000}"/>
    <cellStyle name="Millares 6 10" xfId="1032" xr:uid="{00000000-0005-0000-0000-000064010000}"/>
    <cellStyle name="Millares 6 11" xfId="1487" xr:uid="{8F2A5CCB-9B4E-4288-90A1-A6D897B04121}"/>
    <cellStyle name="Millares 6 2" xfId="37" xr:uid="{00000000-0005-0000-0000-000018000000}"/>
    <cellStyle name="Millares 6 2 10" xfId="1132" xr:uid="{00000000-0005-0000-0000-000065010000}"/>
    <cellStyle name="Millares 6 2 11" xfId="1529" xr:uid="{24896900-7821-461B-81B8-C2536A017A57}"/>
    <cellStyle name="Millares 6 2 2" xfId="95" xr:uid="{00000000-0005-0000-0000-000018000000}"/>
    <cellStyle name="Millares 6 2 2 2" xfId="153" xr:uid="{00000000-0005-0000-0000-000018000000}"/>
    <cellStyle name="Millares 6 2 2 2 2" xfId="371" xr:uid="{00000000-0005-0000-0000-000018000000}"/>
    <cellStyle name="Millares 6 2 2 3" xfId="319" xr:uid="{00000000-0005-0000-0000-000018000000}"/>
    <cellStyle name="Millares 6 2 2 4" xfId="1366" xr:uid="{00000000-0005-0000-0000-000066010000}"/>
    <cellStyle name="Millares 6 2 3" xfId="125" xr:uid="{00000000-0005-0000-0000-000018000000}"/>
    <cellStyle name="Millares 6 2 3 2" xfId="343" xr:uid="{00000000-0005-0000-0000-000018000000}"/>
    <cellStyle name="Millares 6 2 4" xfId="220" xr:uid="{00000000-0005-0000-0000-000018000000}"/>
    <cellStyle name="Millares 6 2 4 2" xfId="405" xr:uid="{00000000-0005-0000-0000-000018000000}"/>
    <cellStyle name="Millares 6 2 5" xfId="249" xr:uid="{00000000-0005-0000-0000-000018000000}"/>
    <cellStyle name="Millares 6 2 5 2" xfId="434" xr:uid="{00000000-0005-0000-0000-000018000000}"/>
    <cellStyle name="Millares 6 2 6" xfId="292" xr:uid="{00000000-0005-0000-0000-000018000000}"/>
    <cellStyle name="Millares 6 2 7" xfId="615" xr:uid="{00000000-0005-0000-0000-00002C000000}"/>
    <cellStyle name="Millares 6 2 8" xfId="778" xr:uid="{9B1509B4-088D-4280-B591-64911C00BFC9}"/>
    <cellStyle name="Millares 6 2 9" xfId="924" xr:uid="{EC34BCAE-53DF-457A-BA9B-6A41884C8719}"/>
    <cellStyle name="Millares 6 3" xfId="79" xr:uid="{00000000-0005-0000-0000-000017000000}"/>
    <cellStyle name="Millares 6 3 2" xfId="137" xr:uid="{00000000-0005-0000-0000-000017000000}"/>
    <cellStyle name="Millares 6 3 2 2" xfId="355" xr:uid="{00000000-0005-0000-0000-000017000000}"/>
    <cellStyle name="Millares 6 3 3" xfId="303" xr:uid="{00000000-0005-0000-0000-000017000000}"/>
    <cellStyle name="Millares 6 3 4" xfId="775" xr:uid="{BC5DD612-757F-4BBB-BE8D-0AD44A4F92F7}"/>
    <cellStyle name="Millares 6 3 5" xfId="1274" xr:uid="{00000000-0005-0000-0000-000067010000}"/>
    <cellStyle name="Millares 6 4" xfId="109" xr:uid="{00000000-0005-0000-0000-000017000000}"/>
    <cellStyle name="Millares 6 4 2" xfId="327" xr:uid="{00000000-0005-0000-0000-000017000000}"/>
    <cellStyle name="Millares 6 4 3" xfId="1351" xr:uid="{00000000-0005-0000-0000-000068010000}"/>
    <cellStyle name="Millares 6 5" xfId="203" xr:uid="{00000000-0005-0000-0000-000017000000}"/>
    <cellStyle name="Millares 6 5 2" xfId="388" xr:uid="{00000000-0005-0000-0000-000017000000}"/>
    <cellStyle name="Millares 6 5 3" xfId="1114" xr:uid="{00000000-0005-0000-0000-000069010000}"/>
    <cellStyle name="Millares 6 6" xfId="232" xr:uid="{00000000-0005-0000-0000-000017000000}"/>
    <cellStyle name="Millares 6 6 2" xfId="417" xr:uid="{00000000-0005-0000-0000-000017000000}"/>
    <cellStyle name="Millares 6 7" xfId="276" xr:uid="{00000000-0005-0000-0000-000017000000}"/>
    <cellStyle name="Millares 6 8" xfId="584" xr:uid="{00000000-0005-0000-0000-00002B000000}"/>
    <cellStyle name="Millares 6 9" xfId="871" xr:uid="{00000000-0005-0000-0000-00003D000000}"/>
    <cellStyle name="Millares 60" xfId="880" xr:uid="{00000000-0005-0000-0000-0000CB030000}"/>
    <cellStyle name="Millares 61" xfId="932" xr:uid="{00000000-0005-0000-0000-0000CD030000}"/>
    <cellStyle name="Millares 62" xfId="878" xr:uid="{00000000-0005-0000-0000-0000CF030000}"/>
    <cellStyle name="Millares 63" xfId="882" xr:uid="{00000000-0005-0000-0000-000038010000}"/>
    <cellStyle name="Millares 64" xfId="968" xr:uid="{00000000-0005-0000-0000-000038010000}"/>
    <cellStyle name="Millares 65" xfId="971" xr:uid="{00000000-0005-0000-0000-000038010000}"/>
    <cellStyle name="Millares 654 2 2" xfId="568" xr:uid="{00000000-0005-0000-0000-00002D000000}"/>
    <cellStyle name="Millares 656" xfId="578" xr:uid="{00000000-0005-0000-0000-00002E000000}"/>
    <cellStyle name="Millares 656 2" xfId="771" xr:uid="{2C42FD04-0BD7-4DBB-B22A-CE5D5D2FFD69}"/>
    <cellStyle name="Millares 656 3" xfId="668" xr:uid="{00000000-0005-0000-0000-00000C000000}"/>
    <cellStyle name="Millares 657" xfId="571" xr:uid="{00000000-0005-0000-0000-00002F000000}"/>
    <cellStyle name="Millares 657 2" xfId="769" xr:uid="{1A8E5154-9946-4419-A09B-968C2AAE865E}"/>
    <cellStyle name="Millares 657 3" xfId="707" xr:uid="{00000000-0005-0000-0000-00000D000000}"/>
    <cellStyle name="Millares 66" xfId="1388" xr:uid="{00000000-0005-0000-0000-00005C050000}"/>
    <cellStyle name="Millares 67" xfId="1384" xr:uid="{00000000-0005-0000-0000-0000BB050000}"/>
    <cellStyle name="Millares 68" xfId="974" xr:uid="{00000000-0005-0000-0000-0000BD050000}"/>
    <cellStyle name="Millares 69" xfId="1460" xr:uid="{00000000-0005-0000-0000-0000BF050000}"/>
    <cellStyle name="Millares 7" xfId="38" xr:uid="{00000000-0005-0000-0000-000019000000}"/>
    <cellStyle name="Millares 7 10" xfId="1491" xr:uid="{E8233A78-784E-400E-BC5C-2AE08D755C18}"/>
    <cellStyle name="Millares 7 2" xfId="96" xr:uid="{00000000-0005-0000-0000-000019000000}"/>
    <cellStyle name="Millares 7 2 2" xfId="154" xr:uid="{00000000-0005-0000-0000-000019000000}"/>
    <cellStyle name="Millares 7 2 2 2" xfId="372" xr:uid="{00000000-0005-0000-0000-000019000000}"/>
    <cellStyle name="Millares 7 2 3" xfId="320" xr:uid="{00000000-0005-0000-0000-000019000000}"/>
    <cellStyle name="Millares 7 2 4" xfId="617" xr:uid="{00000000-0005-0000-0000-000031000000}"/>
    <cellStyle name="Millares 7 2 5" xfId="1375" xr:uid="{00000000-0005-0000-0000-00006B010000}"/>
    <cellStyle name="Millares 7 2 6" xfId="1533" xr:uid="{379A0D5B-4505-47AE-B953-F6DF11BFE1D9}"/>
    <cellStyle name="Millares 7 3" xfId="126" xr:uid="{00000000-0005-0000-0000-000019000000}"/>
    <cellStyle name="Millares 7 3 2" xfId="344" xr:uid="{00000000-0005-0000-0000-000019000000}"/>
    <cellStyle name="Millares 7 3 3" xfId="1064" xr:uid="{00000000-0005-0000-0000-00006C010000}"/>
    <cellStyle name="Millares 7 4" xfId="221" xr:uid="{00000000-0005-0000-0000-000019000000}"/>
    <cellStyle name="Millares 7 4 2" xfId="406" xr:uid="{00000000-0005-0000-0000-000019000000}"/>
    <cellStyle name="Millares 7 5" xfId="250" xr:uid="{00000000-0005-0000-0000-000019000000}"/>
    <cellStyle name="Millares 7 5 2" xfId="435" xr:uid="{00000000-0005-0000-0000-000019000000}"/>
    <cellStyle name="Millares 7 6" xfId="293" xr:uid="{00000000-0005-0000-0000-000019000000}"/>
    <cellStyle name="Millares 7 7" xfId="582" xr:uid="{00000000-0005-0000-0000-000030000000}"/>
    <cellStyle name="Millares 7 8" xfId="909" xr:uid="{00000000-0005-0000-0000-00003E000000}"/>
    <cellStyle name="Millares 7 9" xfId="982" xr:uid="{00000000-0005-0000-0000-00006A010000}"/>
    <cellStyle name="Millares 70" xfId="1462" xr:uid="{00000000-0005-0000-0000-0000C1050000}"/>
    <cellStyle name="Millares 71" xfId="1464" xr:uid="{00000000-0005-0000-0000-0000C3050000}"/>
    <cellStyle name="Millares 72" xfId="1469" xr:uid="{00000000-0005-0000-0000-0000C8050000}"/>
    <cellStyle name="Millares 73" xfId="1471" xr:uid="{00000000-0005-0000-0000-0000CD050000}"/>
    <cellStyle name="Millares 74" xfId="1262" xr:uid="{00000000-0005-0000-0000-00006D010000}"/>
    <cellStyle name="Millares 74 2" xfId="1271" xr:uid="{00000000-0005-0000-0000-00006E010000}"/>
    <cellStyle name="Millares 74 3" xfId="1279" xr:uid="{00000000-0005-0000-0000-00006F010000}"/>
    <cellStyle name="Millares 75" xfId="1475" xr:uid="{3A8D0907-D11D-4C0A-9F7D-D4185B8ADADD}"/>
    <cellStyle name="Millares 8" xfId="39" xr:uid="{00000000-0005-0000-0000-00001A000000}"/>
    <cellStyle name="Millares 8 10" xfId="1489" xr:uid="{6EA35070-3443-44E0-9C63-597CB22B2934}"/>
    <cellStyle name="Millares 8 2" xfId="97" xr:uid="{00000000-0005-0000-0000-00001A000000}"/>
    <cellStyle name="Millares 8 2 2" xfId="155" xr:uid="{00000000-0005-0000-0000-00001A000000}"/>
    <cellStyle name="Millares 8 2 2 2" xfId="373" xr:uid="{00000000-0005-0000-0000-00001A000000}"/>
    <cellStyle name="Millares 8 2 3" xfId="321" xr:uid="{00000000-0005-0000-0000-00001A000000}"/>
    <cellStyle name="Millares 8 2 4" xfId="1228" xr:uid="{00000000-0005-0000-0000-000071010000}"/>
    <cellStyle name="Millares 8 2 5" xfId="1531" xr:uid="{75477D52-53BA-4F8A-AF6B-01CB9B2DE08D}"/>
    <cellStyle name="Millares 8 3" xfId="127" xr:uid="{00000000-0005-0000-0000-00001A000000}"/>
    <cellStyle name="Millares 8 3 2" xfId="345" xr:uid="{00000000-0005-0000-0000-00001A000000}"/>
    <cellStyle name="Millares 8 3 3" xfId="1116" xr:uid="{00000000-0005-0000-0000-000072010000}"/>
    <cellStyle name="Millares 8 4" xfId="222" xr:uid="{00000000-0005-0000-0000-00001A000000}"/>
    <cellStyle name="Millares 8 4 2" xfId="407" xr:uid="{00000000-0005-0000-0000-00001A000000}"/>
    <cellStyle name="Millares 8 5" xfId="251" xr:uid="{00000000-0005-0000-0000-00001A000000}"/>
    <cellStyle name="Millares 8 5 2" xfId="436" xr:uid="{00000000-0005-0000-0000-00001A000000}"/>
    <cellStyle name="Millares 8 6" xfId="294" xr:uid="{00000000-0005-0000-0000-00001A000000}"/>
    <cellStyle name="Millares 8 7" xfId="586" xr:uid="{00000000-0005-0000-0000-000032000000}"/>
    <cellStyle name="Millares 8 8" xfId="915" xr:uid="{64786C5B-AA3B-4111-BEBC-A8F5DA43948B}"/>
    <cellStyle name="Millares 8 9" xfId="1034" xr:uid="{00000000-0005-0000-0000-000070010000}"/>
    <cellStyle name="Millares 88" xfId="780" xr:uid="{40CF08D7-A1F7-4672-B1B2-829FE2911387}"/>
    <cellStyle name="Millares 9" xfId="40" xr:uid="{00000000-0005-0000-0000-00001B000000}"/>
    <cellStyle name="Millares 9 10" xfId="1493" xr:uid="{395E7102-8A8A-4CB9-B10B-21F085691390}"/>
    <cellStyle name="Millares 9 2" xfId="98" xr:uid="{00000000-0005-0000-0000-00001B000000}"/>
    <cellStyle name="Millares 9 2 2" xfId="156" xr:uid="{00000000-0005-0000-0000-00001B000000}"/>
    <cellStyle name="Millares 9 2 2 2" xfId="374" xr:uid="{00000000-0005-0000-0000-00001B000000}"/>
    <cellStyle name="Millares 9 2 3" xfId="322" xr:uid="{00000000-0005-0000-0000-00001B000000}"/>
    <cellStyle name="Millares 9 2 4" xfId="1244" xr:uid="{00000000-0005-0000-0000-000074010000}"/>
    <cellStyle name="Millares 9 2 5" xfId="1535" xr:uid="{807816DC-8556-40CB-91DA-6A13C80EE5AF}"/>
    <cellStyle name="Millares 9 3" xfId="128" xr:uid="{00000000-0005-0000-0000-00001B000000}"/>
    <cellStyle name="Millares 9 3 2" xfId="346" xr:uid="{00000000-0005-0000-0000-00001B000000}"/>
    <cellStyle name="Millares 9 4" xfId="223" xr:uid="{00000000-0005-0000-0000-00001B000000}"/>
    <cellStyle name="Millares 9 4 2" xfId="408" xr:uid="{00000000-0005-0000-0000-00001B000000}"/>
    <cellStyle name="Millares 9 5" xfId="252" xr:uid="{00000000-0005-0000-0000-00001B000000}"/>
    <cellStyle name="Millares 9 5 2" xfId="437" xr:uid="{00000000-0005-0000-0000-00001B000000}"/>
    <cellStyle name="Millares 9 6" xfId="295" xr:uid="{00000000-0005-0000-0000-00001B000000}"/>
    <cellStyle name="Millares 9 7" xfId="783" xr:uid="{FDB10440-10B6-42EF-93FB-DCABDAC77B27}"/>
    <cellStyle name="Millares 9 8" xfId="943" xr:uid="{A3C42E48-0F60-4309-B154-6E15366FC176}"/>
    <cellStyle name="Millares 9 9" xfId="1061" xr:uid="{00000000-0005-0000-0000-000073010000}"/>
    <cellStyle name="Moneda [0] 2" xfId="42" xr:uid="{00000000-0005-0000-0000-00001C000000}"/>
    <cellStyle name="Moneda 10" xfId="598" xr:uid="{00000000-0005-0000-0000-000033000000}"/>
    <cellStyle name="Moneda 2" xfId="41" xr:uid="{00000000-0005-0000-0000-00001D000000}"/>
    <cellStyle name="Moneda 2 2" xfId="1259" xr:uid="{00000000-0005-0000-0000-000076010000}"/>
    <cellStyle name="Moneda 2 3" xfId="1319" xr:uid="{00000000-0005-0000-0000-000077010000}"/>
    <cellStyle name="Moneda 2 4" xfId="1082" xr:uid="{00000000-0005-0000-0000-000078010000}"/>
    <cellStyle name="Moneda 2 5" xfId="1002" xr:uid="{00000000-0005-0000-0000-000075010000}"/>
    <cellStyle name="Moneda 3" xfId="62" xr:uid="{00000000-0005-0000-0000-00001E000000}"/>
    <cellStyle name="Moneda 3 2" xfId="1352" xr:uid="{00000000-0005-0000-0000-00007A010000}"/>
    <cellStyle name="Moneda 3 3" xfId="1115" xr:uid="{00000000-0005-0000-0000-00007B010000}"/>
    <cellStyle name="Moneda 3 4" xfId="1033" xr:uid="{00000000-0005-0000-0000-000079010000}"/>
    <cellStyle name="Neutral 2" xfId="624" xr:uid="{00000000-0005-0000-0000-0000D2020000}"/>
    <cellStyle name="Neutral 2 2" xfId="873" xr:uid="{00000000-0005-0000-0000-000040000000}"/>
    <cellStyle name="Neutral 3" xfId="720" xr:uid="{00000000-0005-0000-0000-00002A030000}"/>
    <cellStyle name="Neutral 3 2" xfId="874" xr:uid="{00000000-0005-0000-0000-000041000000}"/>
    <cellStyle name="Neutral 4" xfId="875" xr:uid="{00000000-0005-0000-0000-000042000000}"/>
    <cellStyle name="Neutral 5" xfId="872" xr:uid="{00000000-0005-0000-0000-000095030000}"/>
    <cellStyle name="Normal" xfId="0" builtinId="0"/>
    <cellStyle name="Normal - Style1" xfId="696" xr:uid="{00000000-0005-0000-0000-000043000000}"/>
    <cellStyle name="Normal 10" xfId="7" xr:uid="{00000000-0005-0000-0000-000020000000}"/>
    <cellStyle name="Normal 10 10 2 2 2" xfId="566" xr:uid="{00000000-0005-0000-0000-000035000000}"/>
    <cellStyle name="Normal 10 2" xfId="43" xr:uid="{00000000-0005-0000-0000-000021000000}"/>
    <cellStyle name="Normal 10 2 2" xfId="1275" xr:uid="{00000000-0005-0000-0000-00007F010000}"/>
    <cellStyle name="Normal 10 2 3" xfId="1386" xr:uid="{00000000-0005-0000-0000-000005000000}"/>
    <cellStyle name="Normal 10 3" xfId="876" xr:uid="{00000000-0005-0000-0000-000044000000}"/>
    <cellStyle name="Normal 10 4" xfId="1229" xr:uid="{00000000-0005-0000-0000-00007E010000}"/>
    <cellStyle name="Normal 10 5" xfId="1400" xr:uid="{00000000-0005-0000-0000-000004000000}"/>
    <cellStyle name="Normal 10 6" xfId="605" xr:uid="{00000000-0005-0000-0000-000036000000}"/>
    <cellStyle name="Normal 10 8" xfId="877" xr:uid="{00000000-0005-0000-0000-000045000000}"/>
    <cellStyle name="Normal 10 8 2" xfId="925" xr:uid="{200DF828-32FC-4FBB-9F18-C5BC99E9399B}"/>
    <cellStyle name="Normal 1016" xfId="504" xr:uid="{00000000-0005-0000-0000-000037000000}"/>
    <cellStyle name="Normal 1018" xfId="534" xr:uid="{00000000-0005-0000-0000-000038000000}"/>
    <cellStyle name="Normal 1022" xfId="558" xr:uid="{00000000-0005-0000-0000-000039000000}"/>
    <cellStyle name="Normal 1024" xfId="511" xr:uid="{00000000-0005-0000-0000-00003A000000}"/>
    <cellStyle name="Normal 1025" xfId="561" xr:uid="{00000000-0005-0000-0000-00003B000000}"/>
    <cellStyle name="Normal 1026" xfId="560" xr:uid="{00000000-0005-0000-0000-00003C000000}"/>
    <cellStyle name="Normal 1027" xfId="562" xr:uid="{00000000-0005-0000-0000-00003D000000}"/>
    <cellStyle name="Normal 105" xfId="572" xr:uid="{00000000-0005-0000-0000-00003E000000}"/>
    <cellStyle name="Normal 107" xfId="576" xr:uid="{00000000-0005-0000-0000-00003F000000}"/>
    <cellStyle name="Normal 109" xfId="577" xr:uid="{00000000-0005-0000-0000-000040000000}"/>
    <cellStyle name="Normal 11" xfId="8" xr:uid="{00000000-0005-0000-0000-000022000000}"/>
    <cellStyle name="Normal 11 2" xfId="44" xr:uid="{00000000-0005-0000-0000-000023000000}"/>
    <cellStyle name="Normal 11 3" xfId="104" xr:uid="{00000000-0005-0000-0000-000076000000}"/>
    <cellStyle name="Normal 11 4" xfId="174" xr:uid="{00000000-0005-0000-0000-00000E000000}"/>
    <cellStyle name="Normal 11 5" xfId="1280" xr:uid="{00000000-0005-0000-0000-000080010000}"/>
    <cellStyle name="Normal 11 6" xfId="1407" xr:uid="{00000000-0005-0000-0000-000006000000}"/>
    <cellStyle name="Normal 12" xfId="9" xr:uid="{00000000-0005-0000-0000-000024000000}"/>
    <cellStyle name="Normal 12 10" xfId="498" xr:uid="{00000000-0005-0000-0000-000041000000}"/>
    <cellStyle name="Normal 12 2" xfId="45" xr:uid="{00000000-0005-0000-0000-000025000000}"/>
    <cellStyle name="Normal 12 2 10" xfId="494" xr:uid="{00000000-0005-0000-0000-000042000000}"/>
    <cellStyle name="Normal 12 2 2 4" xfId="502" xr:uid="{00000000-0005-0000-0000-000043000000}"/>
    <cellStyle name="Normal 12 2 2 4 2" xfId="718" xr:uid="{30ABDA5C-C4AC-44ED-A5DA-E4BF406B5806}"/>
    <cellStyle name="Normal 12 2 2 4 3" xfId="726" xr:uid="{96495BC3-44E9-4410-8C20-A8DB1E329890}"/>
    <cellStyle name="Normal 12 3" xfId="1426" xr:uid="{00000000-0005-0000-0000-000007000000}"/>
    <cellStyle name="Normal 125" xfId="496" xr:uid="{00000000-0005-0000-0000-000044000000}"/>
    <cellStyle name="Normal 126" xfId="564" xr:uid="{00000000-0005-0000-0000-000045000000}"/>
    <cellStyle name="Normal 13" xfId="10" xr:uid="{00000000-0005-0000-0000-000026000000}"/>
    <cellStyle name="Normal 13 2" xfId="46" xr:uid="{00000000-0005-0000-0000-000027000000}"/>
    <cellStyle name="Normal 13 3" xfId="1243" xr:uid="{00000000-0005-0000-0000-000082010000}"/>
    <cellStyle name="Normal 13 4" xfId="1420" xr:uid="{00000000-0005-0000-0000-000008000000}"/>
    <cellStyle name="Normal 14" xfId="11" xr:uid="{00000000-0005-0000-0000-000028000000}"/>
    <cellStyle name="Normal 14 2" xfId="47" xr:uid="{00000000-0005-0000-0000-000029000000}"/>
    <cellStyle name="Normal 14 3" xfId="579" xr:uid="{00000000-0005-0000-0000-000046000000}"/>
    <cellStyle name="Normal 14 4" xfId="1394" xr:uid="{00000000-0005-0000-0000-000009000000}"/>
    <cellStyle name="Normal 15" xfId="12" xr:uid="{00000000-0005-0000-0000-00002A000000}"/>
    <cellStyle name="Normal 15 2" xfId="48" xr:uid="{00000000-0005-0000-0000-00002B000000}"/>
    <cellStyle name="Normal 15 3" xfId="1368" xr:uid="{00000000-0005-0000-0000-000084010000}"/>
    <cellStyle name="Normal 15 4" xfId="977" xr:uid="{00000000-0005-0000-0000-00000A000000}"/>
    <cellStyle name="Normal 16" xfId="49" xr:uid="{00000000-0005-0000-0000-00002C000000}"/>
    <cellStyle name="Normal 16 2" xfId="1441" xr:uid="{00000000-0005-0000-0000-00000C000000}"/>
    <cellStyle name="Normal 16 3" xfId="1398" xr:uid="{00000000-0005-0000-0000-00000B000000}"/>
    <cellStyle name="Normal 16 4" xfId="1473" xr:uid="{00000000-0005-0000-0000-000009000000}"/>
    <cellStyle name="Normal 17" xfId="13" xr:uid="{00000000-0005-0000-0000-00002D000000}"/>
    <cellStyle name="Normal 17 2" xfId="50" xr:uid="{00000000-0005-0000-0000-00002E000000}"/>
    <cellStyle name="Normal 17 3" xfId="1265" xr:uid="{00000000-0005-0000-0000-00000D000000}"/>
    <cellStyle name="Normal 17 4" xfId="1474" xr:uid="{00000000-0005-0000-0000-00000A000000}"/>
    <cellStyle name="Normal 18" xfId="51" xr:uid="{00000000-0005-0000-0000-00002F000000}"/>
    <cellStyle name="Normal 18 2" xfId="684" xr:uid="{00000000-0005-0000-0000-000045000000}"/>
    <cellStyle name="Normal 18 3" xfId="759" xr:uid="{9619B1F5-C0C7-41C8-AFB9-532D5B3E513A}"/>
    <cellStyle name="Normal 18 4" xfId="665" xr:uid="{00000000-0005-0000-0000-000044000000}"/>
    <cellStyle name="Normal 18 5" xfId="1451" xr:uid="{00000000-0005-0000-0000-00000E000000}"/>
    <cellStyle name="Normal 19" xfId="21" xr:uid="{00000000-0005-0000-0000-000030000000}"/>
    <cellStyle name="Normal 19 2" xfId="1414" xr:uid="{00000000-0005-0000-0000-00000F000000}"/>
    <cellStyle name="Normal 199 2 2" xfId="569" xr:uid="{00000000-0005-0000-0000-000047000000}"/>
    <cellStyle name="Normal 2" xfId="2" xr:uid="{00000000-0005-0000-0000-000031000000}"/>
    <cellStyle name="Normal 2 10" xfId="176" xr:uid="{00000000-0005-0000-0000-000010000000}"/>
    <cellStyle name="Normal 2 10 2" xfId="599" xr:uid="{00000000-0005-0000-0000-000049000000}"/>
    <cellStyle name="Normal 2 10 2 2 2" xfId="573" xr:uid="{00000000-0005-0000-0000-00004A000000}"/>
    <cellStyle name="Normal 2 14 2" xfId="1131" xr:uid="{00000000-0005-0000-0000-000086010000}"/>
    <cellStyle name="Normal 2 2" xfId="4" xr:uid="{00000000-0005-0000-0000-000032000000}"/>
    <cellStyle name="Normal 2 2 2" xfId="17" xr:uid="{00000000-0005-0000-0000-000033000000}"/>
    <cellStyle name="Normal 2 2 2 2" xfId="52" xr:uid="{00000000-0005-0000-0000-000034000000}"/>
    <cellStyle name="Normal 2 2 2 3" xfId="495" xr:uid="{00000000-0005-0000-0000-00004B000000}"/>
    <cellStyle name="Normal 2 2 3" xfId="66" xr:uid="{00000000-0005-0000-0000-000035000000}"/>
    <cellStyle name="Normal 2 2 3 2" xfId="690" xr:uid="{00000000-0005-0000-0000-000049000000}"/>
    <cellStyle name="Normal 2 2 4" xfId="773" xr:uid="{6ADD49C5-2656-434D-8712-35D07141ACFE}"/>
    <cellStyle name="Normal 2 2 5" xfId="1401" xr:uid="{00000000-0005-0000-0000-000011000000}"/>
    <cellStyle name="Normal 2 2 59" xfId="600" xr:uid="{00000000-0005-0000-0000-00004C000000}"/>
    <cellStyle name="Normal 2 3" xfId="64" xr:uid="{00000000-0005-0000-0000-000036000000}"/>
    <cellStyle name="Normal 2 3 2" xfId="704" xr:uid="{8EA477F3-F902-4297-8A1B-1F7DBDE793AB}"/>
    <cellStyle name="Normal 2 3 3" xfId="908" xr:uid="{00000000-0005-0000-0000-00004A000000}"/>
    <cellStyle name="Normal 2 4" xfId="72" xr:uid="{99678F10-466D-489E-96B1-4B8BB0AFD0D5}"/>
    <cellStyle name="Normal 2 4 2" xfId="729" xr:uid="{00000000-0005-0000-0000-000032000000}"/>
    <cellStyle name="Normal 2 4 3" xfId="1261" xr:uid="{00000000-0005-0000-0000-000089010000}"/>
    <cellStyle name="Normal 2 5" xfId="175" xr:uid="{00000000-0005-0000-0000-00000F000000}"/>
    <cellStyle name="Normal 2 5 2" xfId="1284" xr:uid="{00000000-0005-0000-0000-00008A010000}"/>
    <cellStyle name="Normal 2 6" xfId="493" xr:uid="{00000000-0005-0000-0000-000048000000}"/>
    <cellStyle name="Normal 2 6 2" xfId="1376" xr:uid="{00000000-0005-0000-0000-00008B010000}"/>
    <cellStyle name="Normal 2 7" xfId="1277" xr:uid="{00000000-0005-0000-0000-000010000000}"/>
    <cellStyle name="Normal 2 8" xfId="1470" xr:uid="{00000000-0005-0000-0000-00000C000000}"/>
    <cellStyle name="Normal 20" xfId="63" xr:uid="{00000000-0005-0000-0000-000037000000}"/>
    <cellStyle name="Normal 20 2" xfId="1427" xr:uid="{00000000-0005-0000-0000-000012000000}"/>
    <cellStyle name="Normal 21" xfId="68" xr:uid="{4DFC0050-B368-40A6-A853-A07F092FC44A}"/>
    <cellStyle name="Normal 21 2" xfId="979" xr:uid="{00000000-0005-0000-0000-000014000000}"/>
    <cellStyle name="Normal 21 3" xfId="1260" xr:uid="{00000000-0005-0000-0000-000013000000}"/>
    <cellStyle name="Normal 22" xfId="161" xr:uid="{00000000-0005-0000-0000-0000DB000000}"/>
    <cellStyle name="Normal 22 2" xfId="972" xr:uid="{00000000-0005-0000-0000-000015000000}"/>
    <cellStyle name="Normal 23" xfId="487" xr:uid="{00000000-0005-0000-0000-0000D3020000}"/>
    <cellStyle name="Normal 23 2" xfId="1439" xr:uid="{00000000-0005-0000-0000-000016000000}"/>
    <cellStyle name="Normal 24" xfId="799" xr:uid="{00000000-0005-0000-0000-00002D030000}"/>
    <cellStyle name="Normal 24 2" xfId="1417" xr:uid="{00000000-0005-0000-0000-000017000000}"/>
    <cellStyle name="Normal 25" xfId="802" xr:uid="{00000000-0005-0000-0000-000030030000}"/>
    <cellStyle name="Normal 25 2" xfId="1436" xr:uid="{00000000-0005-0000-0000-000018000000}"/>
    <cellStyle name="Normal 26" xfId="803" xr:uid="{00000000-0005-0000-0000-000032030000}"/>
    <cellStyle name="Normal 26 2" xfId="1411" xr:uid="{00000000-0005-0000-0000-00001A000000}"/>
    <cellStyle name="Normal 26 3" xfId="1437" xr:uid="{00000000-0005-0000-0000-000019000000}"/>
    <cellStyle name="Normal 27" xfId="807" xr:uid="{00000000-0005-0000-0000-000034030000}"/>
    <cellStyle name="Normal 27 2" xfId="1396" xr:uid="{00000000-0005-0000-0000-00001B000000}"/>
    <cellStyle name="Normal 28" xfId="809" xr:uid="{00000000-0005-0000-0000-000036030000}"/>
    <cellStyle name="Normal 28 2" xfId="1424" xr:uid="{00000000-0005-0000-0000-00001C000000}"/>
    <cellStyle name="Normal 29" xfId="812" xr:uid="{00000000-0005-0000-0000-000099030000}"/>
    <cellStyle name="Normal 29 2" xfId="1456" xr:uid="{00000000-0005-0000-0000-00001D000000}"/>
    <cellStyle name="Normal 3" xfId="53" xr:uid="{00000000-0005-0000-0000-000038000000}"/>
    <cellStyle name="Normal 3 2" xfId="187" xr:uid="{00000000-0005-0000-0000-000031000000}"/>
    <cellStyle name="Normal 3 2 2" xfId="195" xr:uid="{DE5F253C-4706-4622-9891-77317D7ABEE6}"/>
    <cellStyle name="Normal 3 2 2 2" xfId="713" xr:uid="{90E8A5B5-FAD3-4A75-AFA0-10E0890C761A}"/>
    <cellStyle name="Normal 3 2 2 3" xfId="717" xr:uid="{83A69630-17AA-429C-8EC6-0C55C7E20B79}"/>
    <cellStyle name="Normal 3 2 2 4" xfId="928" xr:uid="{F4FBE6BD-B183-4978-A47A-2161FD6D7392}"/>
    <cellStyle name="Normal 3 2 3" xfId="711" xr:uid="{F861DD81-0F1F-4173-8976-BA0E91FD2549}"/>
    <cellStyle name="Normal 3 2 4" xfId="762" xr:uid="{990F46B6-A77F-406E-B684-8D4CF2CBAC35}"/>
    <cellStyle name="Normal 3 2 5" xfId="675" xr:uid="{00000000-0005-0000-0000-00004B000000}"/>
    <cellStyle name="Normal 3 2 6" xfId="879" xr:uid="{00000000-0005-0000-0000-00004C000000}"/>
    <cellStyle name="Normal 3 3" xfId="194" xr:uid="{5CE79F21-8477-4B51-ACF6-5CA805EC66EC}"/>
    <cellStyle name="Normal 3 3 2" xfId="731" xr:uid="{00000000-0005-0000-0000-000034000000}"/>
    <cellStyle name="Normal 3 3 3" xfId="927" xr:uid="{8DA9D092-76DA-451E-9566-FB3964B2B428}"/>
    <cellStyle name="Normal 3 4" xfId="186" xr:uid="{00000000-0005-0000-0000-000030000000}"/>
    <cellStyle name="Normal 3 4 2" xfId="712" xr:uid="{EB0DF11F-98C5-4AB7-B19F-A872C745DBDE}"/>
    <cellStyle name="Normal 3 4 3" xfId="1377" xr:uid="{00000000-0005-0000-0000-00008F010000}"/>
    <cellStyle name="Normal 3 5" xfId="985" xr:uid="{00000000-0005-0000-0000-00008C010000}"/>
    <cellStyle name="Normal 3 6" xfId="976" xr:uid="{00000000-0005-0000-0000-00001E000000}"/>
    <cellStyle name="Normal 30" xfId="896" xr:uid="{00000000-0005-0000-0000-0000CC030000}"/>
    <cellStyle name="Normal 30 2" xfId="1408" xr:uid="{00000000-0005-0000-0000-00001F000000}"/>
    <cellStyle name="Normal 31" xfId="926" xr:uid="{00000000-0005-0000-0000-0000CE030000}"/>
    <cellStyle name="Normal 31 2" xfId="1454" xr:uid="{00000000-0005-0000-0000-000020000000}"/>
    <cellStyle name="Normal 32" xfId="966" xr:uid="{00000000-0005-0000-0000-0000D0030000}"/>
    <cellStyle name="Normal 32 2" xfId="1428" xr:uid="{00000000-0005-0000-0000-000021000000}"/>
    <cellStyle name="Normal 33" xfId="967" xr:uid="{00000000-0005-0000-0000-000028050000}"/>
    <cellStyle name="Normal 33 2" xfId="1383" xr:uid="{00000000-0005-0000-0000-000022000000}"/>
    <cellStyle name="Normal 34" xfId="973" xr:uid="{00000000-0005-0000-0000-000059050000}"/>
    <cellStyle name="Normal 34 2" xfId="969" xr:uid="{00000000-0005-0000-0000-000024000000}"/>
    <cellStyle name="Normal 34 3" xfId="1402" xr:uid="{00000000-0005-0000-0000-000023000000}"/>
    <cellStyle name="Normal 35" xfId="1017" xr:uid="{00000000-0005-0000-0000-00005B050000}"/>
    <cellStyle name="Normal 35 2" xfId="1395" xr:uid="{00000000-0005-0000-0000-000025000000}"/>
    <cellStyle name="Normal 36" xfId="1422" xr:uid="{00000000-0005-0000-0000-000026000000}"/>
    <cellStyle name="Normal 37" xfId="1421" xr:uid="{00000000-0005-0000-0000-000027000000}"/>
    <cellStyle name="Normal 38" xfId="1435" xr:uid="{00000000-0005-0000-0000-000028000000}"/>
    <cellStyle name="Normal 38 2" xfId="1282" xr:uid="{00000000-0005-0000-0000-000029000000}"/>
    <cellStyle name="Normal 39" xfId="1455" xr:uid="{00000000-0005-0000-0000-00002A000000}"/>
    <cellStyle name="Normal 4" xfId="54" xr:uid="{00000000-0005-0000-0000-000039000000}"/>
    <cellStyle name="Normal 4 2" xfId="196" xr:uid="{C354E0DF-C3C5-4CA9-A531-F55855723B9B}"/>
    <cellStyle name="Normal 4 2 2" xfId="682" xr:uid="{00000000-0005-0000-0000-00004F000000}"/>
    <cellStyle name="Normal 4 2 2 2" xfId="929" xr:uid="{82A83A2C-0A27-4479-8C73-7FFB678F383E}"/>
    <cellStyle name="Normal 4 2 3" xfId="755" xr:uid="{1EB6BBA0-4E1B-4BB5-93DB-340EF6148157}"/>
    <cellStyle name="Normal 4 2 4" xfId="881" xr:uid="{00000000-0005-0000-0000-00004E000000}"/>
    <cellStyle name="Normal 4 2 5" xfId="1269" xr:uid="{00000000-0005-0000-0000-000091010000}"/>
    <cellStyle name="Normal 4 3" xfId="188" xr:uid="{00000000-0005-0000-0000-000032000000}"/>
    <cellStyle name="Normal 4 3 2" xfId="681" xr:uid="{00000000-0005-0000-0000-000050000000}"/>
    <cellStyle name="Normal 4 4" xfId="710" xr:uid="{E59CBC82-92CE-47D7-817B-8FD5280DD78B}"/>
    <cellStyle name="Normal 4 4 2" xfId="1080" xr:uid="{00000000-0005-0000-0000-000093010000}"/>
    <cellStyle name="Normal 4 5" xfId="757" xr:uid="{192576D4-66B0-473A-87EA-6EF85DB815F4}"/>
    <cellStyle name="Normal 4 5 2" xfId="1378" xr:uid="{00000000-0005-0000-0000-000094010000}"/>
    <cellStyle name="Normal 4 6" xfId="662" xr:uid="{00000000-0005-0000-0000-00004D000000}"/>
    <cellStyle name="Normal 4 7" xfId="1457" xr:uid="{00000000-0005-0000-0000-00002B000000}"/>
    <cellStyle name="Normal 40" xfId="1429" xr:uid="{00000000-0005-0000-0000-00002C000000}"/>
    <cellStyle name="Normal 41" xfId="1431" xr:uid="{00000000-0005-0000-0000-00002D000000}"/>
    <cellStyle name="Normal 42" xfId="1018" xr:uid="{00000000-0005-0000-0000-00002E000000}"/>
    <cellStyle name="Normal 43" xfId="1404" xr:uid="{00000000-0005-0000-0000-00002F000000}"/>
    <cellStyle name="Normal 44" xfId="1406" xr:uid="{00000000-0005-0000-0000-000030000000}"/>
    <cellStyle name="Normal 45" xfId="1390" xr:uid="{00000000-0005-0000-0000-000031000000}"/>
    <cellStyle name="Normal 46" xfId="1446" xr:uid="{00000000-0005-0000-0000-000032000000}"/>
    <cellStyle name="Normal 47" xfId="1459" xr:uid="{00000000-0005-0000-0000-000033000000}"/>
    <cellStyle name="Normal 48" xfId="1264" xr:uid="{00000000-0005-0000-0000-000034000000}"/>
    <cellStyle name="Normal 49" xfId="1447" xr:uid="{00000000-0005-0000-0000-000035000000}"/>
    <cellStyle name="Normal 5" xfId="55" xr:uid="{00000000-0005-0000-0000-00003A000000}"/>
    <cellStyle name="Normal 5 2" xfId="613" xr:uid="{00000000-0005-0000-0000-00004F000000}"/>
    <cellStyle name="Normal 5 2 2" xfId="671" xr:uid="{00000000-0005-0000-0000-000052000000}"/>
    <cellStyle name="Normal 5 2 3" xfId="930" xr:uid="{EE0C634D-ADF5-4E22-9D3F-34B4BC2E5A0E}"/>
    <cellStyle name="Normal 5 3" xfId="760" xr:uid="{9A55F012-29B9-4D59-A7A5-59936CA7B974}"/>
    <cellStyle name="Normal 5 4" xfId="784" xr:uid="{EC095524-B008-499A-876B-73490E5DC835}"/>
    <cellStyle name="Normal 5 4 2" xfId="1334" xr:uid="{00000000-0005-0000-0000-000098010000}"/>
    <cellStyle name="Normal 5 5" xfId="1097" xr:uid="{00000000-0005-0000-0000-000099010000}"/>
    <cellStyle name="Normal 5 6" xfId="1409" xr:uid="{00000000-0005-0000-0000-000036000000}"/>
    <cellStyle name="Normal 50" xfId="1432" xr:uid="{00000000-0005-0000-0000-000037000000}"/>
    <cellStyle name="Normal 51" xfId="1458" xr:uid="{00000000-0005-0000-0000-000038000000}"/>
    <cellStyle name="Normal 52" xfId="1412" xr:uid="{00000000-0005-0000-0000-000039000000}"/>
    <cellStyle name="Normal 53" xfId="1444" xr:uid="{00000000-0005-0000-0000-00003A000000}"/>
    <cellStyle name="Normal 54" xfId="1449" xr:uid="{00000000-0005-0000-0000-00003B000000}"/>
    <cellStyle name="Normal 55" xfId="1000" xr:uid="{00000000-0005-0000-0000-00003C000000}"/>
    <cellStyle name="Normal 56" xfId="1410" xr:uid="{00000000-0005-0000-0000-00003D000000}"/>
    <cellStyle name="Normal 57" xfId="1440" xr:uid="{00000000-0005-0000-0000-00003E000000}"/>
    <cellStyle name="Normal 58" xfId="1380" xr:uid="{00000000-0005-0000-0000-00003F000000}"/>
    <cellStyle name="Normal 59" xfId="1418" xr:uid="{00000000-0005-0000-0000-000040000000}"/>
    <cellStyle name="Normal 6" xfId="14" xr:uid="{00000000-0005-0000-0000-00003B000000}"/>
    <cellStyle name="Normal 6 2" xfId="56" xr:uid="{00000000-0005-0000-0000-00003C000000}"/>
    <cellStyle name="Normal 6 2 2" xfId="777" xr:uid="{E28FDB4C-C646-4256-A923-623F882AA03C}"/>
    <cellStyle name="Normal 6 2 3" xfId="1434" xr:uid="{00000000-0005-0000-0000-000042000000}"/>
    <cellStyle name="Normal 6 3" xfId="197" xr:uid="{2F2850D3-057A-4630-A5DF-99DDC033FC2D}"/>
    <cellStyle name="Normal 6 4" xfId="601" xr:uid="{00000000-0005-0000-0000-000050000000}"/>
    <cellStyle name="Normal 6 4 2" xfId="1335" xr:uid="{00000000-0005-0000-0000-00009D010000}"/>
    <cellStyle name="Normal 6 5" xfId="883" xr:uid="{00000000-0005-0000-0000-000050000000}"/>
    <cellStyle name="Normal 6 5 2" xfId="1098" xr:uid="{00000000-0005-0000-0000-00009E010000}"/>
    <cellStyle name="Normal 6 6" xfId="1403" xr:uid="{00000000-0005-0000-0000-000041000000}"/>
    <cellStyle name="Normal 60" xfId="1443" xr:uid="{00000000-0005-0000-0000-000043000000}"/>
    <cellStyle name="Normal 601" xfId="553" xr:uid="{00000000-0005-0000-0000-000051000000}"/>
    <cellStyle name="Normal 605" xfId="509" xr:uid="{00000000-0005-0000-0000-000052000000}"/>
    <cellStyle name="Normal 606" xfId="508" xr:uid="{00000000-0005-0000-0000-000053000000}"/>
    <cellStyle name="Normal 61" xfId="981" xr:uid="{00000000-0005-0000-0000-000044000000}"/>
    <cellStyle name="Normal 62" xfId="1267" xr:uid="{00000000-0005-0000-0000-000045000000}"/>
    <cellStyle name="Normal 62 3" xfId="693" xr:uid="{00000000-0005-0000-0000-000053000000}"/>
    <cellStyle name="Normal 63" xfId="1391" xr:uid="{00000000-0005-0000-0000-000046000000}"/>
    <cellStyle name="Normal 636" xfId="506" xr:uid="{00000000-0005-0000-0000-000054000000}"/>
    <cellStyle name="Normal 64" xfId="1423" xr:uid="{00000000-0005-0000-0000-000047000000}"/>
    <cellStyle name="Normal 640" xfId="507" xr:uid="{00000000-0005-0000-0000-000055000000}"/>
    <cellStyle name="Normal 643" xfId="510" xr:uid="{00000000-0005-0000-0000-000056000000}"/>
    <cellStyle name="Normal 646" xfId="512" xr:uid="{00000000-0005-0000-0000-000057000000}"/>
    <cellStyle name="Normal 647" xfId="513" xr:uid="{00000000-0005-0000-0000-000058000000}"/>
    <cellStyle name="Normal 649" xfId="514" xr:uid="{00000000-0005-0000-0000-000059000000}"/>
    <cellStyle name="Normal 65" xfId="1448" xr:uid="{00000000-0005-0000-0000-000048000000}"/>
    <cellStyle name="Normal 650" xfId="515" xr:uid="{00000000-0005-0000-0000-00005A000000}"/>
    <cellStyle name="Normal 651" xfId="516" xr:uid="{00000000-0005-0000-0000-00005B000000}"/>
    <cellStyle name="Normal 652" xfId="517" xr:uid="{00000000-0005-0000-0000-00005C000000}"/>
    <cellStyle name="Normal 653" xfId="518" xr:uid="{00000000-0005-0000-0000-00005D000000}"/>
    <cellStyle name="Normal 654" xfId="519" xr:uid="{00000000-0005-0000-0000-00005E000000}"/>
    <cellStyle name="Normal 655" xfId="520" xr:uid="{00000000-0005-0000-0000-00005F000000}"/>
    <cellStyle name="Normal 656" xfId="521" xr:uid="{00000000-0005-0000-0000-000060000000}"/>
    <cellStyle name="Normal 657" xfId="522" xr:uid="{00000000-0005-0000-0000-000061000000}"/>
    <cellStyle name="Normal 658" xfId="524" xr:uid="{00000000-0005-0000-0000-000062000000}"/>
    <cellStyle name="Normal 659" xfId="525" xr:uid="{00000000-0005-0000-0000-000063000000}"/>
    <cellStyle name="Normal 66" xfId="1382" xr:uid="{00000000-0005-0000-0000-000049000000}"/>
    <cellStyle name="Normal 66 2 2 2" xfId="695" xr:uid="{00000000-0005-0000-0000-000054000000}"/>
    <cellStyle name="Normal 660" xfId="527" xr:uid="{00000000-0005-0000-0000-000064000000}"/>
    <cellStyle name="Normal 662" xfId="528" xr:uid="{00000000-0005-0000-0000-000065000000}"/>
    <cellStyle name="Normal 663" xfId="529" xr:uid="{00000000-0005-0000-0000-000066000000}"/>
    <cellStyle name="Normal 664" xfId="530" xr:uid="{00000000-0005-0000-0000-000067000000}"/>
    <cellStyle name="Normal 665" xfId="531" xr:uid="{00000000-0005-0000-0000-000068000000}"/>
    <cellStyle name="Normal 667" xfId="532" xr:uid="{00000000-0005-0000-0000-000069000000}"/>
    <cellStyle name="Normal 67" xfId="1438" xr:uid="{00000000-0005-0000-0000-00004A000000}"/>
    <cellStyle name="Normal 673" xfId="535" xr:uid="{00000000-0005-0000-0000-00006A000000}"/>
    <cellStyle name="Normal 674" xfId="536" xr:uid="{00000000-0005-0000-0000-00006B000000}"/>
    <cellStyle name="Normal 675" xfId="537" xr:uid="{00000000-0005-0000-0000-00006C000000}"/>
    <cellStyle name="Normal 676" xfId="538" xr:uid="{00000000-0005-0000-0000-00006D000000}"/>
    <cellStyle name="Normal 677" xfId="542" xr:uid="{00000000-0005-0000-0000-00006E000000}"/>
    <cellStyle name="Normal 678" xfId="543" xr:uid="{00000000-0005-0000-0000-00006F000000}"/>
    <cellStyle name="Normal 679" xfId="544" xr:uid="{00000000-0005-0000-0000-000070000000}"/>
    <cellStyle name="Normal 68" xfId="975" xr:uid="{00000000-0005-0000-0000-00004B000000}"/>
    <cellStyle name="Normal 684" xfId="549" xr:uid="{00000000-0005-0000-0000-000071000000}"/>
    <cellStyle name="Normal 69" xfId="1416" xr:uid="{00000000-0005-0000-0000-00004C000000}"/>
    <cellStyle name="Normal 7" xfId="57" xr:uid="{00000000-0005-0000-0000-00003D000000}"/>
    <cellStyle name="Normal 7 2" xfId="616" xr:uid="{00000000-0005-0000-0000-000072000000}"/>
    <cellStyle name="Normal 7 2 2" xfId="931" xr:uid="{95ED70F9-52EB-4B33-B8C6-8A4FAB279F79}"/>
    <cellStyle name="Normal 7 3" xfId="1350" xr:uid="{00000000-0005-0000-0000-0000A1010000}"/>
    <cellStyle name="Normal 7 4" xfId="1113" xr:uid="{00000000-0005-0000-0000-0000A2010000}"/>
    <cellStyle name="Normal 7 5" xfId="1405" xr:uid="{00000000-0005-0000-0000-00004D000000}"/>
    <cellStyle name="Normal 70" xfId="970" xr:uid="{00000000-0005-0000-0000-00004E000000}"/>
    <cellStyle name="Normal 71" xfId="1393" xr:uid="{00000000-0005-0000-0000-00004F000000}"/>
    <cellStyle name="Normal 713" xfId="539" xr:uid="{00000000-0005-0000-0000-000073000000}"/>
    <cellStyle name="Normal 714" xfId="540" xr:uid="{00000000-0005-0000-0000-000074000000}"/>
    <cellStyle name="Normal 715" xfId="541" xr:uid="{00000000-0005-0000-0000-000075000000}"/>
    <cellStyle name="Normal 72" xfId="978" xr:uid="{00000000-0005-0000-0000-000050000000}"/>
    <cellStyle name="Normal 73" xfId="1433" xr:uid="{00000000-0005-0000-0000-000051000000}"/>
    <cellStyle name="Normal 74" xfId="1413" xr:uid="{00000000-0005-0000-0000-000052000000}"/>
    <cellStyle name="Normal 744" xfId="559" xr:uid="{00000000-0005-0000-0000-000076000000}"/>
    <cellStyle name="Normal 75" xfId="980" xr:uid="{00000000-0005-0000-0000-000053000000}"/>
    <cellStyle name="Normal 76" xfId="1392" xr:uid="{00000000-0005-0000-0000-000054000000}"/>
    <cellStyle name="Normal 77" xfId="1453" xr:uid="{00000000-0005-0000-0000-000055000000}"/>
    <cellStyle name="Normal 78" xfId="1399" xr:uid="{00000000-0005-0000-0000-000056000000}"/>
    <cellStyle name="Normal 79" xfId="1425" xr:uid="{00000000-0005-0000-0000-000057000000}"/>
    <cellStyle name="Normal 8" xfId="15" xr:uid="{00000000-0005-0000-0000-00003E000000}"/>
    <cellStyle name="Normal 8 2" xfId="58" xr:uid="{00000000-0005-0000-0000-00003F000000}"/>
    <cellStyle name="Normal 8 2 2" xfId="886" xr:uid="{00000000-0005-0000-0000-000053000000}"/>
    <cellStyle name="Normal 8 2 3" xfId="1272" xr:uid="{00000000-0005-0000-0000-0000A4010000}"/>
    <cellStyle name="Normal 8 3" xfId="589" xr:uid="{00000000-0005-0000-0000-000077000000}"/>
    <cellStyle name="Normal 8 3 2" xfId="1133" xr:uid="{00000000-0005-0000-0000-0000A5010000}"/>
    <cellStyle name="Normal 8 4" xfId="885" xr:uid="{00000000-0005-0000-0000-000052000000}"/>
    <cellStyle name="Normal 8 5" xfId="1387" xr:uid="{00000000-0005-0000-0000-000058000000}"/>
    <cellStyle name="Normal 80" xfId="1430" xr:uid="{00000000-0005-0000-0000-000059000000}"/>
    <cellStyle name="Normal 802" xfId="565" xr:uid="{00000000-0005-0000-0000-000078000000}"/>
    <cellStyle name="Normal 81" xfId="1442" xr:uid="{00000000-0005-0000-0000-00005A000000}"/>
    <cellStyle name="Normal 82" xfId="1415" xr:uid="{00000000-0005-0000-0000-00005B000000}"/>
    <cellStyle name="Normal 83" xfId="1450" xr:uid="{00000000-0005-0000-0000-00005C000000}"/>
    <cellStyle name="Normal 84" xfId="1445" xr:uid="{00000000-0005-0000-0000-00005D000000}"/>
    <cellStyle name="Normal 85" xfId="1419" xr:uid="{00000000-0005-0000-0000-00005E000000}"/>
    <cellStyle name="Normal 86" xfId="1397" xr:uid="{00000000-0005-0000-0000-00005F000000}"/>
    <cellStyle name="Normal 87" xfId="1452" xr:uid="{00000000-0005-0000-0000-00005D050000}"/>
    <cellStyle name="Normal 88" xfId="1381" xr:uid="{00000000-0005-0000-0000-0000BC050000}"/>
    <cellStyle name="Normal 89" xfId="1385" xr:uid="{00000000-0005-0000-0000-0000BE050000}"/>
    <cellStyle name="Normal 9" xfId="16" xr:uid="{00000000-0005-0000-0000-000040000000}"/>
    <cellStyle name="Normal 9 2" xfId="59" xr:uid="{00000000-0005-0000-0000-000041000000}"/>
    <cellStyle name="Normal 9 2 2" xfId="1273" xr:uid="{00000000-0005-0000-0000-0000A7010000}"/>
    <cellStyle name="Normal 9 3" xfId="1214" xr:uid="{00000000-0005-0000-0000-0000A6010000}"/>
    <cellStyle name="Normal 9 4" xfId="1379" xr:uid="{00000000-0005-0000-0000-000060000000}"/>
    <cellStyle name="Normal 90" xfId="1389" xr:uid="{00000000-0005-0000-0000-0000C0050000}"/>
    <cellStyle name="Normal 91" xfId="1461" xr:uid="{00000000-0005-0000-0000-0000C2050000}"/>
    <cellStyle name="Normal 92" xfId="1463" xr:uid="{00000000-0005-0000-0000-0000C4050000}"/>
    <cellStyle name="Normal 93" xfId="1465" xr:uid="{00000000-0005-0000-0000-0000C6050000}"/>
    <cellStyle name="Normal 94" xfId="1467" xr:uid="{00000000-0005-0000-0000-0000C9050000}"/>
    <cellStyle name="Normal 944" xfId="503" xr:uid="{00000000-0005-0000-0000-000079000000}"/>
    <cellStyle name="Normal 947" xfId="505" xr:uid="{00000000-0005-0000-0000-00007A000000}"/>
    <cellStyle name="Normal 95" xfId="1472" xr:uid="{00000000-0005-0000-0000-0000CE050000}"/>
    <cellStyle name="Normal 952" xfId="533" xr:uid="{00000000-0005-0000-0000-00007B000000}"/>
    <cellStyle name="Normal 957" xfId="545" xr:uid="{00000000-0005-0000-0000-00007C000000}"/>
    <cellStyle name="Normal 958" xfId="546" xr:uid="{00000000-0005-0000-0000-00007D000000}"/>
    <cellStyle name="Normal 959" xfId="547" xr:uid="{00000000-0005-0000-0000-00007E000000}"/>
    <cellStyle name="Normal 960" xfId="548" xr:uid="{00000000-0005-0000-0000-00007F000000}"/>
    <cellStyle name="Normal 961" xfId="550" xr:uid="{00000000-0005-0000-0000-000080000000}"/>
    <cellStyle name="Normal 962" xfId="551" xr:uid="{00000000-0005-0000-0000-000081000000}"/>
    <cellStyle name="Normal 963" xfId="552" xr:uid="{00000000-0005-0000-0000-000082000000}"/>
    <cellStyle name="Normal 964" xfId="554" xr:uid="{00000000-0005-0000-0000-000083000000}"/>
    <cellStyle name="Normal 965" xfId="555" xr:uid="{00000000-0005-0000-0000-000084000000}"/>
    <cellStyle name="Normal 966" xfId="556" xr:uid="{00000000-0005-0000-0000-000085000000}"/>
    <cellStyle name="Normal 967" xfId="557" xr:uid="{00000000-0005-0000-0000-000086000000}"/>
    <cellStyle name="Normal 971" xfId="526" xr:uid="{00000000-0005-0000-0000-000087000000}"/>
    <cellStyle name="Normal 986" xfId="523" xr:uid="{00000000-0005-0000-0000-000088000000}"/>
    <cellStyle name="Notas" xfId="463" builtinId="10" customBuiltin="1"/>
    <cellStyle name="Notas 10" xfId="1174" xr:uid="{00000000-0005-0000-0000-0000A8010000}"/>
    <cellStyle name="Notas 11" xfId="1187" xr:uid="{00000000-0005-0000-0000-0000A9010000}"/>
    <cellStyle name="Notas 12" xfId="1201" xr:uid="{00000000-0005-0000-0000-0000AA010000}"/>
    <cellStyle name="Notas 13" xfId="1215" xr:uid="{00000000-0005-0000-0000-0000AB010000}"/>
    <cellStyle name="Notas 14" xfId="1230" xr:uid="{00000000-0005-0000-0000-0000AC010000}"/>
    <cellStyle name="Notas 15" xfId="1245" xr:uid="{00000000-0005-0000-0000-0000AD010000}"/>
    <cellStyle name="Notas 2" xfId="60" xr:uid="{00000000-0005-0000-0000-000042000000}"/>
    <cellStyle name="Notas 2 2" xfId="933" xr:uid="{F90C3A67-2722-432C-817D-3F5CF6187CF9}"/>
    <cellStyle name="Notas 2 2 2" xfId="953" xr:uid="{EDCBCCDA-9783-4E06-B280-68096A5DDFA7}"/>
    <cellStyle name="Notas 2 2 3" xfId="965" xr:uid="{EF1AB362-93EA-4D39-93CA-3E442AF88443}"/>
    <cellStyle name="Notas 2 3" xfId="945" xr:uid="{66D5ECD5-E4D4-442D-B12E-CDBF7C9F52CC}"/>
    <cellStyle name="Notas 2 4" xfId="956" xr:uid="{B67CAFC0-7BCB-4C30-AC17-FA69B6B8DFC0}"/>
    <cellStyle name="Notas 2 5" xfId="887" xr:uid="{00000000-0005-0000-0000-000057000000}"/>
    <cellStyle name="Notas 2 6" xfId="983" xr:uid="{00000000-0005-0000-0000-0000AE010000}"/>
    <cellStyle name="Notas 3" xfId="631" xr:uid="{00000000-0005-0000-0000-0000F2020000}"/>
    <cellStyle name="Notas 3 2" xfId="934" xr:uid="{8079D730-1DE6-4C9E-AB8E-231510F8B858}"/>
    <cellStyle name="Notas 3 2 2" xfId="1305" xr:uid="{00000000-0005-0000-0000-0000B0010000}"/>
    <cellStyle name="Notas 3 3" xfId="888" xr:uid="{00000000-0005-0000-0000-000058000000}"/>
    <cellStyle name="Notas 3 3 2" xfId="1067" xr:uid="{00000000-0005-0000-0000-0000B1010000}"/>
    <cellStyle name="Notas 3 4" xfId="987" xr:uid="{00000000-0005-0000-0000-0000AF010000}"/>
    <cellStyle name="Notas 4" xfId="935" xr:uid="{35F568DD-5CD7-4C9C-95D8-F65ACE730983}"/>
    <cellStyle name="Notas 4 2" xfId="1321" xr:uid="{00000000-0005-0000-0000-0000B3010000}"/>
    <cellStyle name="Notas 4 3" xfId="1084" xr:uid="{00000000-0005-0000-0000-0000B4010000}"/>
    <cellStyle name="Notas 4 4" xfId="1004" xr:uid="{00000000-0005-0000-0000-0000B2010000}"/>
    <cellStyle name="Notas 5" xfId="889" xr:uid="{00000000-0005-0000-0000-000056000000}"/>
    <cellStyle name="Notas 5 2" xfId="1337" xr:uid="{00000000-0005-0000-0000-0000B6010000}"/>
    <cellStyle name="Notas 5 3" xfId="1100" xr:uid="{00000000-0005-0000-0000-0000B7010000}"/>
    <cellStyle name="Notas 5 4" xfId="1019" xr:uid="{00000000-0005-0000-0000-0000B5010000}"/>
    <cellStyle name="Notas 6" xfId="1035" xr:uid="{00000000-0005-0000-0000-0000B8010000}"/>
    <cellStyle name="Notas 6 2" xfId="1353" xr:uid="{00000000-0005-0000-0000-0000B9010000}"/>
    <cellStyle name="Notas 6 3" xfId="1117" xr:uid="{00000000-0005-0000-0000-0000BA010000}"/>
    <cellStyle name="Notas 7" xfId="1134" xr:uid="{00000000-0005-0000-0000-0000BB010000}"/>
    <cellStyle name="Notas 8" xfId="1147" xr:uid="{00000000-0005-0000-0000-0000BC010000}"/>
    <cellStyle name="Notas 9" xfId="1161" xr:uid="{00000000-0005-0000-0000-0000BD010000}"/>
    <cellStyle name="Note 2" xfId="890" xr:uid="{00000000-0005-0000-0000-000059000000}"/>
    <cellStyle name="Note 2 2" xfId="936" xr:uid="{697D1F7C-57BD-418A-87B1-B3C0D794A59C}"/>
    <cellStyle name="Note 3" xfId="891" xr:uid="{00000000-0005-0000-0000-00005A000000}"/>
    <cellStyle name="Note 3 2" xfId="937" xr:uid="{2059E959-4B84-4E39-9F47-F6AA690CE217}"/>
    <cellStyle name="Output" xfId="892" xr:uid="{00000000-0005-0000-0000-00005B000000}"/>
    <cellStyle name="Percent (0)" xfId="893" xr:uid="{00000000-0005-0000-0000-00005C000000}"/>
    <cellStyle name="Percent (0) 2" xfId="894" xr:uid="{00000000-0005-0000-0000-00005D000000}"/>
    <cellStyle name="Percent (0) 2 2" xfId="939" xr:uid="{AEEF2051-332C-494A-A4A1-DF40FEE7909D}"/>
    <cellStyle name="Percent (0) 3" xfId="938" xr:uid="{2188AD0B-A53B-4385-8A6C-D2354D558418}"/>
    <cellStyle name="Percent 2" xfId="105" xr:uid="{00000000-0005-0000-0000-000078000000}"/>
    <cellStyle name="Porcentaje 2" xfId="61" xr:uid="{00000000-0005-0000-0000-000043000000}"/>
    <cellStyle name="Porcentaje 2 2" xfId="609" xr:uid="{00000000-0005-0000-0000-00008A000000}"/>
    <cellStyle name="Porcentaje 2 2 2" xfId="602" xr:uid="{00000000-0005-0000-0000-00008B000000}"/>
    <cellStyle name="Porcentaje 2 2 3" xfId="715" xr:uid="{D016BAFB-3976-4434-9914-7D3E10F0ACF3}"/>
    <cellStyle name="Porcentaje 2 2 4" xfId="940" xr:uid="{9A3BC751-10BD-4697-B1A3-11A20CEAE585}"/>
    <cellStyle name="Porcentaje 2 3" xfId="776" xr:uid="{CC99F799-6892-41FB-8435-A17C325438C4}"/>
    <cellStyle name="Porcentaje 2 4" xfId="703" xr:uid="{8D97FCB0-8234-474E-B4D5-864B4D64F129}"/>
    <cellStyle name="Porcentaje 2 5" xfId="895" xr:uid="{00000000-0005-0000-0000-00005E000000}"/>
    <cellStyle name="Porcentaje 3" xfId="190" xr:uid="{00000000-0005-0000-0000-0000F5000000}"/>
    <cellStyle name="Porcentaje 3 2" xfId="723" xr:uid="{B19FAE3D-B3E1-454C-90FF-B482690675E4}"/>
    <cellStyle name="Porcentaje 4" xfId="661" xr:uid="{00000000-0005-0000-0000-0000F3020000}"/>
    <cellStyle name="Porcentaje 4 2" xfId="734" xr:uid="{18C0C770-B3F6-4EE4-83FC-EA9B14676F33}"/>
    <cellStyle name="Porcentual 2" xfId="897" xr:uid="{00000000-0005-0000-0000-000060000000}"/>
    <cellStyle name="Porcentual 2 2" xfId="898" xr:uid="{00000000-0005-0000-0000-000061000000}"/>
    <cellStyle name="Porcentual 2 2 2" xfId="942" xr:uid="{D10D83E0-A9E2-4F53-BE30-669A42BBFC3D}"/>
    <cellStyle name="Porcentual 2 3" xfId="941" xr:uid="{895CA68C-07D5-49DF-90F1-775F1A9189CF}"/>
    <cellStyle name="Result" xfId="177" xr:uid="{00000000-0005-0000-0000-000011000000}"/>
    <cellStyle name="Result 1" xfId="178" xr:uid="{00000000-0005-0000-0000-000012000000}"/>
    <cellStyle name="Result 2" xfId="179" xr:uid="{00000000-0005-0000-0000-000013000000}"/>
    <cellStyle name="Result2" xfId="180" xr:uid="{00000000-0005-0000-0000-000014000000}"/>
    <cellStyle name="Result2 1" xfId="181" xr:uid="{00000000-0005-0000-0000-000015000000}"/>
    <cellStyle name="Result2 2" xfId="182" xr:uid="{00000000-0005-0000-0000-000016000000}"/>
    <cellStyle name="Salida" xfId="458" builtinId="21" customBuiltin="1"/>
    <cellStyle name="Salida 2" xfId="626" xr:uid="{00000000-0005-0000-0000-0000F8020000}"/>
    <cellStyle name="Texto de advertencia" xfId="462" builtinId="11" customBuiltin="1"/>
    <cellStyle name="Texto de advertencia 2" xfId="630" xr:uid="{00000000-0005-0000-0000-0000F9020000}"/>
    <cellStyle name="Texto de advertencia 2 2" xfId="899" xr:uid="{00000000-0005-0000-0000-000063000000}"/>
    <cellStyle name="Texto de advertencia 3" xfId="906" xr:uid="{00000000-0005-0000-0000-000062000000}"/>
    <cellStyle name="Texto explicativo" xfId="464" builtinId="53" customBuiltin="1"/>
    <cellStyle name="Texto explicativo 2" xfId="632" xr:uid="{00000000-0005-0000-0000-0000FA020000}"/>
    <cellStyle name="Tickmark" xfId="900" xr:uid="{00000000-0005-0000-0000-000064000000}"/>
    <cellStyle name="Title" xfId="901" xr:uid="{00000000-0005-0000-0000-000065000000}"/>
    <cellStyle name="Título" xfId="811" builtinId="15" customBuiltin="1"/>
    <cellStyle name="Título 2" xfId="452" builtinId="17" customBuiltin="1"/>
    <cellStyle name="Título 2 2" xfId="484" xr:uid="{00000000-0005-0000-0000-0000FC020000}"/>
    <cellStyle name="Título 3" xfId="453" builtinId="18" customBuiltin="1"/>
    <cellStyle name="Título 3 2" xfId="490" xr:uid="{00000000-0005-0000-0000-0000FD020000}"/>
    <cellStyle name="Título 4" xfId="610" xr:uid="{00000000-0005-0000-0000-0000FB020000}"/>
    <cellStyle name="Título 4 2" xfId="732" xr:uid="{00000000-0005-0000-0000-000038000000}"/>
    <cellStyle name="Título 4 2 2" xfId="1130" xr:uid="{00000000-0005-0000-0000-0000C7010000}"/>
    <cellStyle name="Total" xfId="465" builtinId="25" customBuiltin="1"/>
    <cellStyle name="Total 2" xfId="633" xr:uid="{00000000-0005-0000-0000-0000FE020000}"/>
    <cellStyle name="Total 2 2" xfId="903" xr:uid="{00000000-0005-0000-0000-000067000000}"/>
    <cellStyle name="Total 3" xfId="904" xr:uid="{00000000-0005-0000-0000-000068000000}"/>
    <cellStyle name="Total 4" xfId="905" xr:uid="{00000000-0005-0000-0000-000069000000}"/>
    <cellStyle name="Total 5" xfId="902" xr:uid="{00000000-0005-0000-0000-0000C6030000}"/>
    <cellStyle name="Warning Text 2" xfId="907" xr:uid="{00000000-0005-0000-0000-00006A000000}"/>
  </cellStyles>
  <dxfs count="11">
    <dxf>
      <fill>
        <patternFill patternType="solid">
          <fgColor theme="8" tint="0.79998168889431442"/>
          <bgColor theme="8" tint="0.79998168889431442"/>
        </patternFill>
      </fill>
      <border>
        <bottom style="thin">
          <color theme="8" tint="0.39997558519241921"/>
        </bottom>
      </border>
    </dxf>
    <dxf>
      <fill>
        <patternFill patternType="solid">
          <fgColor theme="8" tint="0.79998168889431442"/>
          <bgColor theme="8" tint="0.79998168889431442"/>
        </patternFill>
      </fill>
      <border>
        <bottom style="thin">
          <color theme="8" tint="0.39997558519241921"/>
        </bottom>
      </border>
    </dxf>
    <dxf>
      <font>
        <b/>
        <color theme="1"/>
      </font>
      <fill>
        <patternFill patternType="none">
          <bgColor auto="1"/>
        </patternFill>
      </fill>
    </dxf>
    <dxf>
      <font>
        <b/>
        <color theme="1"/>
      </font>
      <fill>
        <patternFill patternType="none">
          <bgColor auto="1"/>
        </patternFill>
      </fill>
      <border>
        <bottom style="thin">
          <color theme="8" tint="0.39997558519241921"/>
        </bottom>
      </border>
    </dxf>
    <dxf>
      <font>
        <b/>
        <color theme="1"/>
      </font>
      <fill>
        <patternFill>
          <bgColor theme="7" tint="0.79998168889431442"/>
        </patternFill>
      </fill>
    </dxf>
    <dxf>
      <font>
        <b/>
        <color theme="1"/>
      </font>
      <fill>
        <patternFill>
          <bgColor theme="0" tint="-0.14996795556505021"/>
        </patternFill>
      </fill>
      <border>
        <top style="thin">
          <color theme="8"/>
        </top>
        <bottom style="thin">
          <color theme="8"/>
        </bottom>
      </border>
    </dxf>
    <dxf>
      <fill>
        <patternFill patternType="solid">
          <fgColor theme="0"/>
          <bgColor theme="0"/>
        </patternFill>
      </fill>
    </dxf>
    <dxf>
      <fill>
        <patternFill patternType="none">
          <fgColor indexed="64"/>
          <bgColor auto="1"/>
        </patternFill>
      </fill>
      <border>
        <left style="thin">
          <color theme="0" tint="-0.249977111117893"/>
        </left>
        <right style="thin">
          <color theme="0" tint="-0.249977111117893"/>
        </right>
      </border>
    </dxf>
    <dxf>
      <fill>
        <patternFill patternType="none">
          <fgColor auto="1"/>
          <bgColor auto="1"/>
        </patternFill>
      </fill>
    </dxf>
    <dxf>
      <font>
        <b/>
        <color theme="1"/>
      </font>
      <fill>
        <patternFill patternType="solid">
          <fgColor theme="8" tint="0.79998168889431442"/>
          <bgColor theme="8" tint="0.79998168889431442"/>
        </patternFill>
      </fill>
      <border>
        <top style="thin">
          <color theme="8" tint="0.39997558519241921"/>
        </top>
      </border>
    </dxf>
    <dxf>
      <font>
        <b/>
        <color theme="1"/>
      </font>
      <fill>
        <patternFill patternType="solid">
          <fgColor theme="8" tint="0.79998168889431442"/>
          <bgColor theme="8" tint="0.79998168889431442"/>
        </patternFill>
      </fill>
      <border>
        <bottom style="thin">
          <color theme="8" tint="0.39997558519241921"/>
        </bottom>
      </border>
    </dxf>
  </dxfs>
  <tableStyles count="2" defaultTableStyle="TableStyleMedium9" defaultPivotStyle="PivotStyleLight16">
    <tableStyle name="PivotStyleLight20 2" table="0" count="11" xr9:uid="{7B076699-A1DD-4C30-8FBA-2D0CB77DA137}">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 name="Estilo de tabla dinámica 1" table="0" count="0" xr9:uid="{00000000-0011-0000-FFFF-FFFF00000000}"/>
  </tableStyles>
  <colors>
    <mruColors>
      <color rgb="FF00FF00"/>
      <color rgb="FFBAD40F"/>
      <color rgb="FFCDC800"/>
      <color rgb="FFCCCC00"/>
      <color rgb="FFD1CC00"/>
      <color rgb="FF0099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35859</xdr:colOff>
      <xdr:row>0</xdr:row>
      <xdr:rowOff>71718</xdr:rowOff>
    </xdr:from>
    <xdr:to>
      <xdr:col>4</xdr:col>
      <xdr:colOff>227405</xdr:colOff>
      <xdr:row>3</xdr:row>
      <xdr:rowOff>147693</xdr:rowOff>
    </xdr:to>
    <xdr:pic>
      <xdr:nvPicPr>
        <xdr:cNvPr id="2" name="Imagen 1">
          <a:extLst>
            <a:ext uri="{FF2B5EF4-FFF2-40B4-BE49-F238E27FC236}">
              <a16:creationId xmlns:a16="http://schemas.microsoft.com/office/drawing/2014/main" id="{E27B1BE5-EE38-4FFB-8F25-CDE3567FC2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7788" y="71718"/>
          <a:ext cx="2441688" cy="5600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44823</xdr:colOff>
      <xdr:row>0</xdr:row>
      <xdr:rowOff>125506</xdr:rowOff>
    </xdr:from>
    <xdr:to>
      <xdr:col>1</xdr:col>
      <xdr:colOff>2549263</xdr:colOff>
      <xdr:row>3</xdr:row>
      <xdr:rowOff>181423</xdr:rowOff>
    </xdr:to>
    <xdr:pic>
      <xdr:nvPicPr>
        <xdr:cNvPr id="2" name="Imagen 1">
          <a:extLst>
            <a:ext uri="{FF2B5EF4-FFF2-40B4-BE49-F238E27FC236}">
              <a16:creationId xmlns:a16="http://schemas.microsoft.com/office/drawing/2014/main" id="{37B041C8-FE29-415F-9116-D581864DAA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4776" y="125506"/>
          <a:ext cx="2504440" cy="5600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26894</xdr:colOff>
      <xdr:row>1</xdr:row>
      <xdr:rowOff>26894</xdr:rowOff>
    </xdr:from>
    <xdr:to>
      <xdr:col>1</xdr:col>
      <xdr:colOff>2537049</xdr:colOff>
      <xdr:row>4</xdr:row>
      <xdr:rowOff>110490</xdr:rowOff>
    </xdr:to>
    <xdr:pic>
      <xdr:nvPicPr>
        <xdr:cNvPr id="2" name="Imagen 1">
          <a:extLst>
            <a:ext uri="{FF2B5EF4-FFF2-40B4-BE49-F238E27FC236}">
              <a16:creationId xmlns:a16="http://schemas.microsoft.com/office/drawing/2014/main" id="{ED57407E-8CE9-4304-9340-6B414A5B8F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788" y="188259"/>
          <a:ext cx="2504440" cy="5600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44824</xdr:colOff>
      <xdr:row>1</xdr:row>
      <xdr:rowOff>26894</xdr:rowOff>
    </xdr:from>
    <xdr:to>
      <xdr:col>1</xdr:col>
      <xdr:colOff>2549264</xdr:colOff>
      <xdr:row>4</xdr:row>
      <xdr:rowOff>106680</xdr:rowOff>
    </xdr:to>
    <xdr:pic>
      <xdr:nvPicPr>
        <xdr:cNvPr id="2" name="Imagen 1">
          <a:extLst>
            <a:ext uri="{FF2B5EF4-FFF2-40B4-BE49-F238E27FC236}">
              <a16:creationId xmlns:a16="http://schemas.microsoft.com/office/drawing/2014/main" id="{908464B0-F430-4FB1-9819-AA0DA4C72B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718" y="188259"/>
          <a:ext cx="2504440" cy="5600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35859</xdr:colOff>
      <xdr:row>1</xdr:row>
      <xdr:rowOff>17930</xdr:rowOff>
    </xdr:from>
    <xdr:to>
      <xdr:col>2</xdr:col>
      <xdr:colOff>57636</xdr:colOff>
      <xdr:row>4</xdr:row>
      <xdr:rowOff>97716</xdr:rowOff>
    </xdr:to>
    <xdr:pic>
      <xdr:nvPicPr>
        <xdr:cNvPr id="2" name="Imagen 1">
          <a:extLst>
            <a:ext uri="{FF2B5EF4-FFF2-40B4-BE49-F238E27FC236}">
              <a16:creationId xmlns:a16="http://schemas.microsoft.com/office/drawing/2014/main" id="{436E578C-4167-49A1-AC80-6D378015F2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153" y="340659"/>
          <a:ext cx="2504440" cy="5600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599</xdr:row>
      <xdr:rowOff>0</xdr:rowOff>
    </xdr:from>
    <xdr:to>
      <xdr:col>6</xdr:col>
      <xdr:colOff>304800</xdr:colOff>
      <xdr:row>600</xdr:row>
      <xdr:rowOff>110484</xdr:rowOff>
    </xdr:to>
    <xdr:sp macro="" textlink="">
      <xdr:nvSpPr>
        <xdr:cNvPr id="1030" name="AutoShape 6" descr="blob:https://web.whatsapp.com/90aab7f9-7c45-4ed5-861e-35110ccaf442">
          <a:extLst>
            <a:ext uri="{FF2B5EF4-FFF2-40B4-BE49-F238E27FC236}">
              <a16:creationId xmlns:a16="http://schemas.microsoft.com/office/drawing/2014/main" id="{714525D4-E1B6-4C3E-ABBC-6C35743D55F9}"/>
            </a:ext>
          </a:extLst>
        </xdr:cNvPr>
        <xdr:cNvSpPr>
          <a:spLocks noChangeAspect="1" noChangeArrowheads="1"/>
        </xdr:cNvSpPr>
      </xdr:nvSpPr>
      <xdr:spPr bwMode="auto">
        <a:xfrm>
          <a:off x="8290560" y="9290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26894</xdr:colOff>
      <xdr:row>1</xdr:row>
      <xdr:rowOff>53788</xdr:rowOff>
    </xdr:from>
    <xdr:to>
      <xdr:col>2</xdr:col>
      <xdr:colOff>2052955</xdr:colOff>
      <xdr:row>4</xdr:row>
      <xdr:rowOff>110489</xdr:rowOff>
    </xdr:to>
    <xdr:pic>
      <xdr:nvPicPr>
        <xdr:cNvPr id="3" name="Imagen 2">
          <a:extLst>
            <a:ext uri="{FF2B5EF4-FFF2-40B4-BE49-F238E27FC236}">
              <a16:creationId xmlns:a16="http://schemas.microsoft.com/office/drawing/2014/main" id="{612AA1CB-BE07-4826-887B-38C4E78BE5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906" y="394447"/>
          <a:ext cx="2504440" cy="5600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laran\Downloads\AVALON_CBSA_Balance_a_Diciembre_de_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General"/>
      <sheetName val="Estado de Resultados"/>
      <sheetName val="Flujo de Efectivo"/>
      <sheetName val="Variacion PN"/>
      <sheetName val="Notas"/>
    </sheetNames>
    <sheetDataSet>
      <sheetData sheetId="0">
        <row r="6">
          <cell r="E6">
            <v>29209612</v>
          </cell>
          <cell r="F6">
            <v>36585379</v>
          </cell>
        </row>
        <row r="11">
          <cell r="E11">
            <v>853165781</v>
          </cell>
          <cell r="F11">
            <v>790947061</v>
          </cell>
        </row>
        <row r="12">
          <cell r="E12">
            <v>29396891</v>
          </cell>
          <cell r="F12">
            <v>20514227</v>
          </cell>
        </row>
        <row r="15">
          <cell r="B15">
            <v>195717985</v>
          </cell>
          <cell r="C15">
            <v>114620494</v>
          </cell>
        </row>
      </sheetData>
      <sheetData sheetId="1">
        <row r="4">
          <cell r="B4">
            <v>13525418929</v>
          </cell>
        </row>
        <row r="43">
          <cell r="B43">
            <v>853165781</v>
          </cell>
        </row>
      </sheetData>
      <sheetData sheetId="2"/>
      <sheetData sheetId="3"/>
      <sheetData sheetId="4">
        <row r="319">
          <cell r="C319">
            <v>837414411</v>
          </cell>
        </row>
        <row r="409">
          <cell r="C409">
            <v>917137640</v>
          </cell>
        </row>
        <row r="410">
          <cell r="C410">
            <v>1280332137</v>
          </cell>
        </row>
        <row r="412">
          <cell r="C412">
            <v>102017373</v>
          </cell>
        </row>
        <row r="413">
          <cell r="C413">
            <v>225648255</v>
          </cell>
        </row>
        <row r="414">
          <cell r="C414">
            <v>837414411</v>
          </cell>
        </row>
        <row r="415">
          <cell r="C415">
            <v>75278137</v>
          </cell>
        </row>
        <row r="420">
          <cell r="C420">
            <v>147720292</v>
          </cell>
        </row>
        <row r="421">
          <cell r="C421">
            <v>39525000</v>
          </cell>
        </row>
        <row r="422">
          <cell r="C422">
            <v>45200000</v>
          </cell>
        </row>
        <row r="433">
          <cell r="C433">
            <v>217500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avalon.com.py" TargetMode="External"/><Relationship Id="rId1" Type="http://schemas.openxmlformats.org/officeDocument/2006/relationships/hyperlink" Target="http://www.avalon.com.py/"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F1CFC-AAB3-4043-B0FA-73D65430D3A1}">
  <dimension ref="A5:R229"/>
  <sheetViews>
    <sheetView showGridLines="0" topLeftCell="A187" zoomScale="85" zoomScaleNormal="85" workbookViewId="0">
      <selection activeCell="M209" sqref="M209"/>
    </sheetView>
  </sheetViews>
  <sheetFormatPr baseColWidth="10" defaultColWidth="11.5703125" defaultRowHeight="12.75"/>
  <cols>
    <col min="1" max="2" width="11.5703125" style="9"/>
    <col min="3" max="3" width="4.42578125" style="9" customWidth="1"/>
    <col min="4" max="4" width="29.28515625" style="9" customWidth="1"/>
    <col min="5" max="5" width="20.28515625" style="9" customWidth="1"/>
    <col min="6" max="6" width="12.140625" style="9" customWidth="1"/>
    <col min="7" max="11" width="11.42578125" style="9" customWidth="1"/>
    <col min="12" max="12" width="18.28515625" style="9" customWidth="1"/>
    <col min="13" max="13" width="15.7109375" style="9" customWidth="1"/>
    <col min="14" max="14" width="19.85546875" style="9" customWidth="1"/>
    <col min="15" max="15" width="22.140625" style="9" customWidth="1"/>
    <col min="16" max="16" width="11.5703125" style="9"/>
    <col min="17" max="17" width="20.85546875" style="9" customWidth="1"/>
    <col min="18" max="16384" width="11.5703125" style="9"/>
  </cols>
  <sheetData>
    <row r="5" spans="3:18" ht="18.600000000000001" customHeight="1">
      <c r="C5" s="381" t="s">
        <v>310</v>
      </c>
      <c r="D5" s="381"/>
      <c r="E5" s="381"/>
      <c r="F5" s="381"/>
      <c r="G5" s="381"/>
      <c r="H5" s="381"/>
      <c r="I5" s="381"/>
      <c r="J5" s="381"/>
    </row>
    <row r="6" spans="3:18" ht="12.6" customHeight="1">
      <c r="C6" s="42" t="s">
        <v>675</v>
      </c>
      <c r="D6" s="43"/>
      <c r="E6" s="38"/>
      <c r="F6" s="38"/>
      <c r="G6" s="38"/>
      <c r="H6" s="38"/>
      <c r="I6" s="38"/>
      <c r="J6" s="38"/>
    </row>
    <row r="7" spans="3:18" ht="12.6" customHeight="1">
      <c r="C7" s="42" t="s">
        <v>676</v>
      </c>
      <c r="D7" s="43"/>
      <c r="E7" s="38"/>
      <c r="F7" s="38"/>
      <c r="G7" s="38"/>
      <c r="H7" s="38"/>
      <c r="I7" s="38"/>
      <c r="J7" s="38"/>
    </row>
    <row r="8" spans="3:18" ht="19.899999999999999" customHeight="1">
      <c r="D8" s="38"/>
      <c r="E8" s="38"/>
      <c r="F8" s="38"/>
      <c r="G8" s="38"/>
      <c r="H8" s="38"/>
      <c r="I8" s="38"/>
      <c r="J8" s="38"/>
      <c r="K8" s="38"/>
    </row>
    <row r="9" spans="3:18" ht="15.75">
      <c r="C9" s="382" t="s">
        <v>550</v>
      </c>
      <c r="D9" s="382"/>
      <c r="E9" s="382"/>
      <c r="F9" s="382"/>
      <c r="G9" s="382"/>
      <c r="H9" s="382"/>
      <c r="I9" s="382"/>
      <c r="J9" s="382"/>
      <c r="K9" s="382"/>
      <c r="L9" s="37"/>
      <c r="M9" s="37"/>
      <c r="N9" s="37"/>
      <c r="O9" s="37"/>
      <c r="P9" s="37"/>
    </row>
    <row r="10" spans="3:18" ht="15" customHeight="1">
      <c r="C10" s="380" t="s">
        <v>867</v>
      </c>
      <c r="D10" s="380"/>
      <c r="E10" s="380"/>
      <c r="F10" s="380"/>
      <c r="G10" s="380"/>
      <c r="H10" s="380"/>
      <c r="I10" s="380"/>
      <c r="J10" s="380"/>
      <c r="K10" s="380"/>
      <c r="L10" s="52"/>
      <c r="M10" s="49"/>
      <c r="N10" s="49"/>
      <c r="O10" s="49"/>
      <c r="P10" s="49"/>
      <c r="Q10" s="49"/>
      <c r="R10" s="49"/>
    </row>
    <row r="11" spans="3:18" ht="15" customHeight="1">
      <c r="C11" s="67"/>
      <c r="D11" s="67"/>
      <c r="E11" s="67"/>
      <c r="F11" s="67"/>
      <c r="G11" s="67"/>
      <c r="H11" s="67"/>
      <c r="I11" s="67"/>
      <c r="J11" s="67"/>
      <c r="K11" s="67"/>
      <c r="L11" s="52"/>
      <c r="M11" s="49"/>
      <c r="N11" s="49"/>
      <c r="O11" s="49"/>
      <c r="P11" s="49"/>
      <c r="Q11" s="49"/>
      <c r="R11" s="49"/>
    </row>
    <row r="12" spans="3:18">
      <c r="C12" s="45" t="s">
        <v>534</v>
      </c>
      <c r="D12" s="45" t="s">
        <v>535</v>
      </c>
      <c r="E12" s="46"/>
      <c r="F12" s="46"/>
      <c r="G12" s="46"/>
      <c r="H12" s="46"/>
      <c r="I12" s="46"/>
      <c r="J12" s="47"/>
      <c r="K12" s="47"/>
      <c r="L12" s="47"/>
      <c r="M12" s="47"/>
      <c r="N12" s="49"/>
      <c r="O12" s="49"/>
      <c r="P12" s="49"/>
      <c r="Q12" s="49"/>
      <c r="R12" s="49"/>
    </row>
    <row r="13" spans="3:18">
      <c r="C13" s="48"/>
      <c r="D13" s="48"/>
      <c r="E13" s="48"/>
      <c r="F13" s="48"/>
      <c r="G13" s="48"/>
      <c r="H13" s="48"/>
      <c r="I13" s="48"/>
      <c r="J13" s="49"/>
      <c r="K13" s="49"/>
      <c r="L13" s="49"/>
      <c r="M13" s="49"/>
      <c r="N13" s="49"/>
      <c r="O13" s="49"/>
      <c r="P13" s="49"/>
      <c r="Q13" s="49"/>
      <c r="R13" s="49"/>
    </row>
    <row r="14" spans="3:18">
      <c r="C14" s="48" t="s">
        <v>696</v>
      </c>
      <c r="D14" s="48" t="s">
        <v>517</v>
      </c>
      <c r="E14" s="48"/>
      <c r="F14" s="48"/>
      <c r="G14" s="48" t="s">
        <v>310</v>
      </c>
      <c r="H14" s="48"/>
      <c r="I14" s="48"/>
      <c r="J14" s="49"/>
      <c r="K14" s="49"/>
      <c r="L14" s="49"/>
      <c r="M14" s="49"/>
      <c r="N14" s="49"/>
      <c r="O14" s="49"/>
      <c r="P14" s="49"/>
      <c r="Q14" s="49"/>
      <c r="R14" s="49"/>
    </row>
    <row r="15" spans="3:18">
      <c r="C15" s="48" t="s">
        <v>697</v>
      </c>
      <c r="D15" s="48" t="s">
        <v>518</v>
      </c>
      <c r="E15" s="48"/>
      <c r="F15" s="48"/>
      <c r="G15" s="48" t="s">
        <v>531</v>
      </c>
      <c r="H15" s="48"/>
      <c r="I15" s="48"/>
      <c r="J15" s="49"/>
      <c r="K15" s="49"/>
      <c r="L15" s="49"/>
      <c r="M15" s="49"/>
      <c r="N15" s="49"/>
      <c r="O15" s="49"/>
      <c r="P15" s="49"/>
      <c r="Q15" s="49"/>
      <c r="R15" s="49"/>
    </row>
    <row r="16" spans="3:18">
      <c r="C16" s="48" t="s">
        <v>698</v>
      </c>
      <c r="D16" s="48" t="s">
        <v>519</v>
      </c>
      <c r="E16" s="48"/>
      <c r="F16" s="48"/>
      <c r="G16" s="48" t="s">
        <v>309</v>
      </c>
      <c r="H16" s="48"/>
      <c r="I16" s="48"/>
      <c r="J16" s="49"/>
      <c r="K16" s="49"/>
      <c r="L16" s="49"/>
      <c r="M16" s="49"/>
      <c r="N16" s="49"/>
      <c r="O16" s="49"/>
      <c r="P16" s="49"/>
      <c r="Q16" s="49"/>
      <c r="R16" s="49"/>
    </row>
    <row r="17" spans="3:18">
      <c r="C17" s="48" t="s">
        <v>699</v>
      </c>
      <c r="D17" s="48" t="s">
        <v>520</v>
      </c>
      <c r="E17" s="48"/>
      <c r="F17" s="48"/>
      <c r="G17" s="48" t="s">
        <v>532</v>
      </c>
      <c r="H17" s="48"/>
      <c r="I17" s="48"/>
      <c r="J17" s="49"/>
      <c r="K17" s="49"/>
      <c r="L17" s="49"/>
      <c r="M17" s="49"/>
      <c r="N17" s="49"/>
      <c r="O17" s="49"/>
      <c r="P17" s="49"/>
      <c r="Q17" s="49"/>
      <c r="R17" s="49"/>
    </row>
    <row r="18" spans="3:18">
      <c r="C18" s="48" t="s">
        <v>700</v>
      </c>
      <c r="D18" s="48" t="s">
        <v>521</v>
      </c>
      <c r="E18" s="48"/>
      <c r="F18" s="48"/>
      <c r="G18" s="48" t="s">
        <v>308</v>
      </c>
      <c r="H18" s="48"/>
      <c r="I18" s="48"/>
      <c r="J18" s="49"/>
      <c r="K18" s="49"/>
      <c r="L18" s="49"/>
      <c r="M18" s="49"/>
      <c r="N18" s="49"/>
      <c r="O18" s="49"/>
      <c r="P18" s="49"/>
      <c r="Q18" s="49"/>
      <c r="R18" s="49"/>
    </row>
    <row r="19" spans="3:18">
      <c r="C19" s="48" t="s">
        <v>701</v>
      </c>
      <c r="D19" s="48" t="s">
        <v>522</v>
      </c>
      <c r="E19" s="48"/>
      <c r="F19" s="48"/>
      <c r="G19" s="50" t="s">
        <v>307</v>
      </c>
      <c r="H19" s="48"/>
      <c r="I19" s="48"/>
      <c r="J19" s="49"/>
      <c r="K19" s="49"/>
      <c r="L19" s="49"/>
      <c r="M19" s="49"/>
      <c r="N19" s="49"/>
      <c r="O19" s="68"/>
      <c r="P19" s="49"/>
      <c r="Q19" s="49"/>
      <c r="R19" s="49"/>
    </row>
    <row r="20" spans="3:18">
      <c r="C20" s="48" t="s">
        <v>702</v>
      </c>
      <c r="D20" s="48" t="s">
        <v>523</v>
      </c>
      <c r="E20" s="48"/>
      <c r="F20" s="48"/>
      <c r="G20" s="50" t="s">
        <v>306</v>
      </c>
      <c r="H20" s="48"/>
      <c r="I20" s="48"/>
      <c r="J20" s="49"/>
      <c r="K20" s="49"/>
      <c r="L20" s="49"/>
      <c r="M20" s="49"/>
      <c r="N20" s="49"/>
      <c r="O20" s="49"/>
      <c r="P20" s="49"/>
      <c r="Q20" s="49"/>
      <c r="R20" s="49"/>
    </row>
    <row r="21" spans="3:18">
      <c r="C21" s="48" t="s">
        <v>703</v>
      </c>
      <c r="D21" s="48" t="s">
        <v>524</v>
      </c>
      <c r="E21" s="48"/>
      <c r="F21" s="48"/>
      <c r="G21" s="48" t="s">
        <v>532</v>
      </c>
      <c r="H21" s="48"/>
      <c r="I21" s="48"/>
      <c r="J21" s="49"/>
      <c r="K21" s="49"/>
      <c r="L21" s="49"/>
      <c r="M21" s="49"/>
      <c r="N21" s="49"/>
      <c r="O21" s="49"/>
      <c r="P21" s="49"/>
      <c r="Q21" s="49"/>
      <c r="R21" s="49"/>
    </row>
    <row r="22" spans="3:18">
      <c r="C22" s="49"/>
      <c r="D22" s="49"/>
      <c r="E22" s="49"/>
      <c r="F22" s="49"/>
      <c r="G22" s="49"/>
      <c r="H22" s="49"/>
      <c r="I22" s="49"/>
      <c r="J22" s="49"/>
      <c r="K22" s="49"/>
      <c r="L22" s="49"/>
      <c r="M22" s="49"/>
      <c r="N22" s="49"/>
      <c r="O22" s="49"/>
      <c r="P22" s="49"/>
      <c r="Q22" s="49"/>
      <c r="R22" s="49"/>
    </row>
    <row r="23" spans="3:18">
      <c r="C23" s="45" t="s">
        <v>536</v>
      </c>
      <c r="D23" s="45" t="s">
        <v>537</v>
      </c>
      <c r="E23" s="45"/>
      <c r="F23" s="45"/>
      <c r="G23" s="48"/>
      <c r="H23" s="45"/>
      <c r="I23" s="48"/>
      <c r="J23" s="45"/>
      <c r="K23" s="45"/>
      <c r="L23" s="52"/>
      <c r="M23" s="52"/>
      <c r="N23" s="49"/>
      <c r="O23" s="49"/>
      <c r="P23" s="49"/>
      <c r="Q23" s="49"/>
      <c r="R23" s="49"/>
    </row>
    <row r="24" spans="3:18">
      <c r="C24" s="48"/>
      <c r="D24" s="48"/>
      <c r="E24" s="48"/>
      <c r="F24" s="48"/>
      <c r="G24" s="48"/>
      <c r="H24" s="48"/>
      <c r="I24" s="48"/>
      <c r="J24" s="48"/>
      <c r="K24" s="48"/>
      <c r="L24" s="49"/>
      <c r="M24" s="49"/>
      <c r="N24" s="49"/>
      <c r="O24" s="49"/>
      <c r="P24" s="49"/>
      <c r="Q24" s="49"/>
      <c r="R24" s="49"/>
    </row>
    <row r="25" spans="3:18">
      <c r="C25" s="48" t="s">
        <v>704</v>
      </c>
      <c r="D25" s="48" t="s">
        <v>525</v>
      </c>
      <c r="E25" s="48"/>
      <c r="F25" s="48"/>
      <c r="G25" s="51">
        <v>39638</v>
      </c>
      <c r="H25" s="48"/>
      <c r="I25" s="48"/>
      <c r="J25" s="48"/>
      <c r="K25" s="48"/>
      <c r="L25" s="49"/>
      <c r="M25" s="49"/>
      <c r="N25" s="49"/>
      <c r="O25" s="49"/>
      <c r="P25" s="49"/>
      <c r="Q25" s="49"/>
      <c r="R25" s="49"/>
    </row>
    <row r="26" spans="3:18">
      <c r="C26" s="48" t="s">
        <v>705</v>
      </c>
      <c r="D26" s="48" t="s">
        <v>526</v>
      </c>
      <c r="E26" s="48"/>
      <c r="F26" s="48"/>
      <c r="G26" s="42">
        <v>590</v>
      </c>
      <c r="H26" s="48"/>
      <c r="I26" s="48"/>
      <c r="J26" s="48"/>
      <c r="K26" s="48"/>
      <c r="L26" s="49"/>
      <c r="M26" s="49"/>
      <c r="N26" s="49"/>
      <c r="O26" s="49"/>
      <c r="P26" s="49"/>
      <c r="Q26" s="49"/>
      <c r="R26" s="49"/>
    </row>
    <row r="27" spans="3:18">
      <c r="C27" s="48" t="s">
        <v>706</v>
      </c>
      <c r="D27" s="48" t="s">
        <v>527</v>
      </c>
      <c r="E27" s="48"/>
      <c r="F27" s="48"/>
      <c r="G27" s="42" t="s">
        <v>533</v>
      </c>
      <c r="H27" s="48"/>
      <c r="I27" s="48"/>
      <c r="J27" s="48"/>
      <c r="K27" s="48"/>
      <c r="L27" s="49"/>
      <c r="M27" s="49"/>
      <c r="N27" s="49"/>
      <c r="O27" s="49"/>
      <c r="P27" s="49"/>
      <c r="Q27" s="49"/>
      <c r="R27" s="49"/>
    </row>
    <row r="28" spans="3:18">
      <c r="C28" s="48" t="s">
        <v>707</v>
      </c>
      <c r="D28" s="48" t="s">
        <v>528</v>
      </c>
      <c r="E28" s="48"/>
      <c r="F28" s="48"/>
      <c r="G28" s="51">
        <v>41204</v>
      </c>
      <c r="H28" s="48"/>
      <c r="I28" s="48"/>
      <c r="J28" s="48"/>
      <c r="K28" s="48"/>
      <c r="L28" s="49"/>
      <c r="M28" s="49"/>
      <c r="N28" s="49"/>
      <c r="O28" s="49"/>
      <c r="P28" s="49"/>
      <c r="Q28" s="49"/>
      <c r="R28" s="49"/>
    </row>
    <row r="29" spans="3:18">
      <c r="C29" s="48" t="s">
        <v>489</v>
      </c>
      <c r="D29" s="48" t="s">
        <v>529</v>
      </c>
      <c r="E29" s="48"/>
      <c r="F29" s="48"/>
      <c r="G29" s="51">
        <v>41348</v>
      </c>
      <c r="H29" s="48"/>
      <c r="I29" s="48"/>
      <c r="J29" s="48"/>
      <c r="K29" s="48"/>
      <c r="L29" s="49"/>
      <c r="M29" s="49"/>
      <c r="N29" s="49"/>
      <c r="O29" s="49"/>
      <c r="P29" s="49"/>
      <c r="Q29" s="49"/>
      <c r="R29" s="49"/>
    </row>
    <row r="30" spans="3:18">
      <c r="C30" s="48" t="s">
        <v>489</v>
      </c>
      <c r="D30" s="48" t="s">
        <v>530</v>
      </c>
      <c r="E30" s="48"/>
      <c r="F30" s="48"/>
      <c r="G30" s="51">
        <v>42292</v>
      </c>
      <c r="H30" s="48"/>
      <c r="I30" s="48"/>
      <c r="J30" s="48"/>
      <c r="K30" s="48"/>
      <c r="L30" s="49"/>
      <c r="M30" s="49"/>
      <c r="N30" s="49"/>
      <c r="O30" s="49"/>
      <c r="P30" s="49"/>
      <c r="Q30" s="49"/>
      <c r="R30" s="49"/>
    </row>
    <row r="31" spans="3:18">
      <c r="C31" s="48"/>
      <c r="D31" s="48" t="s">
        <v>851</v>
      </c>
      <c r="E31" s="48"/>
      <c r="F31" s="48"/>
      <c r="G31" s="51">
        <v>44823</v>
      </c>
      <c r="H31" s="48"/>
      <c r="I31" s="48"/>
      <c r="J31" s="48"/>
      <c r="K31" s="48"/>
      <c r="L31" s="49"/>
      <c r="M31" s="49"/>
      <c r="N31" s="49"/>
      <c r="O31" s="49"/>
      <c r="P31" s="49"/>
      <c r="Q31" s="49"/>
      <c r="R31" s="49"/>
    </row>
    <row r="32" spans="3:18">
      <c r="C32" s="48"/>
      <c r="D32" s="48"/>
      <c r="E32" s="48"/>
      <c r="F32" s="48"/>
      <c r="G32" s="51"/>
      <c r="H32" s="48"/>
      <c r="I32" s="48"/>
      <c r="J32" s="48"/>
      <c r="K32" s="48"/>
      <c r="L32" s="49"/>
      <c r="M32" s="49"/>
      <c r="N32" s="49"/>
      <c r="O32" s="49"/>
      <c r="P32" s="49"/>
      <c r="Q32" s="49"/>
      <c r="R32" s="49"/>
    </row>
    <row r="33" spans="1:18">
      <c r="C33" s="48" t="s">
        <v>708</v>
      </c>
      <c r="D33" s="48" t="s">
        <v>526</v>
      </c>
      <c r="E33" s="48"/>
      <c r="F33" s="48"/>
      <c r="G33" s="42">
        <v>245</v>
      </c>
      <c r="H33" s="48"/>
      <c r="I33" s="48"/>
      <c r="J33" s="48"/>
      <c r="K33" s="48"/>
      <c r="L33" s="49"/>
      <c r="M33" s="49"/>
      <c r="N33" s="49"/>
      <c r="O33" s="49"/>
      <c r="P33" s="49"/>
      <c r="Q33" s="49"/>
      <c r="R33" s="49"/>
    </row>
    <row r="34" spans="1:18">
      <c r="A34" s="9" t="s">
        <v>305</v>
      </c>
      <c r="C34" s="48" t="s">
        <v>489</v>
      </c>
      <c r="D34" s="48" t="s">
        <v>526</v>
      </c>
      <c r="E34" s="48"/>
      <c r="F34" s="48"/>
      <c r="G34" s="42">
        <v>245</v>
      </c>
      <c r="H34" s="48"/>
      <c r="I34" s="48"/>
      <c r="J34" s="48"/>
      <c r="K34" s="48"/>
      <c r="L34" s="49"/>
      <c r="M34" s="49"/>
      <c r="N34" s="49"/>
      <c r="O34" s="49"/>
      <c r="P34" s="49"/>
      <c r="Q34" s="49"/>
      <c r="R34" s="49"/>
    </row>
    <row r="35" spans="1:18">
      <c r="C35" s="48" t="s">
        <v>489</v>
      </c>
      <c r="D35" s="48" t="s">
        <v>526</v>
      </c>
      <c r="E35" s="48"/>
      <c r="F35" s="48"/>
      <c r="G35" s="42">
        <v>1</v>
      </c>
      <c r="H35" s="48"/>
      <c r="I35" s="48"/>
      <c r="J35" s="48"/>
      <c r="K35" s="48"/>
      <c r="L35" s="49"/>
      <c r="M35" s="49"/>
      <c r="N35" s="49"/>
      <c r="O35" s="49"/>
      <c r="P35" s="49"/>
      <c r="Q35" s="49"/>
      <c r="R35" s="49"/>
    </row>
    <row r="36" spans="1:18">
      <c r="C36" s="48"/>
      <c r="D36" s="48" t="s">
        <v>526</v>
      </c>
      <c r="E36" s="48"/>
      <c r="F36" s="48"/>
      <c r="G36" s="42">
        <v>3</v>
      </c>
      <c r="H36" s="48"/>
      <c r="I36" s="48"/>
      <c r="J36" s="48"/>
      <c r="K36" s="48"/>
      <c r="L36" s="49"/>
      <c r="M36" s="49"/>
      <c r="N36" s="49"/>
      <c r="O36" s="49"/>
      <c r="P36" s="49"/>
      <c r="Q36" s="49"/>
      <c r="R36" s="49"/>
    </row>
    <row r="37" spans="1:18">
      <c r="C37" s="48"/>
      <c r="D37" s="48"/>
      <c r="E37" s="48"/>
      <c r="F37" s="48"/>
      <c r="G37" s="48"/>
      <c r="H37" s="48"/>
      <c r="I37" s="48"/>
      <c r="J37" s="48"/>
      <c r="K37" s="48"/>
      <c r="L37" s="49"/>
      <c r="M37" s="49"/>
      <c r="N37" s="49"/>
      <c r="O37" s="49"/>
      <c r="P37" s="49"/>
      <c r="Q37" s="49"/>
      <c r="R37" s="49"/>
    </row>
    <row r="38" spans="1:18">
      <c r="C38" s="45" t="s">
        <v>490</v>
      </c>
      <c r="D38" s="45" t="s">
        <v>491</v>
      </c>
      <c r="E38" s="45"/>
      <c r="F38" s="45"/>
      <c r="G38" s="45"/>
      <c r="H38" s="45"/>
      <c r="I38" s="45"/>
      <c r="J38" s="45"/>
      <c r="K38" s="45"/>
      <c r="L38" s="52"/>
      <c r="M38" s="52"/>
      <c r="N38" s="49"/>
      <c r="O38" s="49"/>
      <c r="P38" s="49"/>
      <c r="Q38" s="49"/>
      <c r="R38" s="49"/>
    </row>
    <row r="39" spans="1:18">
      <c r="C39" s="52"/>
      <c r="D39" s="52"/>
      <c r="E39" s="52"/>
      <c r="F39" s="52"/>
      <c r="G39" s="52"/>
      <c r="H39" s="52"/>
      <c r="I39" s="52"/>
      <c r="J39" s="52"/>
      <c r="K39" s="52"/>
      <c r="L39" s="52"/>
      <c r="M39" s="52"/>
      <c r="N39" s="49"/>
      <c r="O39" s="49"/>
      <c r="P39" s="49"/>
      <c r="Q39" s="49"/>
      <c r="R39" s="49"/>
    </row>
    <row r="40" spans="1:18" ht="15" customHeight="1">
      <c r="C40" s="373" t="s">
        <v>715</v>
      </c>
      <c r="D40" s="374"/>
      <c r="E40" s="374"/>
      <c r="F40" s="375"/>
      <c r="G40" s="373" t="s">
        <v>716</v>
      </c>
      <c r="H40" s="374"/>
      <c r="I40" s="374"/>
      <c r="J40" s="374"/>
      <c r="K40" s="374"/>
      <c r="L40" s="67"/>
      <c r="M40" s="67"/>
      <c r="N40" s="49"/>
      <c r="O40" s="49"/>
      <c r="P40" s="49"/>
      <c r="Q40" s="49"/>
      <c r="R40" s="49"/>
    </row>
    <row r="41" spans="1:18" ht="15" customHeight="1">
      <c r="C41" s="373" t="s">
        <v>717</v>
      </c>
      <c r="D41" s="374"/>
      <c r="E41" s="374"/>
      <c r="F41" s="374"/>
      <c r="G41" s="374"/>
      <c r="H41" s="374"/>
      <c r="I41" s="374"/>
      <c r="J41" s="374"/>
      <c r="K41" s="374"/>
      <c r="L41" s="52"/>
      <c r="M41" s="52"/>
      <c r="N41" s="52"/>
      <c r="O41" s="52"/>
      <c r="P41" s="49"/>
      <c r="Q41" s="49"/>
      <c r="R41" s="49"/>
    </row>
    <row r="42" spans="1:18" ht="15" customHeight="1">
      <c r="C42" s="369" t="s">
        <v>497</v>
      </c>
      <c r="D42" s="369"/>
      <c r="E42" s="369"/>
      <c r="F42" s="369"/>
      <c r="G42" s="369" t="s">
        <v>504</v>
      </c>
      <c r="H42" s="369"/>
      <c r="I42" s="369"/>
      <c r="J42" s="369"/>
      <c r="K42" s="369"/>
      <c r="L42" s="310"/>
      <c r="M42" s="69"/>
      <c r="N42" s="390"/>
      <c r="O42" s="390"/>
      <c r="P42" s="49"/>
      <c r="Q42" s="49"/>
      <c r="R42" s="49"/>
    </row>
    <row r="43" spans="1:18" ht="15" customHeight="1">
      <c r="C43" s="369" t="s">
        <v>498</v>
      </c>
      <c r="D43" s="369"/>
      <c r="E43" s="369"/>
      <c r="F43" s="369"/>
      <c r="G43" s="369" t="s">
        <v>499</v>
      </c>
      <c r="H43" s="369"/>
      <c r="I43" s="369"/>
      <c r="J43" s="369"/>
      <c r="K43" s="369"/>
      <c r="L43" s="310"/>
      <c r="M43" s="69"/>
      <c r="N43" s="49"/>
      <c r="O43" s="49"/>
      <c r="P43" s="49"/>
      <c r="Q43" s="49"/>
      <c r="R43" s="49"/>
    </row>
    <row r="44" spans="1:18" ht="15" customHeight="1">
      <c r="C44" s="369" t="s">
        <v>445</v>
      </c>
      <c r="D44" s="369"/>
      <c r="E44" s="369"/>
      <c r="F44" s="369"/>
      <c r="G44" s="369" t="s">
        <v>783</v>
      </c>
      <c r="H44" s="369"/>
      <c r="I44" s="369"/>
      <c r="J44" s="369"/>
      <c r="K44" s="369"/>
      <c r="L44" s="310"/>
      <c r="M44" s="69"/>
      <c r="N44" s="49"/>
      <c r="O44" s="49"/>
      <c r="P44" s="49"/>
      <c r="Q44" s="49"/>
      <c r="R44" s="49"/>
    </row>
    <row r="45" spans="1:18" ht="15" customHeight="1">
      <c r="C45" s="369" t="s">
        <v>445</v>
      </c>
      <c r="D45" s="369"/>
      <c r="E45" s="369"/>
      <c r="F45" s="369"/>
      <c r="G45" s="369" t="s">
        <v>784</v>
      </c>
      <c r="H45" s="369"/>
      <c r="I45" s="369"/>
      <c r="J45" s="369"/>
      <c r="K45" s="369"/>
      <c r="L45" s="310"/>
      <c r="M45" s="69"/>
      <c r="N45" s="49"/>
      <c r="O45" s="49"/>
      <c r="P45" s="49"/>
      <c r="Q45" s="49"/>
      <c r="R45" s="49"/>
    </row>
    <row r="46" spans="1:18" ht="15" customHeight="1">
      <c r="C46" s="369" t="s">
        <v>506</v>
      </c>
      <c r="D46" s="369"/>
      <c r="E46" s="369"/>
      <c r="F46" s="369"/>
      <c r="G46" s="369" t="s">
        <v>786</v>
      </c>
      <c r="H46" s="369"/>
      <c r="I46" s="369"/>
      <c r="J46" s="369"/>
      <c r="K46" s="369"/>
      <c r="L46" s="310"/>
      <c r="M46" s="69"/>
      <c r="N46" s="49"/>
      <c r="O46" s="49"/>
      <c r="P46" s="49"/>
      <c r="Q46" s="49"/>
      <c r="R46" s="49"/>
    </row>
    <row r="47" spans="1:18" ht="15" customHeight="1">
      <c r="C47" s="373" t="s">
        <v>718</v>
      </c>
      <c r="D47" s="374"/>
      <c r="E47" s="374"/>
      <c r="F47" s="374"/>
      <c r="G47" s="374"/>
      <c r="H47" s="374"/>
      <c r="I47" s="374"/>
      <c r="J47" s="374"/>
      <c r="K47" s="374"/>
      <c r="L47" s="52"/>
      <c r="M47" s="52"/>
      <c r="N47" s="52"/>
      <c r="O47" s="52"/>
      <c r="P47" s="49"/>
      <c r="Q47" s="49"/>
      <c r="R47" s="49"/>
    </row>
    <row r="48" spans="1:18" ht="15" customHeight="1">
      <c r="C48" s="369" t="s">
        <v>507</v>
      </c>
      <c r="D48" s="369"/>
      <c r="E48" s="369"/>
      <c r="F48" s="369"/>
      <c r="G48" s="369" t="s">
        <v>784</v>
      </c>
      <c r="H48" s="369"/>
      <c r="I48" s="369"/>
      <c r="J48" s="369"/>
      <c r="K48" s="369"/>
      <c r="L48" s="310"/>
      <c r="M48" s="69"/>
      <c r="N48" s="49"/>
      <c r="O48" s="49"/>
      <c r="P48" s="49"/>
      <c r="Q48" s="49"/>
      <c r="R48" s="49"/>
    </row>
    <row r="49" spans="3:18" ht="15" customHeight="1">
      <c r="C49" s="369" t="s">
        <v>508</v>
      </c>
      <c r="D49" s="369"/>
      <c r="E49" s="369"/>
      <c r="F49" s="369"/>
      <c r="G49" s="369" t="s">
        <v>868</v>
      </c>
      <c r="H49" s="369"/>
      <c r="I49" s="369"/>
      <c r="J49" s="369"/>
      <c r="K49" s="369"/>
      <c r="L49" s="310"/>
      <c r="M49" s="69"/>
      <c r="N49" s="49"/>
      <c r="O49" s="49"/>
      <c r="P49" s="49"/>
      <c r="Q49" s="49"/>
      <c r="R49" s="49"/>
    </row>
    <row r="50" spans="3:18" ht="15" customHeight="1">
      <c r="C50" s="376" t="s">
        <v>509</v>
      </c>
      <c r="D50" s="377"/>
      <c r="E50" s="377"/>
      <c r="F50" s="378"/>
      <c r="G50" s="376" t="s">
        <v>501</v>
      </c>
      <c r="H50" s="377"/>
      <c r="I50" s="377"/>
      <c r="J50" s="377"/>
      <c r="K50" s="378"/>
      <c r="L50" s="310"/>
      <c r="M50" s="69"/>
      <c r="N50" s="49"/>
      <c r="O50" s="49"/>
      <c r="P50" s="49"/>
      <c r="Q50" s="49"/>
      <c r="R50" s="49"/>
    </row>
    <row r="51" spans="3:18" ht="15" customHeight="1">
      <c r="C51" s="369" t="s">
        <v>510</v>
      </c>
      <c r="D51" s="369"/>
      <c r="E51" s="369"/>
      <c r="F51" s="369"/>
      <c r="G51" s="369" t="s">
        <v>501</v>
      </c>
      <c r="H51" s="369"/>
      <c r="I51" s="369"/>
      <c r="J51" s="369"/>
      <c r="K51" s="369"/>
      <c r="L51" s="310"/>
      <c r="M51" s="69"/>
      <c r="N51" s="49"/>
      <c r="O51" s="49"/>
      <c r="P51" s="49"/>
      <c r="Q51" s="49"/>
      <c r="R51" s="49"/>
    </row>
    <row r="52" spans="3:18" ht="15" customHeight="1">
      <c r="C52" s="369" t="s">
        <v>511</v>
      </c>
      <c r="D52" s="369"/>
      <c r="E52" s="369"/>
      <c r="F52" s="369"/>
      <c r="G52" s="369" t="s">
        <v>785</v>
      </c>
      <c r="H52" s="369"/>
      <c r="I52" s="369"/>
      <c r="J52" s="369"/>
      <c r="K52" s="369"/>
      <c r="L52" s="310"/>
      <c r="M52" s="69"/>
      <c r="N52" s="49"/>
      <c r="O52" s="49"/>
      <c r="P52" s="49"/>
      <c r="Q52" s="49"/>
      <c r="R52" s="49"/>
    </row>
    <row r="53" spans="3:18" ht="15" customHeight="1">
      <c r="C53" s="369" t="s">
        <v>505</v>
      </c>
      <c r="D53" s="369"/>
      <c r="E53" s="369"/>
      <c r="F53" s="369"/>
      <c r="G53" s="369" t="s">
        <v>502</v>
      </c>
      <c r="H53" s="369"/>
      <c r="I53" s="369"/>
      <c r="J53" s="369"/>
      <c r="K53" s="369"/>
      <c r="L53" s="310"/>
      <c r="M53" s="69"/>
      <c r="N53" s="49"/>
      <c r="O53" s="49"/>
      <c r="P53" s="49"/>
      <c r="Q53" s="49"/>
      <c r="R53" s="49"/>
    </row>
    <row r="54" spans="3:18">
      <c r="C54" s="45"/>
      <c r="D54" s="45"/>
      <c r="E54" s="45"/>
      <c r="F54" s="45"/>
      <c r="G54" s="45"/>
      <c r="H54" s="45"/>
      <c r="I54" s="45"/>
      <c r="J54" s="45"/>
      <c r="K54" s="45"/>
      <c r="L54" s="311"/>
      <c r="M54" s="52"/>
      <c r="N54" s="49"/>
      <c r="O54" s="49"/>
      <c r="P54" s="49"/>
      <c r="Q54" s="49"/>
      <c r="R54" s="49"/>
    </row>
    <row r="55" spans="3:18">
      <c r="C55" s="49"/>
      <c r="D55" s="49"/>
      <c r="E55" s="49"/>
      <c r="F55" s="49"/>
      <c r="G55" s="49"/>
      <c r="H55" s="49"/>
      <c r="I55" s="49"/>
      <c r="J55" s="49"/>
      <c r="K55" s="49"/>
      <c r="L55" s="49"/>
      <c r="M55" s="49"/>
      <c r="N55" s="49"/>
      <c r="O55" s="49"/>
      <c r="P55" s="49"/>
      <c r="Q55" s="49"/>
      <c r="R55" s="49"/>
    </row>
    <row r="56" spans="3:18">
      <c r="C56" s="45" t="s">
        <v>538</v>
      </c>
      <c r="D56" s="45" t="s">
        <v>539</v>
      </c>
      <c r="E56" s="45"/>
      <c r="F56" s="45"/>
      <c r="G56" s="45"/>
      <c r="H56" s="45"/>
      <c r="I56" s="45"/>
      <c r="J56" s="45"/>
      <c r="K56" s="45"/>
      <c r="L56" s="45"/>
      <c r="M56" s="45"/>
      <c r="N56" s="48"/>
      <c r="O56" s="48"/>
      <c r="P56" s="48"/>
      <c r="Q56" s="48"/>
      <c r="R56" s="48"/>
    </row>
    <row r="57" spans="3:18">
      <c r="C57" s="48"/>
      <c r="D57" s="48"/>
      <c r="E57" s="48"/>
      <c r="F57" s="48"/>
      <c r="G57" s="48"/>
      <c r="H57" s="48"/>
      <c r="I57" s="48"/>
      <c r="J57" s="48"/>
      <c r="K57" s="48"/>
      <c r="L57" s="48"/>
      <c r="M57" s="48"/>
      <c r="N57" s="48"/>
      <c r="O57" s="48"/>
      <c r="P57" s="48"/>
      <c r="Q57" s="48"/>
      <c r="R57" s="48"/>
    </row>
    <row r="58" spans="3:18" ht="27.6" customHeight="1">
      <c r="C58" s="379" t="s">
        <v>869</v>
      </c>
      <c r="D58" s="379"/>
      <c r="E58" s="379"/>
      <c r="F58" s="379"/>
      <c r="G58" s="379"/>
      <c r="H58" s="379"/>
      <c r="I58" s="379"/>
      <c r="J58" s="379"/>
      <c r="K58" s="379"/>
      <c r="L58" s="379"/>
      <c r="M58" s="379"/>
      <c r="N58" s="379"/>
      <c r="O58" s="379"/>
      <c r="P58" s="379"/>
      <c r="Q58" s="379"/>
      <c r="R58" s="379"/>
    </row>
    <row r="59" spans="3:18">
      <c r="C59" s="48" t="s">
        <v>709</v>
      </c>
      <c r="D59" s="48"/>
      <c r="E59" s="48"/>
      <c r="F59" s="394">
        <v>34000000000</v>
      </c>
      <c r="G59" s="394"/>
      <c r="H59" s="48"/>
      <c r="I59" s="48"/>
      <c r="J59" s="48"/>
      <c r="K59" s="48"/>
      <c r="L59" s="48"/>
      <c r="M59" s="48"/>
      <c r="N59" s="48"/>
      <c r="O59" s="53"/>
      <c r="P59" s="48"/>
      <c r="Q59" s="48"/>
      <c r="R59" s="48"/>
    </row>
    <row r="60" spans="3:18">
      <c r="C60" s="48" t="s">
        <v>710</v>
      </c>
      <c r="D60" s="48"/>
      <c r="E60" s="48"/>
      <c r="F60" s="394">
        <v>34000000000</v>
      </c>
      <c r="G60" s="394"/>
      <c r="H60" s="54"/>
      <c r="I60" s="48"/>
      <c r="J60" s="48"/>
      <c r="K60" s="48"/>
      <c r="L60" s="48"/>
      <c r="M60" s="48"/>
      <c r="N60" s="48"/>
      <c r="O60" s="48"/>
      <c r="P60" s="48"/>
      <c r="Q60" s="48"/>
      <c r="R60" s="48"/>
    </row>
    <row r="61" spans="3:18">
      <c r="C61" s="48" t="s">
        <v>711</v>
      </c>
      <c r="D61" s="48"/>
      <c r="E61" s="48"/>
      <c r="F61" s="394">
        <v>34000000000</v>
      </c>
      <c r="G61" s="394"/>
      <c r="H61" s="54"/>
      <c r="I61" s="48"/>
      <c r="J61" s="48"/>
      <c r="K61" s="48"/>
      <c r="L61" s="48"/>
      <c r="M61" s="48"/>
      <c r="N61" s="48"/>
      <c r="O61" s="48"/>
      <c r="P61" s="48"/>
      <c r="Q61" s="48"/>
      <c r="R61" s="48"/>
    </row>
    <row r="62" spans="3:18">
      <c r="C62" s="48" t="s">
        <v>712</v>
      </c>
      <c r="D62" s="48"/>
      <c r="E62" s="48"/>
      <c r="F62" s="394">
        <v>100000</v>
      </c>
      <c r="G62" s="394"/>
      <c r="H62" s="54"/>
      <c r="I62" s="48"/>
      <c r="J62" s="48"/>
      <c r="K62" s="48"/>
      <c r="L62" s="48"/>
      <c r="M62" s="48"/>
      <c r="N62" s="48"/>
      <c r="O62" s="48"/>
      <c r="P62" s="48"/>
      <c r="Q62" s="48"/>
      <c r="R62" s="48"/>
    </row>
    <row r="63" spans="3:18">
      <c r="C63" s="48"/>
      <c r="D63" s="48"/>
      <c r="E63" s="48"/>
      <c r="F63" s="48"/>
      <c r="G63" s="48"/>
      <c r="H63" s="48"/>
      <c r="I63" s="48"/>
      <c r="J63" s="48"/>
      <c r="K63" s="48"/>
      <c r="L63" s="48"/>
      <c r="M63" s="48"/>
      <c r="N63" s="48"/>
      <c r="O63" s="48"/>
      <c r="P63" s="48"/>
      <c r="Q63" s="48"/>
      <c r="R63" s="48"/>
    </row>
    <row r="64" spans="3:18">
      <c r="C64" s="380" t="s">
        <v>540</v>
      </c>
      <c r="D64" s="380"/>
      <c r="E64" s="380"/>
      <c r="F64" s="380"/>
      <c r="G64" s="380"/>
      <c r="H64" s="380"/>
      <c r="I64" s="380"/>
      <c r="J64" s="380"/>
      <c r="K64" s="380"/>
      <c r="L64" s="380"/>
      <c r="M64" s="380"/>
      <c r="N64" s="48"/>
      <c r="O64" s="48"/>
      <c r="P64" s="48"/>
      <c r="Q64" s="48"/>
      <c r="R64" s="48"/>
    </row>
    <row r="65" spans="3:18" ht="51">
      <c r="C65" s="92" t="s">
        <v>457</v>
      </c>
      <c r="D65" s="92" t="s">
        <v>392</v>
      </c>
      <c r="E65" s="92" t="s">
        <v>719</v>
      </c>
      <c r="F65" s="92" t="s">
        <v>749</v>
      </c>
      <c r="G65" s="92" t="s">
        <v>720</v>
      </c>
      <c r="H65" s="92" t="s">
        <v>721</v>
      </c>
      <c r="I65" s="92" t="s">
        <v>722</v>
      </c>
      <c r="J65" s="92" t="s">
        <v>723</v>
      </c>
      <c r="K65" s="92" t="s">
        <v>724</v>
      </c>
      <c r="L65" s="92" t="s">
        <v>725</v>
      </c>
      <c r="M65" s="92" t="s">
        <v>748</v>
      </c>
      <c r="N65" s="55"/>
      <c r="O65" s="48"/>
      <c r="P65" s="48"/>
      <c r="Q65" s="48"/>
      <c r="R65" s="48"/>
    </row>
    <row r="66" spans="3:18">
      <c r="C66" s="388">
        <v>1</v>
      </c>
      <c r="D66" s="388" t="s">
        <v>858</v>
      </c>
      <c r="E66" s="56" t="s">
        <v>458</v>
      </c>
      <c r="F66" s="57">
        <v>1</v>
      </c>
      <c r="G66" s="57">
        <v>1</v>
      </c>
      <c r="H66" s="57">
        <v>3880</v>
      </c>
      <c r="I66" s="370">
        <f>297721+39684</f>
        <v>337405</v>
      </c>
      <c r="J66" s="56" t="s">
        <v>459</v>
      </c>
      <c r="K66" s="370">
        <f>297721+39684</f>
        <v>337405</v>
      </c>
      <c r="L66" s="58">
        <v>388000000</v>
      </c>
      <c r="M66" s="383">
        <v>0.99239999999999995</v>
      </c>
      <c r="N66" s="83"/>
      <c r="O66" s="365"/>
      <c r="P66" s="48"/>
      <c r="Q66" s="48"/>
      <c r="R66" s="48"/>
    </row>
    <row r="67" spans="3:18">
      <c r="C67" s="388"/>
      <c r="D67" s="388"/>
      <c r="E67" s="56" t="s">
        <v>458</v>
      </c>
      <c r="F67" s="57">
        <v>3</v>
      </c>
      <c r="G67" s="57">
        <v>4641</v>
      </c>
      <c r="H67" s="57">
        <v>7600</v>
      </c>
      <c r="I67" s="371"/>
      <c r="J67" s="56" t="s">
        <v>459</v>
      </c>
      <c r="K67" s="371"/>
      <c r="L67" s="58">
        <v>296000000</v>
      </c>
      <c r="M67" s="384"/>
      <c r="N67" s="48"/>
      <c r="O67" s="48"/>
      <c r="P67" s="48"/>
      <c r="Q67" s="48"/>
      <c r="R67" s="48"/>
    </row>
    <row r="68" spans="3:18">
      <c r="C68" s="388"/>
      <c r="D68" s="388"/>
      <c r="E68" s="56" t="s">
        <v>458</v>
      </c>
      <c r="F68" s="57">
        <v>4</v>
      </c>
      <c r="G68" s="57">
        <v>7601</v>
      </c>
      <c r="H68" s="57">
        <v>10000</v>
      </c>
      <c r="I68" s="371"/>
      <c r="J68" s="56" t="s">
        <v>459</v>
      </c>
      <c r="K68" s="371"/>
      <c r="L68" s="58">
        <v>240000000</v>
      </c>
      <c r="M68" s="384"/>
      <c r="N68" s="48"/>
      <c r="O68" s="48"/>
      <c r="P68" s="48"/>
      <c r="Q68" s="48"/>
      <c r="R68" s="48"/>
    </row>
    <row r="69" spans="3:18">
      <c r="C69" s="388"/>
      <c r="D69" s="388"/>
      <c r="E69" s="56" t="s">
        <v>460</v>
      </c>
      <c r="F69" s="57">
        <v>5</v>
      </c>
      <c r="G69" s="57">
        <v>1</v>
      </c>
      <c r="H69" s="57">
        <v>10000</v>
      </c>
      <c r="I69" s="371"/>
      <c r="J69" s="56" t="s">
        <v>459</v>
      </c>
      <c r="K69" s="371"/>
      <c r="L69" s="58">
        <v>1000000000</v>
      </c>
      <c r="M69" s="384"/>
      <c r="N69" s="48"/>
      <c r="O69" s="48"/>
      <c r="P69" s="48"/>
      <c r="Q69" s="48"/>
      <c r="R69" s="48"/>
    </row>
    <row r="70" spans="3:18">
      <c r="C70" s="388"/>
      <c r="D70" s="388"/>
      <c r="E70" s="56" t="s">
        <v>461</v>
      </c>
      <c r="F70" s="57">
        <v>6</v>
      </c>
      <c r="G70" s="57">
        <v>1</v>
      </c>
      <c r="H70" s="57">
        <v>10000</v>
      </c>
      <c r="I70" s="371"/>
      <c r="J70" s="56" t="s">
        <v>459</v>
      </c>
      <c r="K70" s="371"/>
      <c r="L70" s="58">
        <v>1000000000</v>
      </c>
      <c r="M70" s="384"/>
      <c r="N70" s="48"/>
      <c r="O70" s="48"/>
      <c r="P70" s="48"/>
      <c r="Q70" s="48"/>
      <c r="R70" s="48"/>
    </row>
    <row r="71" spans="3:18">
      <c r="C71" s="388"/>
      <c r="D71" s="388"/>
      <c r="E71" s="56" t="s">
        <v>462</v>
      </c>
      <c r="F71" s="57">
        <v>7</v>
      </c>
      <c r="G71" s="57">
        <v>1</v>
      </c>
      <c r="H71" s="57">
        <v>10000</v>
      </c>
      <c r="I71" s="371"/>
      <c r="J71" s="56" t="s">
        <v>459</v>
      </c>
      <c r="K71" s="371"/>
      <c r="L71" s="58">
        <v>1000000000</v>
      </c>
      <c r="M71" s="384"/>
      <c r="N71" s="48"/>
      <c r="O71" s="48"/>
      <c r="P71" s="48"/>
      <c r="Q71" s="48"/>
      <c r="R71" s="48"/>
    </row>
    <row r="72" spans="3:18">
      <c r="C72" s="388"/>
      <c r="D72" s="388"/>
      <c r="E72" s="56" t="s">
        <v>463</v>
      </c>
      <c r="F72" s="57">
        <v>8</v>
      </c>
      <c r="G72" s="57">
        <v>1</v>
      </c>
      <c r="H72" s="57">
        <v>10000</v>
      </c>
      <c r="I72" s="371"/>
      <c r="J72" s="56" t="s">
        <v>459</v>
      </c>
      <c r="K72" s="371"/>
      <c r="L72" s="58">
        <v>1000000000</v>
      </c>
      <c r="M72" s="384"/>
      <c r="N72" s="48"/>
      <c r="O72" s="48"/>
      <c r="P72" s="48"/>
      <c r="Q72" s="48"/>
      <c r="R72" s="48"/>
    </row>
    <row r="73" spans="3:18">
      <c r="C73" s="388"/>
      <c r="D73" s="388"/>
      <c r="E73" s="56" t="s">
        <v>464</v>
      </c>
      <c r="F73" s="57">
        <v>9</v>
      </c>
      <c r="G73" s="57">
        <v>1</v>
      </c>
      <c r="H73" s="57">
        <v>10000</v>
      </c>
      <c r="I73" s="371"/>
      <c r="J73" s="56" t="s">
        <v>459</v>
      </c>
      <c r="K73" s="371"/>
      <c r="L73" s="58">
        <v>1000000000</v>
      </c>
      <c r="M73" s="384"/>
      <c r="N73" s="48"/>
      <c r="O73" s="48"/>
      <c r="P73" s="48"/>
      <c r="Q73" s="48"/>
      <c r="R73" s="48"/>
    </row>
    <row r="74" spans="3:18">
      <c r="C74" s="388"/>
      <c r="D74" s="388"/>
      <c r="E74" s="56" t="s">
        <v>465</v>
      </c>
      <c r="F74" s="57">
        <v>10</v>
      </c>
      <c r="G74" s="57">
        <v>1</v>
      </c>
      <c r="H74" s="57">
        <v>10000</v>
      </c>
      <c r="I74" s="371"/>
      <c r="J74" s="56" t="s">
        <v>459</v>
      </c>
      <c r="K74" s="371"/>
      <c r="L74" s="58">
        <v>1000000000</v>
      </c>
      <c r="M74" s="384"/>
      <c r="N74" s="48"/>
      <c r="O74" s="48"/>
      <c r="P74" s="48"/>
      <c r="Q74" s="48"/>
      <c r="R74" s="48"/>
    </row>
    <row r="75" spans="3:18">
      <c r="C75" s="388"/>
      <c r="D75" s="388"/>
      <c r="E75" s="56" t="s">
        <v>466</v>
      </c>
      <c r="F75" s="57">
        <v>11</v>
      </c>
      <c r="G75" s="57">
        <v>1</v>
      </c>
      <c r="H75" s="57">
        <v>10000</v>
      </c>
      <c r="I75" s="371"/>
      <c r="J75" s="56" t="s">
        <v>459</v>
      </c>
      <c r="K75" s="371"/>
      <c r="L75" s="58">
        <v>1000000000</v>
      </c>
      <c r="M75" s="384"/>
      <c r="N75" s="48"/>
      <c r="O75" s="48"/>
      <c r="P75" s="48"/>
      <c r="Q75" s="48"/>
      <c r="R75" s="48"/>
    </row>
    <row r="76" spans="3:18">
      <c r="C76" s="388"/>
      <c r="D76" s="388"/>
      <c r="E76" s="56" t="s">
        <v>467</v>
      </c>
      <c r="F76" s="57">
        <v>12</v>
      </c>
      <c r="G76" s="57">
        <v>1</v>
      </c>
      <c r="H76" s="57">
        <v>10000</v>
      </c>
      <c r="I76" s="371"/>
      <c r="J76" s="56" t="s">
        <v>459</v>
      </c>
      <c r="K76" s="371"/>
      <c r="L76" s="58">
        <v>1000000000</v>
      </c>
      <c r="M76" s="384"/>
      <c r="N76" s="48"/>
      <c r="O76" s="48"/>
      <c r="P76" s="48"/>
      <c r="Q76" s="48"/>
      <c r="R76" s="48"/>
    </row>
    <row r="77" spans="3:18">
      <c r="C77" s="388"/>
      <c r="D77" s="388"/>
      <c r="E77" s="56" t="s">
        <v>468</v>
      </c>
      <c r="F77" s="57">
        <v>13</v>
      </c>
      <c r="G77" s="57">
        <v>1</v>
      </c>
      <c r="H77" s="57">
        <v>10000</v>
      </c>
      <c r="I77" s="371"/>
      <c r="J77" s="56" t="s">
        <v>459</v>
      </c>
      <c r="K77" s="371"/>
      <c r="L77" s="58">
        <v>1000000000</v>
      </c>
      <c r="M77" s="384"/>
      <c r="N77" s="48"/>
      <c r="O77" s="48"/>
      <c r="P77" s="48"/>
      <c r="Q77" s="48"/>
      <c r="R77" s="48"/>
    </row>
    <row r="78" spans="3:18">
      <c r="C78" s="388"/>
      <c r="D78" s="388"/>
      <c r="E78" s="56" t="s">
        <v>469</v>
      </c>
      <c r="F78" s="57">
        <v>15</v>
      </c>
      <c r="G78" s="57">
        <v>836</v>
      </c>
      <c r="H78" s="57">
        <v>10000</v>
      </c>
      <c r="I78" s="371"/>
      <c r="J78" s="56" t="s">
        <v>459</v>
      </c>
      <c r="K78" s="371"/>
      <c r="L78" s="58">
        <v>916500000</v>
      </c>
      <c r="M78" s="384"/>
      <c r="N78" s="48"/>
      <c r="O78" s="48"/>
      <c r="P78" s="48"/>
      <c r="Q78" s="48"/>
      <c r="R78" s="48"/>
    </row>
    <row r="79" spans="3:18">
      <c r="C79" s="388"/>
      <c r="D79" s="388"/>
      <c r="E79" s="56" t="s">
        <v>470</v>
      </c>
      <c r="F79" s="57">
        <v>16</v>
      </c>
      <c r="G79" s="57">
        <v>1</v>
      </c>
      <c r="H79" s="57">
        <v>10000</v>
      </c>
      <c r="I79" s="371"/>
      <c r="J79" s="56" t="s">
        <v>459</v>
      </c>
      <c r="K79" s="371"/>
      <c r="L79" s="58">
        <v>1000000000</v>
      </c>
      <c r="M79" s="384"/>
      <c r="N79" s="48"/>
      <c r="O79" s="48"/>
      <c r="P79" s="48"/>
      <c r="Q79" s="48"/>
      <c r="R79" s="48"/>
    </row>
    <row r="80" spans="3:18">
      <c r="C80" s="388"/>
      <c r="D80" s="388"/>
      <c r="E80" s="56" t="s">
        <v>479</v>
      </c>
      <c r="F80" s="57">
        <v>17</v>
      </c>
      <c r="G80" s="57">
        <v>1</v>
      </c>
      <c r="H80" s="57">
        <v>10000</v>
      </c>
      <c r="I80" s="371"/>
      <c r="J80" s="56" t="s">
        <v>459</v>
      </c>
      <c r="K80" s="371"/>
      <c r="L80" s="58">
        <v>1000000000</v>
      </c>
      <c r="M80" s="384"/>
      <c r="N80" s="48"/>
      <c r="O80" s="48"/>
      <c r="P80" s="48"/>
      <c r="Q80" s="48"/>
      <c r="R80" s="48"/>
    </row>
    <row r="81" spans="3:18">
      <c r="C81" s="388"/>
      <c r="D81" s="388"/>
      <c r="E81" s="56" t="s">
        <v>471</v>
      </c>
      <c r="F81" s="57">
        <v>18</v>
      </c>
      <c r="G81" s="57">
        <v>1</v>
      </c>
      <c r="H81" s="57">
        <v>10000</v>
      </c>
      <c r="I81" s="371"/>
      <c r="J81" s="56" t="s">
        <v>459</v>
      </c>
      <c r="K81" s="371"/>
      <c r="L81" s="58">
        <v>1000000000</v>
      </c>
      <c r="M81" s="384"/>
      <c r="N81" s="48"/>
      <c r="O81" s="48"/>
      <c r="P81" s="48"/>
      <c r="Q81" s="48"/>
      <c r="R81" s="48"/>
    </row>
    <row r="82" spans="3:18">
      <c r="C82" s="388"/>
      <c r="D82" s="388"/>
      <c r="E82" s="56" t="s">
        <v>472</v>
      </c>
      <c r="F82" s="57">
        <v>19</v>
      </c>
      <c r="G82" s="57">
        <v>1</v>
      </c>
      <c r="H82" s="57">
        <v>10000</v>
      </c>
      <c r="I82" s="371"/>
      <c r="J82" s="56" t="s">
        <v>459</v>
      </c>
      <c r="K82" s="371"/>
      <c r="L82" s="58">
        <v>1000000000</v>
      </c>
      <c r="M82" s="384"/>
      <c r="N82" s="48"/>
      <c r="O82" s="48"/>
      <c r="P82" s="48"/>
      <c r="Q82" s="48"/>
      <c r="R82" s="48"/>
    </row>
    <row r="83" spans="3:18">
      <c r="C83" s="388"/>
      <c r="D83" s="388"/>
      <c r="E83" s="56" t="s">
        <v>473</v>
      </c>
      <c r="F83" s="57">
        <v>20</v>
      </c>
      <c r="G83" s="57">
        <v>1</v>
      </c>
      <c r="H83" s="57">
        <v>10000</v>
      </c>
      <c r="I83" s="371"/>
      <c r="J83" s="56" t="s">
        <v>459</v>
      </c>
      <c r="K83" s="371"/>
      <c r="L83" s="58">
        <v>1000000000</v>
      </c>
      <c r="M83" s="384"/>
      <c r="N83" s="48"/>
      <c r="O83" s="48"/>
      <c r="P83" s="48"/>
      <c r="Q83" s="48"/>
      <c r="R83" s="48"/>
    </row>
    <row r="84" spans="3:18">
      <c r="C84" s="388"/>
      <c r="D84" s="388"/>
      <c r="E84" s="56" t="s">
        <v>474</v>
      </c>
      <c r="F84" s="57">
        <v>21</v>
      </c>
      <c r="G84" s="57">
        <v>1</v>
      </c>
      <c r="H84" s="57">
        <v>10000</v>
      </c>
      <c r="I84" s="371"/>
      <c r="J84" s="56" t="s">
        <v>459</v>
      </c>
      <c r="K84" s="371"/>
      <c r="L84" s="58">
        <v>1000000000</v>
      </c>
      <c r="M84" s="384"/>
      <c r="N84" s="48"/>
      <c r="O84" s="48"/>
      <c r="P84" s="48"/>
      <c r="Q84" s="48"/>
      <c r="R84" s="48"/>
    </row>
    <row r="85" spans="3:18">
      <c r="C85" s="388"/>
      <c r="D85" s="388"/>
      <c r="E85" s="56" t="s">
        <v>475</v>
      </c>
      <c r="F85" s="57">
        <v>22</v>
      </c>
      <c r="G85" s="57">
        <v>1</v>
      </c>
      <c r="H85" s="57">
        <v>10000</v>
      </c>
      <c r="I85" s="371"/>
      <c r="J85" s="56" t="s">
        <v>459</v>
      </c>
      <c r="K85" s="371"/>
      <c r="L85" s="58">
        <v>1000000000</v>
      </c>
      <c r="M85" s="384"/>
      <c r="N85" s="48"/>
      <c r="O85" s="48"/>
      <c r="P85" s="48"/>
      <c r="Q85" s="48"/>
      <c r="R85" s="48"/>
    </row>
    <row r="86" spans="3:18">
      <c r="C86" s="388"/>
      <c r="D86" s="388"/>
      <c r="E86" s="56" t="s">
        <v>476</v>
      </c>
      <c r="F86" s="57">
        <v>23</v>
      </c>
      <c r="G86" s="57">
        <v>1</v>
      </c>
      <c r="H86" s="57">
        <v>10000</v>
      </c>
      <c r="I86" s="371"/>
      <c r="J86" s="56" t="s">
        <v>459</v>
      </c>
      <c r="K86" s="371"/>
      <c r="L86" s="58">
        <v>1000000000</v>
      </c>
      <c r="M86" s="384"/>
      <c r="N86" s="48"/>
      <c r="O86" s="48"/>
      <c r="P86" s="48"/>
      <c r="Q86" s="48"/>
      <c r="R86" s="48"/>
    </row>
    <row r="87" spans="3:18">
      <c r="C87" s="388"/>
      <c r="D87" s="388"/>
      <c r="E87" s="56" t="s">
        <v>477</v>
      </c>
      <c r="F87" s="57">
        <v>24</v>
      </c>
      <c r="G87" s="57">
        <v>1</v>
      </c>
      <c r="H87" s="57">
        <v>10000</v>
      </c>
      <c r="I87" s="371"/>
      <c r="J87" s="56" t="s">
        <v>459</v>
      </c>
      <c r="K87" s="371"/>
      <c r="L87" s="58">
        <v>1000000000</v>
      </c>
      <c r="M87" s="384"/>
      <c r="N87" s="48"/>
      <c r="O87" s="351"/>
      <c r="P87" s="48"/>
      <c r="Q87" s="351"/>
      <c r="R87" s="48"/>
    </row>
    <row r="88" spans="3:18">
      <c r="C88" s="388"/>
      <c r="D88" s="388"/>
      <c r="E88" s="56" t="s">
        <v>478</v>
      </c>
      <c r="F88" s="57">
        <v>25</v>
      </c>
      <c r="G88" s="57">
        <v>1</v>
      </c>
      <c r="H88" s="57">
        <v>10000</v>
      </c>
      <c r="I88" s="371"/>
      <c r="J88" s="56" t="s">
        <v>459</v>
      </c>
      <c r="K88" s="371"/>
      <c r="L88" s="58">
        <v>1000000000</v>
      </c>
      <c r="M88" s="384"/>
      <c r="N88" s="48"/>
      <c r="O88" s="351"/>
      <c r="P88" s="48"/>
      <c r="Q88" s="351"/>
      <c r="R88" s="48"/>
    </row>
    <row r="89" spans="3:18">
      <c r="C89" s="388"/>
      <c r="D89" s="388"/>
      <c r="E89" s="56" t="s">
        <v>480</v>
      </c>
      <c r="F89" s="57">
        <v>26</v>
      </c>
      <c r="G89" s="56">
        <v>77</v>
      </c>
      <c r="H89" s="57">
        <v>10000</v>
      </c>
      <c r="I89" s="371"/>
      <c r="J89" s="56" t="s">
        <v>459</v>
      </c>
      <c r="K89" s="371"/>
      <c r="L89" s="58">
        <v>992400000</v>
      </c>
      <c r="M89" s="384"/>
      <c r="N89" s="48"/>
      <c r="O89" s="48"/>
      <c r="P89" s="48"/>
      <c r="Q89" s="352"/>
      <c r="R89" s="48"/>
    </row>
    <row r="90" spans="3:18">
      <c r="C90" s="388"/>
      <c r="D90" s="388"/>
      <c r="E90" s="56" t="s">
        <v>481</v>
      </c>
      <c r="F90" s="57">
        <v>28</v>
      </c>
      <c r="G90" s="57">
        <v>1</v>
      </c>
      <c r="H90" s="57">
        <v>10000</v>
      </c>
      <c r="I90" s="371"/>
      <c r="J90" s="56" t="s">
        <v>459</v>
      </c>
      <c r="K90" s="371"/>
      <c r="L90" s="58">
        <v>1000000000</v>
      </c>
      <c r="M90" s="384"/>
      <c r="N90" s="48"/>
      <c r="O90" s="48"/>
      <c r="P90" s="48"/>
      <c r="Q90" s="48"/>
      <c r="R90" s="48"/>
    </row>
    <row r="91" spans="3:18">
      <c r="C91" s="388"/>
      <c r="D91" s="388"/>
      <c r="E91" s="56" t="s">
        <v>482</v>
      </c>
      <c r="F91" s="57">
        <v>29</v>
      </c>
      <c r="G91" s="57">
        <v>1</v>
      </c>
      <c r="H91" s="57">
        <v>10000</v>
      </c>
      <c r="I91" s="371"/>
      <c r="J91" s="56" t="s">
        <v>459</v>
      </c>
      <c r="K91" s="371"/>
      <c r="L91" s="58">
        <v>1000000000</v>
      </c>
      <c r="M91" s="384"/>
      <c r="N91" s="48"/>
      <c r="O91" s="48"/>
      <c r="P91" s="48"/>
      <c r="Q91" s="48"/>
      <c r="R91" s="48"/>
    </row>
    <row r="92" spans="3:18">
      <c r="C92" s="388"/>
      <c r="D92" s="388"/>
      <c r="E92" s="56" t="s">
        <v>483</v>
      </c>
      <c r="F92" s="57">
        <v>30</v>
      </c>
      <c r="G92" s="57">
        <v>1</v>
      </c>
      <c r="H92" s="57">
        <v>10000</v>
      </c>
      <c r="I92" s="371"/>
      <c r="J92" s="56" t="s">
        <v>459</v>
      </c>
      <c r="K92" s="371"/>
      <c r="L92" s="58">
        <v>1000000000</v>
      </c>
      <c r="M92" s="384"/>
      <c r="N92" s="48"/>
      <c r="O92" s="48"/>
      <c r="P92" s="48"/>
      <c r="Q92" s="48"/>
      <c r="R92" s="48"/>
    </row>
    <row r="93" spans="3:18">
      <c r="C93" s="388"/>
      <c r="D93" s="388"/>
      <c r="E93" s="56" t="s">
        <v>484</v>
      </c>
      <c r="F93" s="57">
        <v>31</v>
      </c>
      <c r="G93" s="57">
        <v>1</v>
      </c>
      <c r="H93" s="57">
        <v>10000</v>
      </c>
      <c r="I93" s="371"/>
      <c r="J93" s="56" t="s">
        <v>459</v>
      </c>
      <c r="K93" s="371"/>
      <c r="L93" s="58">
        <v>1000000000</v>
      </c>
      <c r="M93" s="384"/>
      <c r="N93" s="48"/>
      <c r="O93" s="48"/>
      <c r="P93" s="48"/>
      <c r="Q93" s="48"/>
      <c r="R93" s="48"/>
    </row>
    <row r="94" spans="3:18">
      <c r="C94" s="388"/>
      <c r="D94" s="388"/>
      <c r="E94" s="56" t="s">
        <v>485</v>
      </c>
      <c r="F94" s="57">
        <v>32</v>
      </c>
      <c r="G94" s="57">
        <v>1</v>
      </c>
      <c r="H94" s="57">
        <v>10000</v>
      </c>
      <c r="I94" s="371"/>
      <c r="J94" s="56" t="s">
        <v>459</v>
      </c>
      <c r="K94" s="371"/>
      <c r="L94" s="58">
        <v>1000000000</v>
      </c>
      <c r="M94" s="384"/>
      <c r="N94" s="48"/>
      <c r="O94" s="48"/>
      <c r="P94" s="48"/>
      <c r="Q94" s="48"/>
      <c r="R94" s="48"/>
    </row>
    <row r="95" spans="3:18">
      <c r="C95" s="388"/>
      <c r="D95" s="388"/>
      <c r="E95" s="56" t="s">
        <v>486</v>
      </c>
      <c r="F95" s="57">
        <v>33</v>
      </c>
      <c r="G95" s="57">
        <v>1</v>
      </c>
      <c r="H95" s="57">
        <v>10000</v>
      </c>
      <c r="I95" s="371"/>
      <c r="J95" s="56" t="s">
        <v>459</v>
      </c>
      <c r="K95" s="371"/>
      <c r="L95" s="58">
        <v>1000000000</v>
      </c>
      <c r="M95" s="384"/>
      <c r="N95" s="48"/>
      <c r="O95" s="48"/>
      <c r="P95" s="48"/>
      <c r="Q95" s="48"/>
      <c r="R95" s="48"/>
    </row>
    <row r="96" spans="3:18">
      <c r="C96" s="388"/>
      <c r="D96" s="388"/>
      <c r="E96" s="56" t="s">
        <v>487</v>
      </c>
      <c r="F96" s="57">
        <v>34</v>
      </c>
      <c r="G96" s="57">
        <v>1</v>
      </c>
      <c r="H96" s="57">
        <v>10000</v>
      </c>
      <c r="I96" s="371"/>
      <c r="J96" s="56" t="s">
        <v>459</v>
      </c>
      <c r="K96" s="371"/>
      <c r="L96" s="58">
        <v>1000000000</v>
      </c>
      <c r="M96" s="384"/>
      <c r="N96" s="48"/>
      <c r="O96" s="48"/>
      <c r="P96" s="48"/>
      <c r="Q96" s="48"/>
      <c r="R96" s="48"/>
    </row>
    <row r="97" spans="3:18">
      <c r="C97" s="388"/>
      <c r="D97" s="388"/>
      <c r="E97" s="56" t="s">
        <v>488</v>
      </c>
      <c r="F97" s="57">
        <v>35</v>
      </c>
      <c r="G97" s="57">
        <v>1</v>
      </c>
      <c r="H97" s="57">
        <v>9392</v>
      </c>
      <c r="I97" s="371"/>
      <c r="J97" s="56" t="s">
        <v>459</v>
      </c>
      <c r="K97" s="371"/>
      <c r="L97" s="58">
        <v>939200000</v>
      </c>
      <c r="M97" s="384"/>
      <c r="N97" s="48"/>
      <c r="O97" s="48"/>
      <c r="P97" s="48"/>
      <c r="Q97" s="48"/>
      <c r="R97" s="48"/>
    </row>
    <row r="98" spans="3:18">
      <c r="C98" s="388"/>
      <c r="D98" s="388"/>
      <c r="E98" s="56" t="s">
        <v>803</v>
      </c>
      <c r="F98" s="57">
        <v>36</v>
      </c>
      <c r="G98" s="57">
        <v>1</v>
      </c>
      <c r="H98" s="57">
        <v>10000</v>
      </c>
      <c r="I98" s="371"/>
      <c r="J98" s="56" t="s">
        <v>459</v>
      </c>
      <c r="K98" s="371"/>
      <c r="L98" s="58">
        <v>1000000000</v>
      </c>
      <c r="M98" s="384"/>
      <c r="N98" s="48"/>
      <c r="O98" s="48"/>
      <c r="P98" s="48"/>
      <c r="Q98" s="48"/>
      <c r="R98" s="48"/>
    </row>
    <row r="99" spans="3:18">
      <c r="C99" s="388"/>
      <c r="D99" s="388"/>
      <c r="E99" s="56" t="s">
        <v>804</v>
      </c>
      <c r="F99" s="57">
        <v>37</v>
      </c>
      <c r="G99" s="57">
        <v>1</v>
      </c>
      <c r="H99" s="57">
        <v>10000</v>
      </c>
      <c r="I99" s="371"/>
      <c r="J99" s="56" t="s">
        <v>459</v>
      </c>
      <c r="K99" s="371"/>
      <c r="L99" s="58">
        <v>1000000000</v>
      </c>
      <c r="M99" s="384"/>
      <c r="N99" s="48"/>
      <c r="O99" s="48"/>
      <c r="P99" s="48"/>
      <c r="Q99" s="48"/>
      <c r="R99" s="48"/>
    </row>
    <row r="100" spans="3:18">
      <c r="C100" s="388"/>
      <c r="D100" s="388"/>
      <c r="E100" s="56" t="s">
        <v>805</v>
      </c>
      <c r="F100" s="57">
        <v>38</v>
      </c>
      <c r="G100" s="57">
        <v>1</v>
      </c>
      <c r="H100" s="57">
        <v>10000</v>
      </c>
      <c r="I100" s="371"/>
      <c r="J100" s="56" t="s">
        <v>459</v>
      </c>
      <c r="K100" s="371"/>
      <c r="L100" s="58">
        <v>1000000000</v>
      </c>
      <c r="M100" s="384"/>
      <c r="N100" s="48"/>
      <c r="O100" s="48"/>
      <c r="P100" s="48"/>
      <c r="Q100" s="48"/>
      <c r="R100" s="48"/>
    </row>
    <row r="101" spans="3:18">
      <c r="C101" s="388"/>
      <c r="D101" s="388"/>
      <c r="E101" s="56" t="s">
        <v>806</v>
      </c>
      <c r="F101" s="57">
        <v>39</v>
      </c>
      <c r="G101" s="57">
        <v>1</v>
      </c>
      <c r="H101" s="57">
        <v>9684</v>
      </c>
      <c r="I101" s="371"/>
      <c r="J101" s="56" t="s">
        <v>459</v>
      </c>
      <c r="K101" s="371"/>
      <c r="L101" s="58">
        <v>968400000</v>
      </c>
      <c r="M101" s="384"/>
      <c r="N101" s="48"/>
      <c r="O101" s="48"/>
      <c r="P101" s="48"/>
      <c r="Q101" s="48"/>
      <c r="R101" s="48"/>
    </row>
    <row r="102" spans="3:18" ht="12.75" customHeight="1">
      <c r="C102" s="388">
        <v>2</v>
      </c>
      <c r="D102" s="388" t="s">
        <v>549</v>
      </c>
      <c r="E102" s="56" t="s">
        <v>458</v>
      </c>
      <c r="F102" s="57">
        <v>2</v>
      </c>
      <c r="G102" s="57">
        <v>3881</v>
      </c>
      <c r="H102" s="57">
        <v>4640</v>
      </c>
      <c r="I102" s="370">
        <f>2279+316</f>
        <v>2595</v>
      </c>
      <c r="J102" s="56" t="s">
        <v>459</v>
      </c>
      <c r="K102" s="370">
        <v>2595</v>
      </c>
      <c r="L102" s="58">
        <v>76000000</v>
      </c>
      <c r="M102" s="385">
        <v>7.6E-3</v>
      </c>
      <c r="N102" s="83"/>
      <c r="O102" s="48"/>
      <c r="P102" s="48"/>
      <c r="Q102" s="48"/>
      <c r="R102" s="48"/>
    </row>
    <row r="103" spans="3:18">
      <c r="C103" s="388"/>
      <c r="D103" s="388"/>
      <c r="E103" s="56" t="s">
        <v>469</v>
      </c>
      <c r="F103" s="57">
        <v>14</v>
      </c>
      <c r="G103" s="56">
        <v>1</v>
      </c>
      <c r="H103" s="57">
        <v>835</v>
      </c>
      <c r="I103" s="371"/>
      <c r="J103" s="56" t="s">
        <v>459</v>
      </c>
      <c r="K103" s="371"/>
      <c r="L103" s="58">
        <v>83500000</v>
      </c>
      <c r="M103" s="386"/>
      <c r="N103" s="83"/>
      <c r="O103" s="48"/>
      <c r="P103" s="48"/>
      <c r="Q103" s="48"/>
      <c r="R103" s="48"/>
    </row>
    <row r="104" spans="3:18">
      <c r="C104" s="388"/>
      <c r="D104" s="388"/>
      <c r="E104" s="56" t="s">
        <v>480</v>
      </c>
      <c r="F104" s="57">
        <v>27</v>
      </c>
      <c r="G104" s="56">
        <v>1</v>
      </c>
      <c r="H104" s="57">
        <v>76</v>
      </c>
      <c r="I104" s="371"/>
      <c r="J104" s="56" t="s">
        <v>459</v>
      </c>
      <c r="K104" s="371"/>
      <c r="L104" s="58">
        <v>7600000</v>
      </c>
      <c r="M104" s="386"/>
      <c r="N104" s="48"/>
      <c r="O104" s="48"/>
      <c r="P104" s="48"/>
      <c r="Q104" s="48"/>
      <c r="R104" s="48"/>
    </row>
    <row r="105" spans="3:18">
      <c r="C105" s="388"/>
      <c r="D105" s="388"/>
      <c r="E105" s="56" t="s">
        <v>488</v>
      </c>
      <c r="F105" s="57">
        <v>36</v>
      </c>
      <c r="G105" s="57">
        <v>9393</v>
      </c>
      <c r="H105" s="57">
        <v>10000</v>
      </c>
      <c r="I105" s="371"/>
      <c r="J105" s="56" t="s">
        <v>459</v>
      </c>
      <c r="K105" s="371"/>
      <c r="L105" s="58">
        <v>60800000</v>
      </c>
      <c r="M105" s="386"/>
      <c r="N105" s="48"/>
      <c r="O105" s="48"/>
      <c r="P105" s="48"/>
      <c r="Q105" s="48"/>
      <c r="R105" s="48"/>
    </row>
    <row r="106" spans="3:18">
      <c r="C106" s="388"/>
      <c r="D106" s="388"/>
      <c r="E106" s="56" t="s">
        <v>806</v>
      </c>
      <c r="F106" s="57">
        <v>39</v>
      </c>
      <c r="G106" s="57">
        <v>1</v>
      </c>
      <c r="H106" s="57">
        <v>316</v>
      </c>
      <c r="I106" s="372"/>
      <c r="J106" s="56" t="s">
        <v>459</v>
      </c>
      <c r="K106" s="372"/>
      <c r="L106" s="58">
        <v>31600000</v>
      </c>
      <c r="M106" s="387"/>
      <c r="N106" s="48"/>
      <c r="O106" s="48"/>
      <c r="P106" s="48"/>
      <c r="Q106" s="48"/>
      <c r="R106" s="48"/>
    </row>
    <row r="107" spans="3:18">
      <c r="C107" s="395" t="s">
        <v>68</v>
      </c>
      <c r="D107" s="395"/>
      <c r="E107" s="395"/>
      <c r="F107" s="395"/>
      <c r="G107" s="395"/>
      <c r="H107" s="395"/>
      <c r="I107" s="59">
        <f>SUM(I66:I106)</f>
        <v>340000</v>
      </c>
      <c r="J107" s="60"/>
      <c r="K107" s="59">
        <f>SUM(K66:K106)</f>
        <v>340000</v>
      </c>
      <c r="L107" s="61">
        <f>SUM(L66:L106)</f>
        <v>34000000000</v>
      </c>
      <c r="M107" s="62">
        <f>SUM(M66:M106)</f>
        <v>1</v>
      </c>
      <c r="N107" s="48"/>
      <c r="O107" s="48"/>
      <c r="P107" s="48"/>
      <c r="Q107" s="48"/>
      <c r="R107" s="48"/>
    </row>
    <row r="108" spans="3:18">
      <c r="C108" s="48"/>
      <c r="D108" s="48"/>
      <c r="E108" s="55"/>
      <c r="F108" s="63"/>
      <c r="G108" s="55"/>
      <c r="H108" s="63"/>
      <c r="I108" s="48"/>
      <c r="J108" s="55"/>
      <c r="K108" s="48"/>
      <c r="L108" s="64"/>
      <c r="M108" s="48"/>
      <c r="N108" s="48"/>
      <c r="O108" s="48"/>
      <c r="P108" s="48"/>
      <c r="Q108" s="48"/>
      <c r="R108" s="48"/>
    </row>
    <row r="109" spans="3:18">
      <c r="C109" s="48"/>
      <c r="D109" s="48"/>
      <c r="E109" s="48"/>
      <c r="F109" s="48"/>
      <c r="G109" s="48"/>
      <c r="H109" s="48"/>
      <c r="I109" s="48"/>
      <c r="J109" s="48"/>
      <c r="K109" s="48"/>
      <c r="L109" s="48"/>
      <c r="M109" s="48"/>
      <c r="N109" s="48"/>
      <c r="O109" s="48"/>
      <c r="P109" s="48"/>
      <c r="Q109" s="48"/>
      <c r="R109" s="48"/>
    </row>
    <row r="110" spans="3:18">
      <c r="C110" s="380" t="s">
        <v>541</v>
      </c>
      <c r="D110" s="380"/>
      <c r="E110" s="380"/>
      <c r="F110" s="380"/>
      <c r="G110" s="380"/>
      <c r="H110" s="380"/>
      <c r="I110" s="380"/>
      <c r="J110" s="380"/>
      <c r="K110" s="380"/>
      <c r="L110" s="380"/>
      <c r="M110" s="380"/>
      <c r="N110" s="48"/>
      <c r="O110" s="48"/>
      <c r="P110" s="48"/>
      <c r="Q110" s="48"/>
      <c r="R110" s="48"/>
    </row>
    <row r="111" spans="3:18" ht="48" customHeight="1">
      <c r="C111" s="70" t="s">
        <v>457</v>
      </c>
      <c r="D111" s="70" t="s">
        <v>392</v>
      </c>
      <c r="E111" s="70" t="s">
        <v>719</v>
      </c>
      <c r="F111" s="70" t="s">
        <v>749</v>
      </c>
      <c r="G111" s="70" t="s">
        <v>720</v>
      </c>
      <c r="H111" s="70" t="s">
        <v>721</v>
      </c>
      <c r="I111" s="70" t="s">
        <v>722</v>
      </c>
      <c r="J111" s="70" t="s">
        <v>723</v>
      </c>
      <c r="K111" s="70" t="s">
        <v>724</v>
      </c>
      <c r="L111" s="70" t="s">
        <v>725</v>
      </c>
      <c r="M111" s="70" t="s">
        <v>750</v>
      </c>
      <c r="N111" s="48"/>
      <c r="O111" s="48"/>
      <c r="P111" s="48"/>
      <c r="Q111" s="48"/>
      <c r="R111" s="48"/>
    </row>
    <row r="112" spans="3:18">
      <c r="C112" s="388">
        <v>1</v>
      </c>
      <c r="D112" s="388" t="s">
        <v>858</v>
      </c>
      <c r="E112" s="56" t="s">
        <v>458</v>
      </c>
      <c r="F112" s="57">
        <v>1</v>
      </c>
      <c r="G112" s="57">
        <v>1</v>
      </c>
      <c r="H112" s="57">
        <v>3880</v>
      </c>
      <c r="I112" s="370">
        <v>337405</v>
      </c>
      <c r="J112" s="56" t="s">
        <v>459</v>
      </c>
      <c r="K112" s="370">
        <v>337405</v>
      </c>
      <c r="L112" s="58">
        <v>388000000</v>
      </c>
      <c r="M112" s="383">
        <v>0.99239999999999995</v>
      </c>
      <c r="N112" s="48"/>
      <c r="O112" s="48"/>
      <c r="P112" s="48"/>
      <c r="Q112" s="48"/>
      <c r="R112" s="48"/>
    </row>
    <row r="113" spans="3:18" ht="12.75" customHeight="1">
      <c r="C113" s="388"/>
      <c r="D113" s="388"/>
      <c r="E113" s="56" t="s">
        <v>458</v>
      </c>
      <c r="F113" s="57">
        <v>3</v>
      </c>
      <c r="G113" s="57">
        <v>4641</v>
      </c>
      <c r="H113" s="57">
        <v>7600</v>
      </c>
      <c r="I113" s="371"/>
      <c r="J113" s="56" t="s">
        <v>459</v>
      </c>
      <c r="K113" s="371"/>
      <c r="L113" s="58">
        <v>296000000</v>
      </c>
      <c r="M113" s="384"/>
      <c r="N113" s="48"/>
      <c r="O113" s="48"/>
      <c r="P113" s="48"/>
      <c r="Q113" s="48"/>
      <c r="R113" s="48"/>
    </row>
    <row r="114" spans="3:18" ht="12.75" customHeight="1">
      <c r="C114" s="388"/>
      <c r="D114" s="388"/>
      <c r="E114" s="56" t="s">
        <v>458</v>
      </c>
      <c r="F114" s="57">
        <v>4</v>
      </c>
      <c r="G114" s="57">
        <v>7601</v>
      </c>
      <c r="H114" s="57">
        <v>10000</v>
      </c>
      <c r="I114" s="371"/>
      <c r="J114" s="56" t="s">
        <v>459</v>
      </c>
      <c r="K114" s="371"/>
      <c r="L114" s="58">
        <v>240000000</v>
      </c>
      <c r="M114" s="384"/>
      <c r="N114" s="48"/>
      <c r="O114" s="48"/>
      <c r="P114" s="48"/>
      <c r="Q114" s="48"/>
      <c r="R114" s="48"/>
    </row>
    <row r="115" spans="3:18" ht="12.75" customHeight="1">
      <c r="C115" s="388"/>
      <c r="D115" s="388"/>
      <c r="E115" s="56" t="s">
        <v>460</v>
      </c>
      <c r="F115" s="57">
        <v>5</v>
      </c>
      <c r="G115" s="57">
        <v>1</v>
      </c>
      <c r="H115" s="57">
        <v>10000</v>
      </c>
      <c r="I115" s="371"/>
      <c r="J115" s="56" t="s">
        <v>459</v>
      </c>
      <c r="K115" s="371"/>
      <c r="L115" s="58">
        <v>1000000000</v>
      </c>
      <c r="M115" s="384"/>
      <c r="N115" s="48"/>
      <c r="O115" s="48"/>
      <c r="P115" s="48"/>
      <c r="Q115" s="48"/>
      <c r="R115" s="48"/>
    </row>
    <row r="116" spans="3:18" ht="12.75" customHeight="1">
      <c r="C116" s="388"/>
      <c r="D116" s="388"/>
      <c r="E116" s="56" t="s">
        <v>461</v>
      </c>
      <c r="F116" s="57">
        <v>6</v>
      </c>
      <c r="G116" s="57">
        <v>1</v>
      </c>
      <c r="H116" s="57">
        <v>10000</v>
      </c>
      <c r="I116" s="371"/>
      <c r="J116" s="56" t="s">
        <v>459</v>
      </c>
      <c r="K116" s="371"/>
      <c r="L116" s="58">
        <v>1000000000</v>
      </c>
      <c r="M116" s="384"/>
      <c r="N116" s="48"/>
      <c r="O116" s="48"/>
      <c r="P116" s="48"/>
      <c r="Q116" s="48"/>
      <c r="R116" s="48"/>
    </row>
    <row r="117" spans="3:18" ht="12.75" customHeight="1">
      <c r="C117" s="388"/>
      <c r="D117" s="388"/>
      <c r="E117" s="56" t="s">
        <v>462</v>
      </c>
      <c r="F117" s="57">
        <v>7</v>
      </c>
      <c r="G117" s="57">
        <v>1</v>
      </c>
      <c r="H117" s="57">
        <v>10000</v>
      </c>
      <c r="I117" s="371"/>
      <c r="J117" s="56" t="s">
        <v>459</v>
      </c>
      <c r="K117" s="371"/>
      <c r="L117" s="58">
        <v>1000000000</v>
      </c>
      <c r="M117" s="384"/>
      <c r="N117" s="48"/>
      <c r="O117" s="48"/>
      <c r="P117" s="48"/>
      <c r="Q117" s="48"/>
      <c r="R117" s="48"/>
    </row>
    <row r="118" spans="3:18" ht="12.75" customHeight="1">
      <c r="C118" s="388"/>
      <c r="D118" s="388"/>
      <c r="E118" s="56" t="s">
        <v>463</v>
      </c>
      <c r="F118" s="57">
        <v>8</v>
      </c>
      <c r="G118" s="57">
        <v>1</v>
      </c>
      <c r="H118" s="57">
        <v>10000</v>
      </c>
      <c r="I118" s="371"/>
      <c r="J118" s="56" t="s">
        <v>459</v>
      </c>
      <c r="K118" s="371"/>
      <c r="L118" s="58">
        <v>1000000000</v>
      </c>
      <c r="M118" s="384"/>
      <c r="N118" s="48"/>
      <c r="O118" s="48"/>
      <c r="P118" s="48"/>
      <c r="Q118" s="48"/>
      <c r="R118" s="48"/>
    </row>
    <row r="119" spans="3:18" ht="12.75" customHeight="1">
      <c r="C119" s="388"/>
      <c r="D119" s="388"/>
      <c r="E119" s="56" t="s">
        <v>464</v>
      </c>
      <c r="F119" s="57">
        <v>9</v>
      </c>
      <c r="G119" s="57">
        <v>1</v>
      </c>
      <c r="H119" s="57">
        <v>10000</v>
      </c>
      <c r="I119" s="371"/>
      <c r="J119" s="56" t="s">
        <v>459</v>
      </c>
      <c r="K119" s="371"/>
      <c r="L119" s="58">
        <v>1000000000</v>
      </c>
      <c r="M119" s="384"/>
      <c r="N119" s="48"/>
      <c r="O119" s="48"/>
      <c r="P119" s="48"/>
      <c r="Q119" s="48"/>
      <c r="R119" s="48"/>
    </row>
    <row r="120" spans="3:18" ht="12.75" customHeight="1">
      <c r="C120" s="388"/>
      <c r="D120" s="388"/>
      <c r="E120" s="56" t="s">
        <v>465</v>
      </c>
      <c r="F120" s="57">
        <v>10</v>
      </c>
      <c r="G120" s="57">
        <v>1</v>
      </c>
      <c r="H120" s="57">
        <v>10000</v>
      </c>
      <c r="I120" s="371"/>
      <c r="J120" s="56" t="s">
        <v>459</v>
      </c>
      <c r="K120" s="371"/>
      <c r="L120" s="58">
        <v>1000000000</v>
      </c>
      <c r="M120" s="384"/>
      <c r="N120" s="48"/>
      <c r="O120" s="48"/>
      <c r="P120" s="48"/>
      <c r="Q120" s="48"/>
      <c r="R120" s="48"/>
    </row>
    <row r="121" spans="3:18" ht="12.75" customHeight="1">
      <c r="C121" s="388"/>
      <c r="D121" s="388"/>
      <c r="E121" s="56" t="s">
        <v>466</v>
      </c>
      <c r="F121" s="57">
        <v>11</v>
      </c>
      <c r="G121" s="57">
        <v>1</v>
      </c>
      <c r="H121" s="57">
        <v>10000</v>
      </c>
      <c r="I121" s="371"/>
      <c r="J121" s="56" t="s">
        <v>459</v>
      </c>
      <c r="K121" s="371"/>
      <c r="L121" s="58">
        <v>1000000000</v>
      </c>
      <c r="M121" s="384"/>
      <c r="N121" s="48"/>
      <c r="O121" s="48"/>
      <c r="P121" s="48"/>
      <c r="Q121" s="48"/>
      <c r="R121" s="48"/>
    </row>
    <row r="122" spans="3:18" ht="12.75" customHeight="1">
      <c r="C122" s="388"/>
      <c r="D122" s="388"/>
      <c r="E122" s="56" t="s">
        <v>467</v>
      </c>
      <c r="F122" s="57">
        <v>12</v>
      </c>
      <c r="G122" s="57">
        <v>1</v>
      </c>
      <c r="H122" s="57">
        <v>10000</v>
      </c>
      <c r="I122" s="371"/>
      <c r="J122" s="56" t="s">
        <v>459</v>
      </c>
      <c r="K122" s="371"/>
      <c r="L122" s="58">
        <v>1000000000</v>
      </c>
      <c r="M122" s="384"/>
      <c r="N122" s="48"/>
      <c r="O122" s="48"/>
      <c r="P122" s="48"/>
      <c r="Q122" s="48"/>
      <c r="R122" s="48"/>
    </row>
    <row r="123" spans="3:18" ht="12.75" customHeight="1">
      <c r="C123" s="388"/>
      <c r="D123" s="388"/>
      <c r="E123" s="56" t="s">
        <v>468</v>
      </c>
      <c r="F123" s="57">
        <v>13</v>
      </c>
      <c r="G123" s="57">
        <v>1</v>
      </c>
      <c r="H123" s="57">
        <v>10000</v>
      </c>
      <c r="I123" s="371"/>
      <c r="J123" s="56" t="s">
        <v>459</v>
      </c>
      <c r="K123" s="371"/>
      <c r="L123" s="58">
        <v>1000000000</v>
      </c>
      <c r="M123" s="384"/>
      <c r="N123" s="48"/>
      <c r="O123" s="48"/>
      <c r="P123" s="48"/>
      <c r="Q123" s="48"/>
      <c r="R123" s="48"/>
    </row>
    <row r="124" spans="3:18" ht="12.75" customHeight="1">
      <c r="C124" s="388"/>
      <c r="D124" s="388"/>
      <c r="E124" s="56" t="s">
        <v>469</v>
      </c>
      <c r="F124" s="57">
        <v>15</v>
      </c>
      <c r="G124" s="57">
        <v>836</v>
      </c>
      <c r="H124" s="57">
        <v>10000</v>
      </c>
      <c r="I124" s="371"/>
      <c r="J124" s="56" t="s">
        <v>459</v>
      </c>
      <c r="K124" s="371"/>
      <c r="L124" s="58">
        <v>916500000</v>
      </c>
      <c r="M124" s="384"/>
      <c r="N124" s="48"/>
      <c r="O124" s="48"/>
      <c r="P124" s="48"/>
      <c r="Q124" s="48"/>
      <c r="R124" s="48"/>
    </row>
    <row r="125" spans="3:18" ht="12.75" customHeight="1">
      <c r="C125" s="388"/>
      <c r="D125" s="388"/>
      <c r="E125" s="56" t="s">
        <v>470</v>
      </c>
      <c r="F125" s="57">
        <v>16</v>
      </c>
      <c r="G125" s="57">
        <v>1</v>
      </c>
      <c r="H125" s="57">
        <v>10000</v>
      </c>
      <c r="I125" s="371"/>
      <c r="J125" s="56" t="s">
        <v>459</v>
      </c>
      <c r="K125" s="371"/>
      <c r="L125" s="58">
        <v>1000000000</v>
      </c>
      <c r="M125" s="384"/>
      <c r="N125" s="48"/>
      <c r="O125" s="48"/>
      <c r="P125" s="48"/>
      <c r="Q125" s="48"/>
      <c r="R125" s="48"/>
    </row>
    <row r="126" spans="3:18" ht="12.75" customHeight="1">
      <c r="C126" s="388"/>
      <c r="D126" s="388"/>
      <c r="E126" s="56" t="s">
        <v>479</v>
      </c>
      <c r="F126" s="57">
        <v>17</v>
      </c>
      <c r="G126" s="57">
        <v>1</v>
      </c>
      <c r="H126" s="57">
        <v>10000</v>
      </c>
      <c r="I126" s="371"/>
      <c r="J126" s="56" t="s">
        <v>459</v>
      </c>
      <c r="K126" s="371"/>
      <c r="L126" s="58">
        <v>1000000000</v>
      </c>
      <c r="M126" s="384"/>
      <c r="N126" s="48"/>
      <c r="O126" s="48"/>
      <c r="P126" s="48"/>
      <c r="Q126" s="48"/>
      <c r="R126" s="48"/>
    </row>
    <row r="127" spans="3:18" ht="12.75" customHeight="1">
      <c r="C127" s="388"/>
      <c r="D127" s="388"/>
      <c r="E127" s="56" t="s">
        <v>471</v>
      </c>
      <c r="F127" s="57">
        <v>18</v>
      </c>
      <c r="G127" s="57">
        <v>1</v>
      </c>
      <c r="H127" s="57">
        <v>10000</v>
      </c>
      <c r="I127" s="371"/>
      <c r="J127" s="56" t="s">
        <v>459</v>
      </c>
      <c r="K127" s="371"/>
      <c r="L127" s="58">
        <v>1000000000</v>
      </c>
      <c r="M127" s="384"/>
      <c r="N127" s="48"/>
      <c r="O127" s="48"/>
      <c r="P127" s="48"/>
      <c r="Q127" s="48"/>
      <c r="R127" s="48"/>
    </row>
    <row r="128" spans="3:18" ht="12.75" customHeight="1">
      <c r="C128" s="388"/>
      <c r="D128" s="388"/>
      <c r="E128" s="56" t="s">
        <v>472</v>
      </c>
      <c r="F128" s="57">
        <v>19</v>
      </c>
      <c r="G128" s="57">
        <v>1</v>
      </c>
      <c r="H128" s="57">
        <v>10000</v>
      </c>
      <c r="I128" s="371"/>
      <c r="J128" s="56" t="s">
        <v>459</v>
      </c>
      <c r="K128" s="371"/>
      <c r="L128" s="58">
        <v>1000000000</v>
      </c>
      <c r="M128" s="384"/>
      <c r="N128" s="48"/>
      <c r="O128" s="48"/>
      <c r="P128" s="48"/>
      <c r="Q128" s="48"/>
      <c r="R128" s="48"/>
    </row>
    <row r="129" spans="3:18" ht="12.75" customHeight="1">
      <c r="C129" s="388"/>
      <c r="D129" s="388"/>
      <c r="E129" s="56" t="s">
        <v>473</v>
      </c>
      <c r="F129" s="57">
        <v>20</v>
      </c>
      <c r="G129" s="57">
        <v>1</v>
      </c>
      <c r="H129" s="57">
        <v>10000</v>
      </c>
      <c r="I129" s="371"/>
      <c r="J129" s="56" t="s">
        <v>459</v>
      </c>
      <c r="K129" s="371"/>
      <c r="L129" s="58">
        <v>1000000000</v>
      </c>
      <c r="M129" s="384"/>
      <c r="N129" s="48"/>
      <c r="O129" s="48"/>
      <c r="P129" s="48"/>
      <c r="Q129" s="48"/>
      <c r="R129" s="48"/>
    </row>
    <row r="130" spans="3:18" ht="12.75" customHeight="1">
      <c r="C130" s="388"/>
      <c r="D130" s="388"/>
      <c r="E130" s="56" t="s">
        <v>474</v>
      </c>
      <c r="F130" s="57">
        <v>21</v>
      </c>
      <c r="G130" s="57">
        <v>1</v>
      </c>
      <c r="H130" s="57">
        <v>10000</v>
      </c>
      <c r="I130" s="371"/>
      <c r="J130" s="56" t="s">
        <v>459</v>
      </c>
      <c r="K130" s="371"/>
      <c r="L130" s="58">
        <v>1000000000</v>
      </c>
      <c r="M130" s="384"/>
      <c r="N130" s="48"/>
      <c r="O130" s="48"/>
      <c r="P130" s="48"/>
      <c r="Q130" s="48"/>
      <c r="R130" s="48"/>
    </row>
    <row r="131" spans="3:18" ht="12.75" customHeight="1">
      <c r="C131" s="388"/>
      <c r="D131" s="388"/>
      <c r="E131" s="56" t="s">
        <v>475</v>
      </c>
      <c r="F131" s="57">
        <v>22</v>
      </c>
      <c r="G131" s="57">
        <v>1</v>
      </c>
      <c r="H131" s="57">
        <v>10000</v>
      </c>
      <c r="I131" s="371"/>
      <c r="J131" s="56" t="s">
        <v>459</v>
      </c>
      <c r="K131" s="371"/>
      <c r="L131" s="58">
        <v>1000000000</v>
      </c>
      <c r="M131" s="384"/>
      <c r="N131" s="48"/>
      <c r="O131" s="48"/>
      <c r="P131" s="48"/>
      <c r="Q131" s="48"/>
      <c r="R131" s="48"/>
    </row>
    <row r="132" spans="3:18" ht="12.75" customHeight="1">
      <c r="C132" s="388"/>
      <c r="D132" s="388"/>
      <c r="E132" s="56" t="s">
        <v>476</v>
      </c>
      <c r="F132" s="57">
        <v>23</v>
      </c>
      <c r="G132" s="57">
        <v>1</v>
      </c>
      <c r="H132" s="57">
        <v>10000</v>
      </c>
      <c r="I132" s="371"/>
      <c r="J132" s="56" t="s">
        <v>459</v>
      </c>
      <c r="K132" s="371"/>
      <c r="L132" s="58">
        <v>1000000000</v>
      </c>
      <c r="M132" s="384"/>
      <c r="N132" s="48"/>
      <c r="O132" s="48"/>
      <c r="P132" s="48"/>
      <c r="Q132" s="48"/>
      <c r="R132" s="48"/>
    </row>
    <row r="133" spans="3:18" ht="12.75" customHeight="1">
      <c r="C133" s="388"/>
      <c r="D133" s="388"/>
      <c r="E133" s="56" t="s">
        <v>477</v>
      </c>
      <c r="F133" s="57">
        <v>24</v>
      </c>
      <c r="G133" s="57">
        <v>1</v>
      </c>
      <c r="H133" s="57">
        <v>10000</v>
      </c>
      <c r="I133" s="371"/>
      <c r="J133" s="56" t="s">
        <v>459</v>
      </c>
      <c r="K133" s="371"/>
      <c r="L133" s="58">
        <v>1000000000</v>
      </c>
      <c r="M133" s="384"/>
      <c r="N133" s="48"/>
      <c r="O133" s="48"/>
      <c r="P133" s="48"/>
      <c r="Q133" s="48"/>
      <c r="R133" s="48"/>
    </row>
    <row r="134" spans="3:18" ht="12.75" customHeight="1">
      <c r="C134" s="388"/>
      <c r="D134" s="388"/>
      <c r="E134" s="56" t="s">
        <v>478</v>
      </c>
      <c r="F134" s="57">
        <v>25</v>
      </c>
      <c r="G134" s="57">
        <v>1</v>
      </c>
      <c r="H134" s="57">
        <v>10000</v>
      </c>
      <c r="I134" s="371"/>
      <c r="J134" s="56" t="s">
        <v>459</v>
      </c>
      <c r="K134" s="371"/>
      <c r="L134" s="58">
        <v>1000000000</v>
      </c>
      <c r="M134" s="384"/>
      <c r="N134" s="48"/>
      <c r="O134" s="48"/>
      <c r="P134" s="48"/>
      <c r="Q134" s="48"/>
      <c r="R134" s="48"/>
    </row>
    <row r="135" spans="3:18" ht="12.75" customHeight="1">
      <c r="C135" s="388"/>
      <c r="D135" s="388"/>
      <c r="E135" s="56" t="s">
        <v>480</v>
      </c>
      <c r="F135" s="57">
        <v>26</v>
      </c>
      <c r="G135" s="56">
        <v>77</v>
      </c>
      <c r="H135" s="57">
        <v>10000</v>
      </c>
      <c r="I135" s="371"/>
      <c r="J135" s="56" t="s">
        <v>459</v>
      </c>
      <c r="K135" s="371"/>
      <c r="L135" s="58">
        <v>992400000</v>
      </c>
      <c r="M135" s="384"/>
      <c r="N135" s="48"/>
      <c r="O135" s="48"/>
      <c r="P135" s="48"/>
      <c r="Q135" s="48"/>
      <c r="R135" s="48"/>
    </row>
    <row r="136" spans="3:18" ht="12.75" customHeight="1">
      <c r="C136" s="388"/>
      <c r="D136" s="388"/>
      <c r="E136" s="56" t="s">
        <v>481</v>
      </c>
      <c r="F136" s="57">
        <v>28</v>
      </c>
      <c r="G136" s="57">
        <v>1</v>
      </c>
      <c r="H136" s="57">
        <v>10000</v>
      </c>
      <c r="I136" s="371"/>
      <c r="J136" s="56" t="s">
        <v>459</v>
      </c>
      <c r="K136" s="371"/>
      <c r="L136" s="58">
        <v>1000000000</v>
      </c>
      <c r="M136" s="384"/>
      <c r="N136" s="48"/>
      <c r="O136" s="48"/>
      <c r="P136" s="48"/>
      <c r="Q136" s="48"/>
      <c r="R136" s="48"/>
    </row>
    <row r="137" spans="3:18" ht="12.75" customHeight="1">
      <c r="C137" s="388"/>
      <c r="D137" s="388"/>
      <c r="E137" s="56" t="s">
        <v>482</v>
      </c>
      <c r="F137" s="57">
        <v>29</v>
      </c>
      <c r="G137" s="57">
        <v>1</v>
      </c>
      <c r="H137" s="57">
        <v>10000</v>
      </c>
      <c r="I137" s="371"/>
      <c r="J137" s="56" t="s">
        <v>459</v>
      </c>
      <c r="K137" s="371"/>
      <c r="L137" s="58">
        <v>1000000000</v>
      </c>
      <c r="M137" s="384"/>
      <c r="N137" s="48"/>
      <c r="O137" s="48"/>
      <c r="P137" s="48"/>
      <c r="Q137" s="48"/>
      <c r="R137" s="48"/>
    </row>
    <row r="138" spans="3:18" ht="12.75" customHeight="1">
      <c r="C138" s="388"/>
      <c r="D138" s="388"/>
      <c r="E138" s="56" t="s">
        <v>483</v>
      </c>
      <c r="F138" s="57">
        <v>30</v>
      </c>
      <c r="G138" s="57">
        <v>1</v>
      </c>
      <c r="H138" s="57">
        <v>10000</v>
      </c>
      <c r="I138" s="371"/>
      <c r="J138" s="56" t="s">
        <v>459</v>
      </c>
      <c r="K138" s="371"/>
      <c r="L138" s="58">
        <v>1000000000</v>
      </c>
      <c r="M138" s="384"/>
      <c r="N138" s="48"/>
      <c r="O138" s="48"/>
      <c r="P138" s="48"/>
      <c r="Q138" s="48"/>
      <c r="R138" s="48"/>
    </row>
    <row r="139" spans="3:18" ht="12.75" customHeight="1">
      <c r="C139" s="388"/>
      <c r="D139" s="388"/>
      <c r="E139" s="56" t="s">
        <v>484</v>
      </c>
      <c r="F139" s="57">
        <v>31</v>
      </c>
      <c r="G139" s="57">
        <v>1</v>
      </c>
      <c r="H139" s="57">
        <v>10000</v>
      </c>
      <c r="I139" s="371"/>
      <c r="J139" s="56" t="s">
        <v>459</v>
      </c>
      <c r="K139" s="371"/>
      <c r="L139" s="58">
        <v>1000000000</v>
      </c>
      <c r="M139" s="384"/>
      <c r="N139" s="48"/>
      <c r="O139" s="48"/>
      <c r="P139" s="48"/>
      <c r="Q139" s="48"/>
      <c r="R139" s="48"/>
    </row>
    <row r="140" spans="3:18" ht="12.75" customHeight="1">
      <c r="C140" s="388"/>
      <c r="D140" s="388"/>
      <c r="E140" s="56" t="s">
        <v>485</v>
      </c>
      <c r="F140" s="57">
        <v>32</v>
      </c>
      <c r="G140" s="57">
        <v>1</v>
      </c>
      <c r="H140" s="57">
        <v>10000</v>
      </c>
      <c r="I140" s="371"/>
      <c r="J140" s="56" t="s">
        <v>459</v>
      </c>
      <c r="K140" s="371"/>
      <c r="L140" s="58">
        <v>1000000000</v>
      </c>
      <c r="M140" s="384"/>
      <c r="N140" s="48"/>
      <c r="O140" s="48"/>
      <c r="P140" s="48"/>
      <c r="Q140" s="48"/>
      <c r="R140" s="48"/>
    </row>
    <row r="141" spans="3:18" ht="12.75" customHeight="1">
      <c r="C141" s="388"/>
      <c r="D141" s="388"/>
      <c r="E141" s="56" t="s">
        <v>486</v>
      </c>
      <c r="F141" s="57">
        <v>33</v>
      </c>
      <c r="G141" s="57">
        <v>1</v>
      </c>
      <c r="H141" s="57">
        <v>10000</v>
      </c>
      <c r="I141" s="371"/>
      <c r="J141" s="56" t="s">
        <v>459</v>
      </c>
      <c r="K141" s="371"/>
      <c r="L141" s="58">
        <v>1000000000</v>
      </c>
      <c r="M141" s="384"/>
      <c r="N141" s="48"/>
      <c r="O141" s="48"/>
      <c r="P141" s="48"/>
      <c r="Q141" s="48"/>
      <c r="R141" s="48"/>
    </row>
    <row r="142" spans="3:18" ht="12.75" customHeight="1">
      <c r="C142" s="388"/>
      <c r="D142" s="388"/>
      <c r="E142" s="56" t="s">
        <v>487</v>
      </c>
      <c r="F142" s="57">
        <v>34</v>
      </c>
      <c r="G142" s="57">
        <v>1</v>
      </c>
      <c r="H142" s="57">
        <v>10000</v>
      </c>
      <c r="I142" s="371"/>
      <c r="J142" s="56" t="s">
        <v>459</v>
      </c>
      <c r="K142" s="371"/>
      <c r="L142" s="58">
        <v>1000000000</v>
      </c>
      <c r="M142" s="384"/>
      <c r="N142" s="48"/>
      <c r="O142" s="48"/>
      <c r="P142" s="48"/>
      <c r="Q142" s="48"/>
      <c r="R142" s="48"/>
    </row>
    <row r="143" spans="3:18" ht="12.75" customHeight="1">
      <c r="C143" s="388"/>
      <c r="D143" s="388"/>
      <c r="E143" s="56" t="s">
        <v>488</v>
      </c>
      <c r="F143" s="57">
        <v>35</v>
      </c>
      <c r="G143" s="57">
        <v>1</v>
      </c>
      <c r="H143" s="57">
        <v>9392</v>
      </c>
      <c r="I143" s="371"/>
      <c r="J143" s="56" t="s">
        <v>459</v>
      </c>
      <c r="K143" s="371"/>
      <c r="L143" s="58">
        <v>939200000</v>
      </c>
      <c r="M143" s="384"/>
      <c r="N143" s="48"/>
      <c r="O143" s="48"/>
      <c r="P143" s="48"/>
      <c r="Q143" s="48"/>
      <c r="R143" s="48"/>
    </row>
    <row r="144" spans="3:18" ht="12.75" customHeight="1">
      <c r="C144" s="388"/>
      <c r="D144" s="388"/>
      <c r="E144" s="56" t="s">
        <v>807</v>
      </c>
      <c r="F144" s="57">
        <v>36</v>
      </c>
      <c r="G144" s="57">
        <v>1</v>
      </c>
      <c r="H144" s="57">
        <v>10000</v>
      </c>
      <c r="I144" s="371"/>
      <c r="J144" s="56" t="s">
        <v>459</v>
      </c>
      <c r="K144" s="371"/>
      <c r="L144" s="58">
        <v>1000000000</v>
      </c>
      <c r="M144" s="384"/>
      <c r="N144" s="48"/>
      <c r="O144" s="48"/>
      <c r="P144" s="48"/>
      <c r="Q144" s="48"/>
      <c r="R144" s="48"/>
    </row>
    <row r="145" spans="3:18" ht="12.75" customHeight="1">
      <c r="C145" s="388"/>
      <c r="D145" s="388"/>
      <c r="E145" s="56" t="s">
        <v>808</v>
      </c>
      <c r="F145" s="57">
        <v>37</v>
      </c>
      <c r="G145" s="57">
        <v>1</v>
      </c>
      <c r="H145" s="57">
        <v>10000</v>
      </c>
      <c r="I145" s="371"/>
      <c r="J145" s="56" t="s">
        <v>459</v>
      </c>
      <c r="K145" s="371"/>
      <c r="L145" s="58">
        <v>1000000000</v>
      </c>
      <c r="M145" s="384"/>
      <c r="N145" s="48"/>
      <c r="O145" s="48"/>
      <c r="P145" s="48"/>
      <c r="Q145" s="48"/>
      <c r="R145" s="48"/>
    </row>
    <row r="146" spans="3:18" ht="12.75" customHeight="1">
      <c r="C146" s="388"/>
      <c r="D146" s="388"/>
      <c r="E146" s="56" t="s">
        <v>809</v>
      </c>
      <c r="F146" s="57">
        <v>38</v>
      </c>
      <c r="G146" s="57">
        <v>1</v>
      </c>
      <c r="H146" s="57">
        <v>10000</v>
      </c>
      <c r="I146" s="371"/>
      <c r="J146" s="56" t="s">
        <v>459</v>
      </c>
      <c r="K146" s="371"/>
      <c r="L146" s="58">
        <v>1000000000</v>
      </c>
      <c r="M146" s="384"/>
      <c r="N146" s="48"/>
      <c r="O146" s="48"/>
      <c r="P146" s="48"/>
      <c r="Q146" s="48"/>
      <c r="R146" s="48"/>
    </row>
    <row r="147" spans="3:18" ht="12.75" customHeight="1">
      <c r="C147" s="388"/>
      <c r="D147" s="388"/>
      <c r="E147" s="56" t="s">
        <v>810</v>
      </c>
      <c r="F147" s="57">
        <v>39</v>
      </c>
      <c r="G147" s="57">
        <v>1</v>
      </c>
      <c r="H147" s="57">
        <v>9684</v>
      </c>
      <c r="I147" s="372"/>
      <c r="J147" s="56" t="s">
        <v>459</v>
      </c>
      <c r="K147" s="372"/>
      <c r="L147" s="58">
        <v>968400000</v>
      </c>
      <c r="M147" s="389"/>
      <c r="N147" s="48"/>
      <c r="O147" s="48"/>
      <c r="P147" s="48"/>
      <c r="Q147" s="48"/>
      <c r="R147" s="48"/>
    </row>
    <row r="148" spans="3:18" ht="12.75" customHeight="1">
      <c r="C148" s="388">
        <v>2</v>
      </c>
      <c r="D148" s="388" t="s">
        <v>549</v>
      </c>
      <c r="E148" s="56" t="s">
        <v>458</v>
      </c>
      <c r="F148" s="57">
        <v>2</v>
      </c>
      <c r="G148" s="57">
        <v>3881</v>
      </c>
      <c r="H148" s="57">
        <v>4640</v>
      </c>
      <c r="I148" s="370">
        <v>2595</v>
      </c>
      <c r="J148" s="56" t="s">
        <v>459</v>
      </c>
      <c r="K148" s="370">
        <v>2595</v>
      </c>
      <c r="L148" s="58">
        <v>76000000</v>
      </c>
      <c r="M148" s="385">
        <v>7.6E-3</v>
      </c>
      <c r="N148" s="48"/>
      <c r="O148" s="48"/>
      <c r="P148" s="48"/>
      <c r="Q148" s="48"/>
      <c r="R148" s="48"/>
    </row>
    <row r="149" spans="3:18" ht="12.75" customHeight="1">
      <c r="C149" s="388"/>
      <c r="D149" s="388"/>
      <c r="E149" s="56" t="s">
        <v>469</v>
      </c>
      <c r="F149" s="57">
        <v>14</v>
      </c>
      <c r="G149" s="56">
        <v>1</v>
      </c>
      <c r="H149" s="57">
        <v>835</v>
      </c>
      <c r="I149" s="371"/>
      <c r="J149" s="56" t="s">
        <v>459</v>
      </c>
      <c r="K149" s="371"/>
      <c r="L149" s="58">
        <v>83500000</v>
      </c>
      <c r="M149" s="386"/>
      <c r="N149" s="48"/>
      <c r="O149" s="48"/>
      <c r="P149" s="48"/>
      <c r="Q149" s="48"/>
      <c r="R149" s="48"/>
    </row>
    <row r="150" spans="3:18" ht="12.75" customHeight="1">
      <c r="C150" s="388"/>
      <c r="D150" s="388"/>
      <c r="E150" s="56" t="s">
        <v>480</v>
      </c>
      <c r="F150" s="57">
        <v>27</v>
      </c>
      <c r="G150" s="56">
        <v>1</v>
      </c>
      <c r="H150" s="57">
        <v>76</v>
      </c>
      <c r="I150" s="371"/>
      <c r="J150" s="56" t="s">
        <v>459</v>
      </c>
      <c r="K150" s="371"/>
      <c r="L150" s="58">
        <v>7600000</v>
      </c>
      <c r="M150" s="386"/>
      <c r="N150" s="48"/>
      <c r="O150" s="48"/>
      <c r="P150" s="48"/>
      <c r="Q150" s="48"/>
      <c r="R150" s="48"/>
    </row>
    <row r="151" spans="3:18" ht="12.75" customHeight="1">
      <c r="C151" s="388"/>
      <c r="D151" s="388"/>
      <c r="E151" s="56" t="s">
        <v>488</v>
      </c>
      <c r="F151" s="57">
        <v>36</v>
      </c>
      <c r="G151" s="57">
        <v>9393</v>
      </c>
      <c r="H151" s="57">
        <v>10000</v>
      </c>
      <c r="I151" s="371"/>
      <c r="J151" s="56" t="s">
        <v>459</v>
      </c>
      <c r="K151" s="371"/>
      <c r="L151" s="58">
        <v>60800000</v>
      </c>
      <c r="M151" s="386"/>
      <c r="N151" s="48"/>
      <c r="O151" s="48"/>
      <c r="P151" s="48"/>
      <c r="Q151" s="48"/>
      <c r="R151" s="48"/>
    </row>
    <row r="152" spans="3:18" ht="12.75" customHeight="1">
      <c r="C152" s="388"/>
      <c r="D152" s="388"/>
      <c r="E152" s="56" t="s">
        <v>810</v>
      </c>
      <c r="F152" s="57">
        <v>39</v>
      </c>
      <c r="G152" s="57">
        <v>1</v>
      </c>
      <c r="H152" s="57">
        <v>316</v>
      </c>
      <c r="I152" s="372"/>
      <c r="J152" s="56" t="s">
        <v>459</v>
      </c>
      <c r="K152" s="372"/>
      <c r="L152" s="58">
        <v>31600000</v>
      </c>
      <c r="M152" s="387"/>
      <c r="N152" s="48"/>
      <c r="O152" s="48"/>
      <c r="P152" s="48"/>
      <c r="Q152" s="48"/>
      <c r="R152" s="48"/>
    </row>
    <row r="153" spans="3:18">
      <c r="C153" s="395" t="s">
        <v>68</v>
      </c>
      <c r="D153" s="395"/>
      <c r="E153" s="395"/>
      <c r="F153" s="395"/>
      <c r="G153" s="395"/>
      <c r="H153" s="395"/>
      <c r="I153" s="59">
        <f>SUM(I112:I152)</f>
        <v>340000</v>
      </c>
      <c r="J153" s="60"/>
      <c r="K153" s="59">
        <f>SUM(K112:K152)</f>
        <v>340000</v>
      </c>
      <c r="L153" s="61">
        <f>SUM(L112:L152)</f>
        <v>34000000000</v>
      </c>
      <c r="M153" s="62">
        <f>SUM(M112:M152)</f>
        <v>1</v>
      </c>
      <c r="N153" s="48"/>
      <c r="O153" s="48"/>
      <c r="P153" s="48"/>
      <c r="Q153" s="48"/>
      <c r="R153" s="48"/>
    </row>
    <row r="154" spans="3:18">
      <c r="C154" s="48"/>
      <c r="D154" s="48"/>
      <c r="E154" s="48"/>
      <c r="F154" s="48"/>
      <c r="G154" s="48"/>
      <c r="H154" s="48"/>
      <c r="I154" s="48"/>
      <c r="J154" s="48"/>
      <c r="K154" s="48"/>
      <c r="L154" s="48"/>
      <c r="M154" s="48"/>
      <c r="N154" s="48"/>
      <c r="O154" s="48"/>
      <c r="P154" s="48"/>
      <c r="Q154" s="48"/>
      <c r="R154" s="48"/>
    </row>
    <row r="155" spans="3:18">
      <c r="C155" s="48"/>
      <c r="D155" s="48"/>
      <c r="E155" s="48"/>
      <c r="F155" s="48"/>
      <c r="G155" s="48"/>
      <c r="H155" s="48"/>
      <c r="I155" s="48"/>
      <c r="J155" s="48"/>
      <c r="K155" s="48"/>
      <c r="L155" s="48"/>
      <c r="M155" s="48"/>
      <c r="N155" s="48"/>
      <c r="O155" s="48"/>
      <c r="P155" s="48"/>
      <c r="Q155" s="48"/>
      <c r="R155" s="48"/>
    </row>
    <row r="156" spans="3:18" ht="34.5" customHeight="1">
      <c r="C156" s="70" t="s">
        <v>457</v>
      </c>
      <c r="D156" s="70" t="s">
        <v>392</v>
      </c>
      <c r="E156" s="391" t="s">
        <v>495</v>
      </c>
      <c r="F156" s="392"/>
      <c r="G156" s="393"/>
      <c r="H156" s="391" t="s">
        <v>751</v>
      </c>
      <c r="I156" s="392"/>
      <c r="J156" s="393"/>
      <c r="K156" s="48"/>
      <c r="L156" s="48"/>
      <c r="M156" s="48"/>
      <c r="N156" s="48"/>
      <c r="O156" s="48"/>
      <c r="P156" s="48"/>
      <c r="Q156" s="48"/>
      <c r="R156" s="48"/>
    </row>
    <row r="157" spans="3:18">
      <c r="C157" s="388">
        <v>1</v>
      </c>
      <c r="D157" s="388" t="s">
        <v>858</v>
      </c>
      <c r="E157" s="369" t="s">
        <v>322</v>
      </c>
      <c r="F157" s="369"/>
      <c r="G157" s="369"/>
      <c r="H157" s="369">
        <v>2.69</v>
      </c>
      <c r="I157" s="369"/>
      <c r="J157" s="369"/>
      <c r="K157" s="48"/>
      <c r="L157" s="48"/>
      <c r="M157" s="48"/>
      <c r="N157" s="48"/>
      <c r="O157" s="48"/>
      <c r="P157" s="48"/>
      <c r="Q157" s="48"/>
      <c r="R157" s="48"/>
    </row>
    <row r="158" spans="3:18" ht="12" customHeight="1">
      <c r="C158" s="388"/>
      <c r="D158" s="388"/>
      <c r="E158" s="369" t="s">
        <v>325</v>
      </c>
      <c r="F158" s="369"/>
      <c r="G158" s="369"/>
      <c r="H158" s="369">
        <v>1.24</v>
      </c>
      <c r="I158" s="369"/>
      <c r="J158" s="369"/>
      <c r="K158" s="48"/>
      <c r="L158" s="48"/>
      <c r="M158" s="48"/>
      <c r="N158" s="48"/>
      <c r="O158" s="48"/>
      <c r="P158" s="48"/>
      <c r="Q158" s="48"/>
      <c r="R158" s="48"/>
    </row>
    <row r="159" spans="3:18" ht="12" customHeight="1">
      <c r="C159" s="388"/>
      <c r="D159" s="388"/>
      <c r="E159" s="369" t="s">
        <v>328</v>
      </c>
      <c r="F159" s="369"/>
      <c r="G159" s="369"/>
      <c r="H159" s="369">
        <v>4.79</v>
      </c>
      <c r="I159" s="369"/>
      <c r="J159" s="369"/>
      <c r="K159" s="48"/>
      <c r="L159" s="48"/>
      <c r="M159" s="48"/>
      <c r="N159" s="48"/>
      <c r="O159" s="48"/>
      <c r="P159" s="48"/>
      <c r="Q159" s="48"/>
      <c r="R159" s="48"/>
    </row>
    <row r="160" spans="3:18" ht="12" customHeight="1">
      <c r="C160" s="388"/>
      <c r="D160" s="388"/>
      <c r="E160" s="369" t="s">
        <v>330</v>
      </c>
      <c r="F160" s="369"/>
      <c r="G160" s="369"/>
      <c r="H160" s="369">
        <v>73.180000000000007</v>
      </c>
      <c r="I160" s="369"/>
      <c r="J160" s="369"/>
      <c r="K160" s="48"/>
      <c r="L160" s="48"/>
      <c r="M160" s="48"/>
      <c r="N160" s="48"/>
      <c r="O160" s="48"/>
      <c r="P160" s="48"/>
      <c r="Q160" s="48"/>
      <c r="R160" s="48"/>
    </row>
    <row r="161" spans="3:18" ht="12" customHeight="1">
      <c r="C161" s="388"/>
      <c r="D161" s="388"/>
      <c r="E161" s="369" t="s">
        <v>337</v>
      </c>
      <c r="F161" s="369"/>
      <c r="G161" s="369"/>
      <c r="H161" s="369">
        <v>0.71</v>
      </c>
      <c r="I161" s="369"/>
      <c r="J161" s="369"/>
      <c r="K161" s="48"/>
      <c r="L161" s="48"/>
      <c r="M161" s="48"/>
      <c r="N161" s="48"/>
      <c r="O161" s="48"/>
      <c r="P161" s="48"/>
      <c r="Q161" s="48"/>
      <c r="R161" s="48"/>
    </row>
    <row r="162" spans="3:18">
      <c r="C162" s="48"/>
      <c r="D162" s="48"/>
      <c r="E162" s="396"/>
      <c r="F162" s="396"/>
      <c r="G162" s="396"/>
      <c r="H162" s="55"/>
      <c r="I162" s="48"/>
      <c r="J162" s="48"/>
      <c r="K162" s="48"/>
      <c r="L162" s="48"/>
      <c r="M162" s="48"/>
      <c r="N162" s="48"/>
      <c r="O162" s="48"/>
      <c r="P162" s="48"/>
      <c r="Q162" s="48"/>
      <c r="R162" s="48"/>
    </row>
    <row r="163" spans="3:18">
      <c r="C163" s="48"/>
      <c r="D163" s="48"/>
      <c r="E163" s="48"/>
      <c r="F163" s="48"/>
      <c r="G163" s="48"/>
      <c r="H163" s="48"/>
      <c r="I163" s="48"/>
      <c r="J163" s="48"/>
      <c r="K163" s="48"/>
      <c r="L163" s="48"/>
      <c r="M163" s="48"/>
      <c r="N163" s="48"/>
      <c r="O163" s="48"/>
      <c r="P163" s="48"/>
      <c r="Q163" s="48"/>
      <c r="R163" s="48"/>
    </row>
    <row r="164" spans="3:18" ht="32.25" customHeight="1">
      <c r="C164" s="70" t="s">
        <v>457</v>
      </c>
      <c r="D164" s="70" t="s">
        <v>392</v>
      </c>
      <c r="E164" s="391" t="s">
        <v>495</v>
      </c>
      <c r="F164" s="392"/>
      <c r="G164" s="393"/>
      <c r="H164" s="391" t="s">
        <v>751</v>
      </c>
      <c r="I164" s="392"/>
      <c r="J164" s="393"/>
      <c r="K164" s="48"/>
      <c r="L164" s="48"/>
      <c r="M164" s="48"/>
      <c r="N164" s="48"/>
      <c r="O164" s="48"/>
      <c r="P164" s="48"/>
      <c r="Q164" s="48"/>
      <c r="R164" s="48"/>
    </row>
    <row r="165" spans="3:18">
      <c r="C165" s="388">
        <v>1</v>
      </c>
      <c r="D165" s="388" t="s">
        <v>330</v>
      </c>
      <c r="E165" s="369" t="s">
        <v>546</v>
      </c>
      <c r="F165" s="369"/>
      <c r="G165" s="369"/>
      <c r="H165" s="369">
        <v>71.569999999999993</v>
      </c>
      <c r="I165" s="369"/>
      <c r="J165" s="369"/>
      <c r="K165" s="48"/>
      <c r="L165" s="48"/>
      <c r="M165" s="48"/>
      <c r="N165" s="48"/>
      <c r="O165" s="48"/>
      <c r="P165" s="48"/>
      <c r="Q165" s="48"/>
      <c r="R165" s="48"/>
    </row>
    <row r="166" spans="3:18">
      <c r="C166" s="388"/>
      <c r="D166" s="388"/>
      <c r="E166" s="369" t="s">
        <v>547</v>
      </c>
      <c r="F166" s="369"/>
      <c r="G166" s="369"/>
      <c r="H166" s="369">
        <v>24.53</v>
      </c>
      <c r="I166" s="369"/>
      <c r="J166" s="369"/>
      <c r="K166" s="48"/>
      <c r="L166" s="48"/>
      <c r="M166" s="48"/>
      <c r="N166" s="48"/>
      <c r="O166" s="48"/>
      <c r="P166" s="48"/>
      <c r="Q166" s="48"/>
      <c r="R166" s="48"/>
    </row>
    <row r="167" spans="3:18">
      <c r="C167" s="388"/>
      <c r="D167" s="388"/>
      <c r="E167" s="369" t="s">
        <v>548</v>
      </c>
      <c r="F167" s="369"/>
      <c r="G167" s="369"/>
      <c r="H167" s="369">
        <v>1.95</v>
      </c>
      <c r="I167" s="369"/>
      <c r="J167" s="369"/>
      <c r="K167" s="48"/>
      <c r="L167" s="48"/>
      <c r="M167" s="48"/>
      <c r="N167" s="48"/>
      <c r="O167" s="48"/>
      <c r="P167" s="48"/>
      <c r="Q167" s="48"/>
      <c r="R167" s="48"/>
    </row>
    <row r="168" spans="3:18">
      <c r="C168" s="388"/>
      <c r="D168" s="388"/>
      <c r="E168" s="369" t="s">
        <v>500</v>
      </c>
      <c r="F168" s="369"/>
      <c r="G168" s="369"/>
      <c r="H168" s="369">
        <v>1.95</v>
      </c>
      <c r="I168" s="369"/>
      <c r="J168" s="369"/>
      <c r="K168" s="48"/>
      <c r="L168" s="48"/>
      <c r="M168" s="48"/>
      <c r="N168" s="48"/>
      <c r="O168" s="48"/>
      <c r="P168" s="48"/>
      <c r="Q168" s="48"/>
      <c r="R168" s="48"/>
    </row>
    <row r="169" spans="3:18">
      <c r="C169" s="48"/>
      <c r="D169" s="48"/>
      <c r="E169" s="48"/>
      <c r="F169" s="48"/>
      <c r="G169" s="48"/>
      <c r="H169" s="48"/>
      <c r="I169" s="48"/>
      <c r="J169" s="48"/>
      <c r="K169" s="48"/>
      <c r="L169" s="48"/>
      <c r="M169" s="48"/>
      <c r="N169" s="48"/>
      <c r="O169" s="48"/>
      <c r="P169" s="48"/>
      <c r="Q169" s="48"/>
      <c r="R169" s="48"/>
    </row>
    <row r="170" spans="3:18" ht="28.15" customHeight="1">
      <c r="C170" s="45" t="s">
        <v>492</v>
      </c>
      <c r="D170" s="45" t="s">
        <v>493</v>
      </c>
      <c r="E170" s="45"/>
      <c r="F170" s="45"/>
      <c r="G170" s="48"/>
      <c r="H170" s="45"/>
      <c r="I170" s="45"/>
      <c r="J170" s="45"/>
      <c r="K170" s="45"/>
      <c r="L170" s="45"/>
      <c r="M170" s="45"/>
      <c r="N170" s="65"/>
      <c r="O170" s="48"/>
      <c r="P170" s="48"/>
      <c r="Q170" s="48"/>
      <c r="R170" s="48"/>
    </row>
    <row r="171" spans="3:18" ht="12" customHeight="1">
      <c r="C171" s="48"/>
      <c r="D171" s="48"/>
      <c r="E171" s="48"/>
      <c r="F171" s="48"/>
      <c r="G171" s="48"/>
      <c r="H171" s="48"/>
      <c r="I171" s="48"/>
      <c r="J171" s="48"/>
      <c r="K171" s="48"/>
      <c r="L171" s="48"/>
      <c r="M171" s="48"/>
      <c r="N171" s="48"/>
      <c r="O171" s="48"/>
      <c r="P171" s="48"/>
      <c r="Q171" s="48"/>
      <c r="R171" s="48"/>
    </row>
    <row r="172" spans="3:18" ht="12" customHeight="1">
      <c r="C172" s="48" t="s">
        <v>713</v>
      </c>
      <c r="D172" s="48" t="s">
        <v>544</v>
      </c>
      <c r="E172" s="48"/>
      <c r="F172" s="48"/>
      <c r="G172" s="48" t="s">
        <v>737</v>
      </c>
      <c r="H172" s="48"/>
      <c r="I172" s="48"/>
      <c r="J172" s="48"/>
      <c r="K172" s="48"/>
      <c r="L172" s="48"/>
      <c r="M172" s="48"/>
      <c r="N172" s="48"/>
      <c r="O172" s="55"/>
      <c r="P172" s="48"/>
      <c r="Q172" s="48"/>
      <c r="R172" s="48"/>
    </row>
    <row r="173" spans="3:18" ht="12" customHeight="1">
      <c r="C173" s="48" t="s">
        <v>714</v>
      </c>
      <c r="D173" s="48" t="s">
        <v>545</v>
      </c>
      <c r="E173" s="48"/>
      <c r="F173" s="48"/>
      <c r="G173" s="48" t="s">
        <v>738</v>
      </c>
      <c r="H173" s="48"/>
      <c r="I173" s="48"/>
      <c r="J173" s="48"/>
      <c r="K173" s="48"/>
      <c r="L173" s="48"/>
      <c r="M173" s="48"/>
      <c r="N173" s="48"/>
      <c r="O173" s="48"/>
      <c r="P173" s="48"/>
      <c r="Q173" s="48"/>
      <c r="R173" s="48"/>
    </row>
    <row r="174" spans="3:18" ht="12" customHeight="1">
      <c r="C174" s="48"/>
      <c r="D174" s="48"/>
      <c r="E174" s="48"/>
      <c r="F174" s="48"/>
      <c r="G174" s="48"/>
      <c r="H174" s="48"/>
      <c r="I174" s="48"/>
      <c r="J174" s="48"/>
      <c r="K174" s="48"/>
      <c r="L174" s="48"/>
      <c r="M174" s="48"/>
      <c r="N174" s="48"/>
      <c r="O174" s="48"/>
      <c r="P174" s="48"/>
      <c r="Q174" s="48"/>
      <c r="R174" s="48"/>
    </row>
    <row r="175" spans="3:18" ht="12" customHeight="1">
      <c r="C175" s="45" t="s">
        <v>494</v>
      </c>
      <c r="D175" s="45" t="s">
        <v>496</v>
      </c>
      <c r="E175" s="45"/>
      <c r="F175" s="45"/>
      <c r="G175" s="45"/>
      <c r="H175" s="45"/>
      <c r="I175" s="45"/>
      <c r="J175" s="45"/>
      <c r="K175" s="45"/>
      <c r="L175" s="45"/>
      <c r="M175" s="45"/>
      <c r="N175" s="48"/>
      <c r="O175" s="48"/>
      <c r="P175" s="48"/>
      <c r="Q175" s="48"/>
      <c r="R175" s="48"/>
    </row>
    <row r="176" spans="3:18" ht="12" customHeight="1">
      <c r="C176" s="48"/>
      <c r="D176" s="48"/>
      <c r="E176" s="48"/>
      <c r="F176" s="48"/>
      <c r="G176" s="48"/>
      <c r="H176" s="48"/>
      <c r="I176" s="48"/>
      <c r="J176" s="48"/>
      <c r="K176" s="48"/>
      <c r="L176" s="48"/>
      <c r="M176" s="48"/>
      <c r="N176" s="48"/>
      <c r="O176" s="48"/>
      <c r="P176" s="48"/>
      <c r="Q176" s="48"/>
      <c r="R176" s="48"/>
    </row>
    <row r="177" spans="3:18" ht="21.75" customHeight="1">
      <c r="C177" s="398" t="s">
        <v>496</v>
      </c>
      <c r="D177" s="398"/>
      <c r="E177" s="398"/>
      <c r="F177" s="398" t="s">
        <v>763</v>
      </c>
      <c r="G177" s="398"/>
      <c r="H177" s="398"/>
      <c r="I177" s="398"/>
      <c r="J177" s="48"/>
      <c r="K177" s="48"/>
      <c r="L177" s="48"/>
      <c r="M177" s="48"/>
      <c r="N177" s="48"/>
      <c r="O177" s="48"/>
      <c r="P177" s="48"/>
      <c r="Q177" s="48"/>
      <c r="R177" s="48"/>
    </row>
    <row r="178" spans="3:18" ht="12.75" customHeight="1">
      <c r="C178" s="369" t="s">
        <v>503</v>
      </c>
      <c r="D178" s="369"/>
      <c r="E178" s="369"/>
      <c r="F178" s="369" t="s">
        <v>497</v>
      </c>
      <c r="G178" s="369"/>
      <c r="H178" s="369"/>
      <c r="I178" s="369"/>
      <c r="J178" s="48"/>
      <c r="K178" s="48"/>
      <c r="L178" s="48"/>
      <c r="M178" s="48"/>
      <c r="N178" s="48"/>
      <c r="O178" s="48"/>
      <c r="P178" s="48"/>
      <c r="Q178" s="48"/>
      <c r="R178" s="48"/>
    </row>
    <row r="179" spans="3:18" ht="12.75" customHeight="1">
      <c r="C179" s="369" t="s">
        <v>499</v>
      </c>
      <c r="D179" s="369"/>
      <c r="E179" s="369"/>
      <c r="F179" s="369" t="s">
        <v>498</v>
      </c>
      <c r="G179" s="369"/>
      <c r="H179" s="369"/>
      <c r="I179" s="369"/>
      <c r="J179" s="48"/>
      <c r="K179" s="48"/>
      <c r="L179" s="48"/>
      <c r="M179" s="48"/>
      <c r="N179" s="48"/>
      <c r="O179" s="48"/>
      <c r="P179" s="48"/>
      <c r="Q179" s="48"/>
      <c r="R179" s="48"/>
    </row>
    <row r="180" spans="3:18" ht="12.75" customHeight="1">
      <c r="C180" s="369" t="s">
        <v>783</v>
      </c>
      <c r="D180" s="369"/>
      <c r="E180" s="369"/>
      <c r="F180" s="369" t="s">
        <v>445</v>
      </c>
      <c r="G180" s="369"/>
      <c r="H180" s="369"/>
      <c r="I180" s="369"/>
      <c r="J180" s="48"/>
      <c r="K180" s="48"/>
      <c r="L180" s="48"/>
      <c r="M180" s="48"/>
      <c r="N180" s="48"/>
      <c r="O180" s="48"/>
      <c r="P180" s="48"/>
      <c r="Q180" s="48"/>
      <c r="R180" s="48"/>
    </row>
    <row r="181" spans="3:18" ht="12.75" customHeight="1">
      <c r="C181" s="369" t="s">
        <v>784</v>
      </c>
      <c r="D181" s="369"/>
      <c r="E181" s="369"/>
      <c r="F181" s="369" t="s">
        <v>445</v>
      </c>
      <c r="G181" s="369"/>
      <c r="H181" s="369"/>
      <c r="I181" s="369"/>
      <c r="J181" s="48"/>
      <c r="K181" s="48"/>
      <c r="L181" s="48"/>
      <c r="M181" s="48"/>
      <c r="N181" s="48"/>
      <c r="O181" s="48"/>
      <c r="P181" s="48"/>
      <c r="Q181" s="48"/>
      <c r="R181" s="48"/>
    </row>
    <row r="182" spans="3:18" ht="12.75" customHeight="1">
      <c r="C182" s="369" t="s">
        <v>786</v>
      </c>
      <c r="D182" s="369"/>
      <c r="E182" s="369"/>
      <c r="F182" s="369" t="s">
        <v>506</v>
      </c>
      <c r="G182" s="369"/>
      <c r="H182" s="369"/>
      <c r="I182" s="369"/>
      <c r="J182" s="48"/>
      <c r="K182" s="48"/>
      <c r="L182" s="48"/>
      <c r="M182" s="48"/>
      <c r="N182" s="48"/>
      <c r="O182" s="48"/>
      <c r="P182" s="48"/>
      <c r="Q182" s="48"/>
      <c r="R182" s="48"/>
    </row>
    <row r="183" spans="3:18" ht="12.75" customHeight="1">
      <c r="C183" s="369" t="s">
        <v>868</v>
      </c>
      <c r="D183" s="369"/>
      <c r="E183" s="369"/>
      <c r="F183" s="369" t="s">
        <v>508</v>
      </c>
      <c r="G183" s="369"/>
      <c r="H183" s="369"/>
      <c r="I183" s="369"/>
      <c r="J183" s="48"/>
      <c r="K183" s="48"/>
      <c r="L183" s="48"/>
      <c r="M183" s="48"/>
      <c r="N183" s="48"/>
      <c r="O183" s="48"/>
      <c r="P183" s="48"/>
      <c r="Q183" s="48"/>
      <c r="R183" s="48"/>
    </row>
    <row r="184" spans="3:18" ht="12.75" customHeight="1">
      <c r="C184" s="369" t="s">
        <v>501</v>
      </c>
      <c r="D184" s="369"/>
      <c r="E184" s="369"/>
      <c r="F184" s="369" t="s">
        <v>510</v>
      </c>
      <c r="G184" s="369"/>
      <c r="H184" s="369"/>
      <c r="I184" s="369"/>
      <c r="J184" s="48"/>
      <c r="K184" s="48"/>
      <c r="L184" s="48"/>
      <c r="M184" s="48"/>
      <c r="N184" s="48"/>
      <c r="O184" s="48"/>
      <c r="P184" s="48"/>
      <c r="Q184" s="48"/>
      <c r="R184" s="48"/>
    </row>
    <row r="185" spans="3:18" ht="12.75" customHeight="1">
      <c r="C185" s="369" t="s">
        <v>501</v>
      </c>
      <c r="D185" s="369"/>
      <c r="E185" s="369"/>
      <c r="F185" s="369" t="s">
        <v>509</v>
      </c>
      <c r="G185" s="369"/>
      <c r="H185" s="369"/>
      <c r="I185" s="369"/>
      <c r="J185" s="48"/>
      <c r="K185" s="48"/>
      <c r="L185" s="48"/>
      <c r="M185" s="48"/>
      <c r="N185" s="48"/>
      <c r="O185" s="48"/>
      <c r="P185" s="48"/>
      <c r="Q185" s="48"/>
      <c r="R185" s="48"/>
    </row>
    <row r="186" spans="3:18" ht="12.75" customHeight="1">
      <c r="C186" s="369" t="s">
        <v>785</v>
      </c>
      <c r="D186" s="369"/>
      <c r="E186" s="369"/>
      <c r="F186" s="369" t="s">
        <v>511</v>
      </c>
      <c r="G186" s="369"/>
      <c r="H186" s="369"/>
      <c r="I186" s="369"/>
      <c r="J186" s="48"/>
      <c r="K186" s="48"/>
      <c r="L186" s="48"/>
      <c r="M186" s="48"/>
      <c r="N186" s="48"/>
      <c r="O186" s="48"/>
      <c r="P186" s="48"/>
      <c r="Q186" s="48"/>
      <c r="R186" s="48"/>
    </row>
    <row r="187" spans="3:18" ht="12.75" customHeight="1">
      <c r="C187" s="369" t="s">
        <v>502</v>
      </c>
      <c r="D187" s="369"/>
      <c r="E187" s="369"/>
      <c r="F187" s="369" t="s">
        <v>505</v>
      </c>
      <c r="G187" s="369"/>
      <c r="H187" s="369"/>
      <c r="I187" s="369"/>
      <c r="J187" s="48"/>
      <c r="K187" s="48"/>
      <c r="L187" s="48"/>
      <c r="M187" s="48"/>
      <c r="N187" s="48"/>
      <c r="O187" s="48"/>
      <c r="P187" s="48"/>
      <c r="Q187" s="48"/>
      <c r="R187" s="48"/>
    </row>
    <row r="188" spans="3:18">
      <c r="C188" s="48"/>
      <c r="D188" s="48"/>
      <c r="E188" s="48"/>
      <c r="F188" s="48"/>
      <c r="G188" s="48"/>
      <c r="H188" s="48"/>
      <c r="I188" s="48"/>
      <c r="J188" s="48"/>
      <c r="K188" s="48"/>
      <c r="L188" s="48"/>
      <c r="M188" s="48"/>
      <c r="N188" s="48"/>
      <c r="O188" s="48"/>
      <c r="P188" s="48"/>
      <c r="Q188" s="48"/>
      <c r="R188" s="48"/>
    </row>
    <row r="189" spans="3:18">
      <c r="C189" s="381" t="s">
        <v>512</v>
      </c>
      <c r="D189" s="381"/>
      <c r="E189" s="48"/>
      <c r="F189" s="48" t="s">
        <v>854</v>
      </c>
      <c r="G189" s="48"/>
      <c r="H189" s="48"/>
      <c r="I189" s="48"/>
      <c r="J189" s="48"/>
      <c r="K189" s="48"/>
      <c r="L189" s="48"/>
      <c r="M189" s="48"/>
      <c r="N189" s="48"/>
      <c r="O189" s="48"/>
      <c r="P189" s="48"/>
      <c r="Q189" s="48"/>
      <c r="R189" s="48"/>
    </row>
    <row r="190" spans="3:18">
      <c r="C190" s="45" t="s">
        <v>513</v>
      </c>
      <c r="D190" s="45"/>
      <c r="E190" s="48"/>
      <c r="F190" s="48" t="s">
        <v>855</v>
      </c>
      <c r="G190" s="48"/>
      <c r="H190" s="48"/>
      <c r="I190" s="48"/>
      <c r="J190" s="48"/>
      <c r="K190" s="48"/>
      <c r="L190" s="48"/>
      <c r="M190" s="48"/>
      <c r="N190" s="48"/>
      <c r="O190" s="48"/>
      <c r="P190" s="48"/>
      <c r="Q190" s="48"/>
      <c r="R190" s="48"/>
    </row>
    <row r="191" spans="3:18">
      <c r="C191" s="45" t="s">
        <v>514</v>
      </c>
      <c r="D191" s="45"/>
      <c r="E191" s="48"/>
      <c r="F191" s="48" t="s">
        <v>856</v>
      </c>
      <c r="G191" s="48"/>
      <c r="H191" s="48"/>
      <c r="I191" s="48"/>
      <c r="J191" s="48"/>
      <c r="K191" s="48"/>
      <c r="L191" s="48"/>
      <c r="M191" s="48"/>
      <c r="N191" s="48"/>
      <c r="O191" s="48"/>
      <c r="P191" s="48"/>
      <c r="Q191" s="48"/>
      <c r="R191" s="48"/>
    </row>
    <row r="192" spans="3:18">
      <c r="C192" s="45" t="s">
        <v>515</v>
      </c>
      <c r="D192" s="45"/>
      <c r="E192" s="48"/>
      <c r="F192" s="66">
        <v>0.99239999999999995</v>
      </c>
      <c r="G192" s="48"/>
      <c r="H192" s="48"/>
      <c r="I192" s="48"/>
      <c r="J192" s="48"/>
      <c r="K192" s="48"/>
      <c r="L192" s="48"/>
      <c r="M192" s="48"/>
      <c r="N192" s="48"/>
      <c r="O192" s="48"/>
      <c r="P192" s="48"/>
      <c r="Q192" s="48"/>
      <c r="R192" s="48"/>
    </row>
    <row r="193" spans="3:18">
      <c r="C193" s="45" t="s">
        <v>516</v>
      </c>
      <c r="D193" s="45"/>
      <c r="E193" s="48"/>
      <c r="F193" s="66">
        <v>0.99239999999999995</v>
      </c>
      <c r="G193" s="48"/>
      <c r="H193" s="48"/>
      <c r="I193" s="48"/>
      <c r="J193" s="48"/>
      <c r="K193" s="48"/>
      <c r="L193" s="48"/>
      <c r="M193" s="48"/>
      <c r="N193" s="48"/>
      <c r="O193" s="48"/>
      <c r="P193" s="48"/>
      <c r="Q193" s="48"/>
      <c r="R193" s="48"/>
    </row>
    <row r="194" spans="3:18">
      <c r="C194" s="48"/>
      <c r="D194" s="48"/>
      <c r="E194" s="48"/>
      <c r="F194" s="48"/>
      <c r="G194" s="48"/>
      <c r="H194" s="48"/>
      <c r="I194" s="48"/>
      <c r="J194" s="48"/>
      <c r="K194" s="48"/>
      <c r="L194" s="48"/>
      <c r="M194" s="48"/>
      <c r="N194" s="48"/>
      <c r="O194" s="48"/>
      <c r="P194" s="48"/>
      <c r="Q194" s="48"/>
      <c r="R194" s="48"/>
    </row>
    <row r="195" spans="3:18">
      <c r="C195" s="48"/>
      <c r="D195" s="48"/>
      <c r="E195" s="48"/>
      <c r="F195" s="48"/>
      <c r="G195" s="48"/>
      <c r="H195" s="48"/>
      <c r="I195" s="48"/>
      <c r="J195" s="48"/>
      <c r="K195" s="48"/>
      <c r="L195" s="48"/>
      <c r="M195" s="48"/>
      <c r="N195" s="48"/>
      <c r="O195" s="48"/>
      <c r="P195" s="48"/>
      <c r="Q195" s="48"/>
      <c r="R195" s="48"/>
    </row>
    <row r="196" spans="3:18">
      <c r="C196" s="381" t="s">
        <v>542</v>
      </c>
      <c r="D196" s="381"/>
      <c r="E196" s="48"/>
      <c r="F196" s="48" t="s">
        <v>747</v>
      </c>
      <c r="G196" s="48"/>
      <c r="H196" s="48"/>
      <c r="I196" s="48"/>
      <c r="J196" s="48"/>
      <c r="K196" s="48"/>
      <c r="L196" s="48"/>
      <c r="M196" s="48"/>
      <c r="N196" s="48"/>
      <c r="O196" s="48"/>
      <c r="P196" s="48"/>
      <c r="Q196" s="48"/>
      <c r="R196" s="48"/>
    </row>
    <row r="197" spans="3:18">
      <c r="C197" s="45" t="s">
        <v>513</v>
      </c>
      <c r="D197" s="45"/>
      <c r="E197" s="48"/>
      <c r="F197" s="48" t="s">
        <v>532</v>
      </c>
      <c r="G197" s="48"/>
      <c r="H197" s="48"/>
      <c r="I197" s="48"/>
      <c r="J197" s="48"/>
      <c r="K197" s="48"/>
      <c r="L197" s="48"/>
      <c r="M197" s="48"/>
      <c r="N197" s="48"/>
      <c r="O197" s="48"/>
      <c r="P197" s="48"/>
      <c r="Q197" s="48"/>
      <c r="R197" s="48"/>
    </row>
    <row r="198" spans="3:18">
      <c r="C198" s="45" t="s">
        <v>514</v>
      </c>
      <c r="D198" s="45"/>
      <c r="E198" s="48"/>
      <c r="F198" s="48" t="s">
        <v>543</v>
      </c>
      <c r="G198" s="48"/>
      <c r="H198" s="48"/>
      <c r="I198" s="48"/>
      <c r="J198" s="48"/>
      <c r="K198" s="48"/>
      <c r="L198" s="48"/>
      <c r="M198" s="48"/>
      <c r="N198" s="48"/>
      <c r="O198" s="48"/>
      <c r="P198" s="48"/>
      <c r="Q198" s="48"/>
      <c r="R198" s="48"/>
    </row>
    <row r="199" spans="3:18">
      <c r="C199" s="45" t="s">
        <v>823</v>
      </c>
      <c r="D199" s="45"/>
      <c r="E199" s="48"/>
      <c r="F199" s="66">
        <v>0.9002</v>
      </c>
      <c r="G199" s="48"/>
      <c r="H199" s="48"/>
      <c r="I199" s="48"/>
      <c r="J199" s="48"/>
      <c r="K199" s="48"/>
      <c r="L199" s="48"/>
      <c r="M199" s="48"/>
      <c r="N199" s="48"/>
      <c r="O199" s="48"/>
      <c r="P199" s="48"/>
      <c r="Q199" s="48"/>
      <c r="R199" s="48"/>
    </row>
    <row r="200" spans="3:18">
      <c r="C200" s="45" t="s">
        <v>824</v>
      </c>
      <c r="D200" s="45"/>
      <c r="E200" s="48"/>
      <c r="F200" s="66">
        <v>0.9002</v>
      </c>
      <c r="G200" s="48"/>
      <c r="H200" s="48"/>
      <c r="I200" s="48"/>
      <c r="J200" s="48"/>
      <c r="K200" s="48"/>
      <c r="L200" s="48"/>
      <c r="M200" s="48"/>
      <c r="N200" s="48"/>
      <c r="O200" s="48"/>
      <c r="P200" s="48"/>
      <c r="Q200" s="48"/>
      <c r="R200" s="48"/>
    </row>
    <row r="225" spans="15:18">
      <c r="O225" s="397"/>
      <c r="P225" s="397"/>
      <c r="Q225" s="397"/>
      <c r="R225" s="397"/>
    </row>
    <row r="226" spans="15:18">
      <c r="O226" s="397"/>
      <c r="P226" s="397"/>
      <c r="Q226" s="397"/>
      <c r="R226" s="397"/>
    </row>
    <row r="227" spans="15:18">
      <c r="O227" s="397"/>
      <c r="P227" s="397"/>
      <c r="Q227" s="397"/>
      <c r="R227" s="397"/>
    </row>
    <row r="228" spans="15:18">
      <c r="O228" s="397"/>
      <c r="P228" s="397"/>
      <c r="Q228" s="397"/>
      <c r="R228" s="397"/>
    </row>
    <row r="229" spans="15:18">
      <c r="O229" s="397"/>
      <c r="P229" s="397"/>
      <c r="Q229" s="397"/>
      <c r="R229" s="397"/>
    </row>
  </sheetData>
  <mergeCells count="111">
    <mergeCell ref="O225:R229"/>
    <mergeCell ref="E166:G166"/>
    <mergeCell ref="C196:D196"/>
    <mergeCell ref="F185:I185"/>
    <mergeCell ref="C185:E185"/>
    <mergeCell ref="F182:I182"/>
    <mergeCell ref="F179:I179"/>
    <mergeCell ref="F180:I180"/>
    <mergeCell ref="F177:I177"/>
    <mergeCell ref="F178:I178"/>
    <mergeCell ref="F187:I187"/>
    <mergeCell ref="C189:D189"/>
    <mergeCell ref="C177:E177"/>
    <mergeCell ref="C178:E178"/>
    <mergeCell ref="C179:E179"/>
    <mergeCell ref="C180:E180"/>
    <mergeCell ref="C165:C168"/>
    <mergeCell ref="D165:D168"/>
    <mergeCell ref="E167:G167"/>
    <mergeCell ref="E168:G168"/>
    <mergeCell ref="H165:J165"/>
    <mergeCell ref="H166:J166"/>
    <mergeCell ref="H167:J167"/>
    <mergeCell ref="H168:J168"/>
    <mergeCell ref="C153:H153"/>
    <mergeCell ref="C107:H107"/>
    <mergeCell ref="D157:D161"/>
    <mergeCell ref="H156:J156"/>
    <mergeCell ref="H164:J164"/>
    <mergeCell ref="H157:J157"/>
    <mergeCell ref="F59:G59"/>
    <mergeCell ref="F60:G60"/>
    <mergeCell ref="C112:C147"/>
    <mergeCell ref="D112:D147"/>
    <mergeCell ref="I112:I147"/>
    <mergeCell ref="H159:J159"/>
    <mergeCell ref="H160:J160"/>
    <mergeCell ref="H161:J161"/>
    <mergeCell ref="E159:G159"/>
    <mergeCell ref="E160:G160"/>
    <mergeCell ref="E161:G161"/>
    <mergeCell ref="E164:G164"/>
    <mergeCell ref="C157:C161"/>
    <mergeCell ref="E162:G162"/>
    <mergeCell ref="E165:G165"/>
    <mergeCell ref="M112:M147"/>
    <mergeCell ref="C148:C152"/>
    <mergeCell ref="D148:D152"/>
    <mergeCell ref="I148:I152"/>
    <mergeCell ref="K148:K152"/>
    <mergeCell ref="N42:O42"/>
    <mergeCell ref="E156:G156"/>
    <mergeCell ref="E157:G157"/>
    <mergeCell ref="E158:G158"/>
    <mergeCell ref="H158:J158"/>
    <mergeCell ref="C48:F48"/>
    <mergeCell ref="C49:F49"/>
    <mergeCell ref="G44:K44"/>
    <mergeCell ref="G45:K45"/>
    <mergeCell ref="G46:K46"/>
    <mergeCell ref="G48:K48"/>
    <mergeCell ref="G49:K49"/>
    <mergeCell ref="M148:M152"/>
    <mergeCell ref="C110:M110"/>
    <mergeCell ref="F61:G61"/>
    <mergeCell ref="F62:G62"/>
    <mergeCell ref="G53:K53"/>
    <mergeCell ref="C52:F52"/>
    <mergeCell ref="C5:J5"/>
    <mergeCell ref="C9:K9"/>
    <mergeCell ref="C10:K10"/>
    <mergeCell ref="K66:K101"/>
    <mergeCell ref="G52:K52"/>
    <mergeCell ref="M66:M101"/>
    <mergeCell ref="M102:M106"/>
    <mergeCell ref="C66:C101"/>
    <mergeCell ref="C102:C106"/>
    <mergeCell ref="D66:D101"/>
    <mergeCell ref="D102:D106"/>
    <mergeCell ref="I66:I101"/>
    <mergeCell ref="I102:I106"/>
    <mergeCell ref="K102:K106"/>
    <mergeCell ref="K112:K147"/>
    <mergeCell ref="G40:K40"/>
    <mergeCell ref="G42:K42"/>
    <mergeCell ref="C41:K41"/>
    <mergeCell ref="G43:K43"/>
    <mergeCell ref="C42:F42"/>
    <mergeCell ref="C43:F43"/>
    <mergeCell ref="C40:F40"/>
    <mergeCell ref="C50:F50"/>
    <mergeCell ref="G50:K50"/>
    <mergeCell ref="C44:F44"/>
    <mergeCell ref="C45:F45"/>
    <mergeCell ref="C46:F46"/>
    <mergeCell ref="C47:K47"/>
    <mergeCell ref="C51:F51"/>
    <mergeCell ref="C58:R58"/>
    <mergeCell ref="C64:M64"/>
    <mergeCell ref="C53:F53"/>
    <mergeCell ref="G51:K51"/>
    <mergeCell ref="C181:E181"/>
    <mergeCell ref="C182:E182"/>
    <mergeCell ref="C183:E183"/>
    <mergeCell ref="C184:E184"/>
    <mergeCell ref="C186:E186"/>
    <mergeCell ref="C187:E187"/>
    <mergeCell ref="F184:I184"/>
    <mergeCell ref="F186:I186"/>
    <mergeCell ref="F183:I183"/>
    <mergeCell ref="F181:I181"/>
  </mergeCells>
  <hyperlinks>
    <hyperlink ref="G20" r:id="rId1" xr:uid="{0E995443-A2C3-4228-B8F5-29DADD928CA5}"/>
    <hyperlink ref="G19" r:id="rId2" xr:uid="{BBAF8B08-D48B-4073-B47D-B87B0A1F50CC}"/>
  </hyperlinks>
  <pageMargins left="0.25" right="0.25" top="0.75" bottom="0.75" header="0.3" footer="0.3"/>
  <pageSetup scale="70"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1F0B1-45EC-422B-8CC2-186FC8BDA07A}">
  <dimension ref="B2:I41"/>
  <sheetViews>
    <sheetView showGridLines="0" workbookViewId="0">
      <selection activeCell="I41" sqref="B2:I41"/>
    </sheetView>
  </sheetViews>
  <sheetFormatPr baseColWidth="10" defaultRowHeight="15"/>
  <cols>
    <col min="2" max="2" width="25.28515625" customWidth="1"/>
    <col min="3" max="3" width="34.28515625" customWidth="1"/>
    <col min="4" max="4" width="12.42578125" style="1" hidden="1" customWidth="1"/>
    <col min="5" max="5" width="16.7109375" style="2" hidden="1" customWidth="1"/>
    <col min="6" max="6" width="14.28515625" style="1" hidden="1" customWidth="1"/>
    <col min="7" max="8" width="0" style="2" hidden="1" customWidth="1"/>
    <col min="9" max="9" width="11.5703125" style="1"/>
  </cols>
  <sheetData>
    <row r="2" spans="2:9" ht="18.75">
      <c r="B2" s="400" t="s">
        <v>311</v>
      </c>
      <c r="C2" s="400"/>
      <c r="D2" s="400"/>
      <c r="E2" s="400"/>
      <c r="F2" s="400"/>
      <c r="G2" s="400"/>
      <c r="H2" s="400"/>
      <c r="I2" s="400"/>
    </row>
    <row r="3" spans="2:9" ht="43.9" customHeight="1">
      <c r="B3" s="3" t="s">
        <v>392</v>
      </c>
      <c r="C3" s="3" t="s">
        <v>344</v>
      </c>
      <c r="D3" s="3" t="s">
        <v>345</v>
      </c>
      <c r="E3" s="4" t="s">
        <v>346</v>
      </c>
      <c r="F3" s="3" t="s">
        <v>381</v>
      </c>
      <c r="G3" s="4" t="s">
        <v>383</v>
      </c>
      <c r="H3" s="4" t="s">
        <v>347</v>
      </c>
      <c r="I3" s="3" t="s">
        <v>380</v>
      </c>
    </row>
    <row r="4" spans="2:9">
      <c r="B4" s="399" t="s">
        <v>384</v>
      </c>
      <c r="C4" s="5" t="s">
        <v>312</v>
      </c>
      <c r="D4" s="6" t="s">
        <v>348</v>
      </c>
      <c r="E4" s="7">
        <v>21600</v>
      </c>
      <c r="F4" s="6" t="s">
        <v>382</v>
      </c>
      <c r="G4" s="7">
        <v>90784</v>
      </c>
      <c r="H4" s="7">
        <v>100000</v>
      </c>
      <c r="I4" s="8">
        <v>5.3999999999999999E-2</v>
      </c>
    </row>
    <row r="5" spans="2:9">
      <c r="B5" s="399"/>
      <c r="C5" s="5" t="s">
        <v>313</v>
      </c>
      <c r="D5" s="6" t="s">
        <v>349</v>
      </c>
      <c r="E5" s="7">
        <v>1910</v>
      </c>
      <c r="F5" s="6" t="s">
        <v>382</v>
      </c>
      <c r="G5" s="7">
        <v>9254</v>
      </c>
      <c r="H5" s="7">
        <v>100000</v>
      </c>
      <c r="I5" s="8">
        <v>4.7999999999999996E-3</v>
      </c>
    </row>
    <row r="6" spans="2:9">
      <c r="B6" s="399"/>
      <c r="C6" s="5" t="s">
        <v>314</v>
      </c>
      <c r="D6" s="6" t="s">
        <v>350</v>
      </c>
      <c r="E6" s="7">
        <v>1716</v>
      </c>
      <c r="F6" s="6" t="s">
        <v>382</v>
      </c>
      <c r="G6" s="7">
        <v>4084</v>
      </c>
      <c r="H6" s="7">
        <v>100000</v>
      </c>
      <c r="I6" s="8">
        <v>4.3E-3</v>
      </c>
    </row>
    <row r="7" spans="2:9">
      <c r="B7" s="399"/>
      <c r="C7" s="5" t="s">
        <v>315</v>
      </c>
      <c r="D7" s="6" t="s">
        <v>351</v>
      </c>
      <c r="E7" s="7">
        <v>2384</v>
      </c>
      <c r="F7" s="6" t="s">
        <v>382</v>
      </c>
      <c r="G7" s="7">
        <v>4068</v>
      </c>
      <c r="H7" s="7">
        <v>100000</v>
      </c>
      <c r="I7" s="8">
        <v>6.0000000000000001E-3</v>
      </c>
    </row>
    <row r="8" spans="2:9">
      <c r="B8" s="399"/>
      <c r="C8" s="5" t="s">
        <v>316</v>
      </c>
      <c r="D8" s="6" t="s">
        <v>352</v>
      </c>
      <c r="E8" s="7">
        <v>24323</v>
      </c>
      <c r="F8" s="6" t="s">
        <v>382</v>
      </c>
      <c r="G8" s="7">
        <v>102227</v>
      </c>
      <c r="H8" s="7">
        <v>100000</v>
      </c>
      <c r="I8" s="8">
        <v>6.08E-2</v>
      </c>
    </row>
    <row r="9" spans="2:9">
      <c r="B9" s="399"/>
      <c r="C9" s="5" t="s">
        <v>317</v>
      </c>
      <c r="D9" s="6" t="s">
        <v>353</v>
      </c>
      <c r="E9" s="7">
        <v>421</v>
      </c>
      <c r="F9" s="6" t="s">
        <v>382</v>
      </c>
      <c r="G9" s="7">
        <v>1769</v>
      </c>
      <c r="H9" s="7">
        <v>100000</v>
      </c>
      <c r="I9" s="8">
        <v>1.1000000000000001E-3</v>
      </c>
    </row>
    <row r="10" spans="2:9">
      <c r="B10" s="399"/>
      <c r="C10" s="5" t="s">
        <v>318</v>
      </c>
      <c r="D10" s="6" t="s">
        <v>354</v>
      </c>
      <c r="E10" s="7">
        <v>9509</v>
      </c>
      <c r="F10" s="6" t="s">
        <v>382</v>
      </c>
      <c r="G10" s="7">
        <v>41753</v>
      </c>
      <c r="H10" s="7">
        <v>100000</v>
      </c>
      <c r="I10" s="8">
        <v>2.3800000000000002E-2</v>
      </c>
    </row>
    <row r="11" spans="2:9">
      <c r="B11" s="399"/>
      <c r="C11" s="5" t="s">
        <v>319</v>
      </c>
      <c r="D11" s="6" t="s">
        <v>355</v>
      </c>
      <c r="E11" s="7">
        <v>7126</v>
      </c>
      <c r="F11" s="6" t="s">
        <v>382</v>
      </c>
      <c r="G11" s="7">
        <v>30298</v>
      </c>
      <c r="H11" s="7">
        <v>100000</v>
      </c>
      <c r="I11" s="8">
        <v>1.78E-2</v>
      </c>
    </row>
    <row r="12" spans="2:9">
      <c r="B12" s="399"/>
      <c r="C12" s="5" t="s">
        <v>320</v>
      </c>
      <c r="D12" s="6" t="s">
        <v>356</v>
      </c>
      <c r="E12" s="7">
        <v>3530</v>
      </c>
      <c r="F12" s="6" t="s">
        <v>382</v>
      </c>
      <c r="G12" s="7">
        <v>10950</v>
      </c>
      <c r="H12" s="7">
        <v>100000</v>
      </c>
      <c r="I12" s="8">
        <v>8.8000000000000005E-3</v>
      </c>
    </row>
    <row r="13" spans="2:9">
      <c r="B13" s="399"/>
      <c r="C13" s="5" t="s">
        <v>321</v>
      </c>
      <c r="D13" s="6" t="s">
        <v>357</v>
      </c>
      <c r="E13" s="7">
        <v>450</v>
      </c>
      <c r="F13" s="6" t="s">
        <v>382</v>
      </c>
      <c r="G13" s="7">
        <v>450</v>
      </c>
      <c r="H13" s="7">
        <v>100000</v>
      </c>
      <c r="I13" s="8">
        <v>1.1000000000000001E-3</v>
      </c>
    </row>
    <row r="14" spans="2:9">
      <c r="B14" s="399"/>
      <c r="C14" s="5" t="s">
        <v>322</v>
      </c>
      <c r="D14" s="6" t="s">
        <v>358</v>
      </c>
      <c r="E14" s="7">
        <v>15833</v>
      </c>
      <c r="F14" s="6" t="s">
        <v>382</v>
      </c>
      <c r="G14" s="7">
        <v>66549</v>
      </c>
      <c r="H14" s="7">
        <v>100000</v>
      </c>
      <c r="I14" s="8">
        <v>3.9600000000000003E-2</v>
      </c>
    </row>
    <row r="15" spans="2:9">
      <c r="B15" s="399"/>
      <c r="C15" s="5" t="s">
        <v>323</v>
      </c>
      <c r="D15" s="6" t="s">
        <v>359</v>
      </c>
      <c r="E15" s="7">
        <v>3130</v>
      </c>
      <c r="F15" s="6" t="s">
        <v>382</v>
      </c>
      <c r="G15" s="7">
        <v>9014</v>
      </c>
      <c r="H15" s="7">
        <v>100000</v>
      </c>
      <c r="I15" s="8">
        <v>7.7999999999999996E-3</v>
      </c>
    </row>
    <row r="16" spans="2:9">
      <c r="B16" s="399"/>
      <c r="C16" s="5" t="s">
        <v>324</v>
      </c>
      <c r="D16" s="6" t="s">
        <v>360</v>
      </c>
      <c r="E16" s="7">
        <v>3049</v>
      </c>
      <c r="F16" s="6" t="s">
        <v>382</v>
      </c>
      <c r="G16" s="7">
        <v>8089</v>
      </c>
      <c r="H16" s="7">
        <v>100000</v>
      </c>
      <c r="I16" s="8">
        <v>7.6E-3</v>
      </c>
    </row>
    <row r="17" spans="2:9">
      <c r="B17" s="399"/>
      <c r="C17" s="5" t="s">
        <v>325</v>
      </c>
      <c r="D17" s="6" t="s">
        <v>361</v>
      </c>
      <c r="E17" s="7">
        <v>7300</v>
      </c>
      <c r="F17" s="6" t="s">
        <v>382</v>
      </c>
      <c r="G17" s="7">
        <v>30680</v>
      </c>
      <c r="H17" s="7">
        <v>100000</v>
      </c>
      <c r="I17" s="8">
        <v>1.83E-2</v>
      </c>
    </row>
    <row r="18" spans="2:9">
      <c r="B18" s="399"/>
      <c r="C18" s="5" t="s">
        <v>326</v>
      </c>
      <c r="D18" s="6" t="s">
        <v>362</v>
      </c>
      <c r="E18" s="7">
        <v>1133</v>
      </c>
      <c r="F18" s="6" t="s">
        <v>382</v>
      </c>
      <c r="G18" s="7">
        <v>4973</v>
      </c>
      <c r="H18" s="7">
        <v>100000</v>
      </c>
      <c r="I18" s="8">
        <v>2.8E-3</v>
      </c>
    </row>
    <row r="19" spans="2:9">
      <c r="B19" s="399"/>
      <c r="C19" s="5" t="s">
        <v>327</v>
      </c>
      <c r="D19" s="6" t="s">
        <v>363</v>
      </c>
      <c r="E19" s="7">
        <v>29012</v>
      </c>
      <c r="F19" s="6" t="s">
        <v>382</v>
      </c>
      <c r="G19" s="7">
        <v>121940</v>
      </c>
      <c r="H19" s="7">
        <v>100000</v>
      </c>
      <c r="I19" s="8">
        <v>7.2499999999999995E-2</v>
      </c>
    </row>
    <row r="20" spans="2:9">
      <c r="B20" s="399"/>
      <c r="C20" s="5" t="s">
        <v>328</v>
      </c>
      <c r="D20" s="6" t="s">
        <v>364</v>
      </c>
      <c r="E20" s="7">
        <v>28188</v>
      </c>
      <c r="F20" s="6" t="s">
        <v>382</v>
      </c>
      <c r="G20" s="7">
        <v>123776</v>
      </c>
      <c r="H20" s="7">
        <v>100000</v>
      </c>
      <c r="I20" s="8">
        <v>7.0499999999999993E-2</v>
      </c>
    </row>
    <row r="21" spans="2:9">
      <c r="B21" s="399"/>
      <c r="C21" s="5" t="s">
        <v>329</v>
      </c>
      <c r="D21" s="6" t="s">
        <v>365</v>
      </c>
      <c r="E21" s="7">
        <v>2946</v>
      </c>
      <c r="F21" s="6" t="s">
        <v>382</v>
      </c>
      <c r="G21" s="7">
        <v>7398</v>
      </c>
      <c r="H21" s="7">
        <v>100000</v>
      </c>
      <c r="I21" s="8">
        <v>7.4000000000000003E-3</v>
      </c>
    </row>
    <row r="22" spans="2:9">
      <c r="B22" s="399"/>
      <c r="C22" s="5" t="s">
        <v>330</v>
      </c>
      <c r="D22" s="6" t="s">
        <v>366</v>
      </c>
      <c r="E22" s="7">
        <v>205012</v>
      </c>
      <c r="F22" s="6" t="s">
        <v>382</v>
      </c>
      <c r="G22" s="7">
        <v>876872</v>
      </c>
      <c r="H22" s="7">
        <v>100000</v>
      </c>
      <c r="I22" s="8">
        <v>0.51249999999999996</v>
      </c>
    </row>
    <row r="23" spans="2:9">
      <c r="B23" s="399"/>
      <c r="C23" s="5" t="s">
        <v>331</v>
      </c>
      <c r="D23" s="6" t="s">
        <v>367</v>
      </c>
      <c r="E23" s="7">
        <v>8122</v>
      </c>
      <c r="F23" s="6" t="s">
        <v>382</v>
      </c>
      <c r="G23" s="7">
        <v>31086</v>
      </c>
      <c r="H23" s="7">
        <v>100000</v>
      </c>
      <c r="I23" s="8">
        <v>2.0299999999999999E-2</v>
      </c>
    </row>
    <row r="24" spans="2:9">
      <c r="B24" s="399"/>
      <c r="C24" s="5" t="s">
        <v>332</v>
      </c>
      <c r="D24" s="6" t="s">
        <v>368</v>
      </c>
      <c r="E24" s="7">
        <v>5382</v>
      </c>
      <c r="F24" s="6" t="s">
        <v>382</v>
      </c>
      <c r="G24" s="7">
        <v>23634</v>
      </c>
      <c r="H24" s="7">
        <v>100000</v>
      </c>
      <c r="I24" s="8">
        <v>1.35E-2</v>
      </c>
    </row>
    <row r="25" spans="2:9">
      <c r="B25" s="399"/>
      <c r="C25" s="5" t="s">
        <v>333</v>
      </c>
      <c r="D25" s="6" t="s">
        <v>369</v>
      </c>
      <c r="E25" s="7">
        <v>2500</v>
      </c>
      <c r="F25" s="6" t="s">
        <v>382</v>
      </c>
      <c r="G25" s="7">
        <v>2500</v>
      </c>
      <c r="H25" s="7">
        <v>100000</v>
      </c>
      <c r="I25" s="8">
        <v>6.3E-3</v>
      </c>
    </row>
    <row r="26" spans="2:9">
      <c r="B26" s="399"/>
      <c r="C26" s="5" t="s">
        <v>334</v>
      </c>
      <c r="D26" s="6" t="s">
        <v>370</v>
      </c>
      <c r="E26" s="7">
        <v>2600</v>
      </c>
      <c r="F26" s="6" t="s">
        <v>382</v>
      </c>
      <c r="G26" s="7">
        <v>2600</v>
      </c>
      <c r="H26" s="7">
        <v>100000</v>
      </c>
      <c r="I26" s="8">
        <v>6.4999999999999997E-3</v>
      </c>
    </row>
    <row r="27" spans="2:9">
      <c r="B27" s="399"/>
      <c r="C27" s="5" t="s">
        <v>335</v>
      </c>
      <c r="D27" s="6" t="s">
        <v>371</v>
      </c>
      <c r="E27" s="7">
        <v>3572</v>
      </c>
      <c r="F27" s="6" t="s">
        <v>382</v>
      </c>
      <c r="G27" s="7">
        <v>6536</v>
      </c>
      <c r="H27" s="7">
        <v>100000</v>
      </c>
      <c r="I27" s="8">
        <v>8.8999999999999999E-3</v>
      </c>
    </row>
    <row r="28" spans="2:9">
      <c r="B28" s="399"/>
      <c r="C28" s="5" t="s">
        <v>336</v>
      </c>
      <c r="D28" s="6" t="s">
        <v>372</v>
      </c>
      <c r="E28" s="7">
        <v>2850</v>
      </c>
      <c r="F28" s="6" t="s">
        <v>382</v>
      </c>
      <c r="G28" s="7">
        <v>3850</v>
      </c>
      <c r="H28" s="7">
        <v>100000</v>
      </c>
      <c r="I28" s="8">
        <v>7.1000000000000004E-3</v>
      </c>
    </row>
    <row r="29" spans="2:9">
      <c r="B29" s="399"/>
      <c r="C29" s="5" t="s">
        <v>337</v>
      </c>
      <c r="D29" s="6" t="s">
        <v>373</v>
      </c>
      <c r="E29" s="7">
        <v>4197</v>
      </c>
      <c r="F29" s="6" t="s">
        <v>382</v>
      </c>
      <c r="G29" s="7">
        <v>20985</v>
      </c>
      <c r="H29" s="7">
        <v>100000</v>
      </c>
      <c r="I29" s="8">
        <v>1.0500000000000001E-2</v>
      </c>
    </row>
    <row r="30" spans="2:9">
      <c r="B30" s="399"/>
      <c r="C30" s="5" t="s">
        <v>338</v>
      </c>
      <c r="D30" s="6" t="s">
        <v>374</v>
      </c>
      <c r="E30" s="7">
        <v>300</v>
      </c>
      <c r="F30" s="6" t="s">
        <v>382</v>
      </c>
      <c r="G30" s="7">
        <v>1500</v>
      </c>
      <c r="H30" s="7">
        <v>100000</v>
      </c>
      <c r="I30" s="8">
        <v>6.9999999999999999E-4</v>
      </c>
    </row>
    <row r="31" spans="2:9">
      <c r="B31" s="399"/>
      <c r="C31" s="5" t="s">
        <v>339</v>
      </c>
      <c r="D31" s="6" t="s">
        <v>375</v>
      </c>
      <c r="E31" s="7">
        <v>1250</v>
      </c>
      <c r="F31" s="6" t="s">
        <v>382</v>
      </c>
      <c r="G31" s="7">
        <v>1726</v>
      </c>
      <c r="H31" s="7">
        <v>100000</v>
      </c>
      <c r="I31" s="8">
        <v>3.0999999999999999E-3</v>
      </c>
    </row>
    <row r="32" spans="2:9">
      <c r="B32" s="399"/>
      <c r="C32" s="5" t="s">
        <v>340</v>
      </c>
      <c r="D32" s="6" t="s">
        <v>376</v>
      </c>
      <c r="E32" s="7">
        <v>300</v>
      </c>
      <c r="F32" s="6" t="s">
        <v>382</v>
      </c>
      <c r="G32" s="7">
        <v>300</v>
      </c>
      <c r="H32" s="7">
        <v>100000</v>
      </c>
      <c r="I32" s="8">
        <v>6.9999999999999999E-4</v>
      </c>
    </row>
    <row r="33" spans="2:9">
      <c r="B33" s="399"/>
      <c r="C33" s="5" t="s">
        <v>341</v>
      </c>
      <c r="D33" s="6" t="s">
        <v>377</v>
      </c>
      <c r="E33" s="7">
        <v>300</v>
      </c>
      <c r="F33" s="6" t="s">
        <v>382</v>
      </c>
      <c r="G33" s="7">
        <v>300</v>
      </c>
      <c r="H33" s="7">
        <v>100000</v>
      </c>
      <c r="I33" s="8">
        <v>6.9999999999999999E-4</v>
      </c>
    </row>
    <row r="34" spans="2:9">
      <c r="B34" s="399"/>
      <c r="C34" s="5" t="s">
        <v>342</v>
      </c>
      <c r="D34" s="6" t="s">
        <v>378</v>
      </c>
      <c r="E34" s="7">
        <v>50</v>
      </c>
      <c r="F34" s="6" t="s">
        <v>382</v>
      </c>
      <c r="G34" s="7">
        <v>50</v>
      </c>
      <c r="H34" s="7">
        <v>100000</v>
      </c>
      <c r="I34" s="8">
        <v>1E-4</v>
      </c>
    </row>
    <row r="35" spans="2:9">
      <c r="B35" s="399"/>
      <c r="C35" s="5" t="s">
        <v>343</v>
      </c>
      <c r="D35" s="6" t="s">
        <v>379</v>
      </c>
      <c r="E35" s="7">
        <v>5</v>
      </c>
      <c r="F35" s="6" t="s">
        <v>382</v>
      </c>
      <c r="G35" s="7">
        <v>5</v>
      </c>
      <c r="H35" s="7">
        <v>100000</v>
      </c>
      <c r="I35" s="8">
        <v>1E-4</v>
      </c>
    </row>
    <row r="36" spans="2:9">
      <c r="D36"/>
      <c r="E36"/>
      <c r="F36"/>
      <c r="G36"/>
      <c r="H36"/>
      <c r="I36"/>
    </row>
    <row r="37" spans="2:9" ht="36">
      <c r="B37" s="3" t="s">
        <v>392</v>
      </c>
      <c r="C37" s="3" t="s">
        <v>344</v>
      </c>
      <c r="D37" s="3" t="s">
        <v>345</v>
      </c>
      <c r="E37" s="4" t="s">
        <v>346</v>
      </c>
      <c r="F37" s="3" t="s">
        <v>381</v>
      </c>
      <c r="G37" s="4" t="s">
        <v>383</v>
      </c>
      <c r="H37" s="4" t="s">
        <v>347</v>
      </c>
      <c r="I37" s="3" t="s">
        <v>380</v>
      </c>
    </row>
    <row r="38" spans="2:9">
      <c r="B38" s="399" t="s">
        <v>330</v>
      </c>
      <c r="C38" s="5" t="s">
        <v>385</v>
      </c>
      <c r="D38" s="6" t="s">
        <v>389</v>
      </c>
      <c r="E38" s="7">
        <v>21471</v>
      </c>
      <c r="F38" s="6" t="s">
        <v>382</v>
      </c>
      <c r="G38" s="7">
        <v>21471</v>
      </c>
      <c r="H38" s="7">
        <v>500000</v>
      </c>
      <c r="I38" s="8">
        <v>0.7157</v>
      </c>
    </row>
    <row r="39" spans="2:9">
      <c r="B39" s="399"/>
      <c r="C39" s="5" t="s">
        <v>386</v>
      </c>
      <c r="D39" s="6">
        <v>1753023</v>
      </c>
      <c r="E39" s="7">
        <v>7359</v>
      </c>
      <c r="F39" s="6" t="s">
        <v>382</v>
      </c>
      <c r="G39" s="7">
        <v>7359</v>
      </c>
      <c r="H39" s="7">
        <v>500000</v>
      </c>
      <c r="I39" s="8">
        <v>0.24529999999999999</v>
      </c>
    </row>
    <row r="40" spans="2:9">
      <c r="B40" s="399"/>
      <c r="C40" s="5" t="s">
        <v>387</v>
      </c>
      <c r="D40" s="6" t="s">
        <v>390</v>
      </c>
      <c r="E40" s="7">
        <v>585</v>
      </c>
      <c r="F40" s="6" t="s">
        <v>382</v>
      </c>
      <c r="G40" s="7">
        <v>585</v>
      </c>
      <c r="H40" s="7">
        <v>500000</v>
      </c>
      <c r="I40" s="8">
        <v>1.95E-2</v>
      </c>
    </row>
    <row r="41" spans="2:9">
      <c r="B41" s="399"/>
      <c r="C41" s="5" t="s">
        <v>388</v>
      </c>
      <c r="D41" s="6" t="s">
        <v>391</v>
      </c>
      <c r="E41" s="7">
        <v>585</v>
      </c>
      <c r="F41" s="6" t="s">
        <v>382</v>
      </c>
      <c r="G41" s="7">
        <v>585</v>
      </c>
      <c r="H41" s="7">
        <v>500000</v>
      </c>
      <c r="I41" s="8">
        <v>1.95E-2</v>
      </c>
    </row>
  </sheetData>
  <mergeCells count="3">
    <mergeCell ref="B4:B35"/>
    <mergeCell ref="B2:I2"/>
    <mergeCell ref="B38:B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67"/>
  <sheetViews>
    <sheetView showGridLines="0" topLeftCell="A29" zoomScale="85" zoomScaleNormal="85" workbookViewId="0">
      <selection activeCell="I32" sqref="I32"/>
    </sheetView>
  </sheetViews>
  <sheetFormatPr baseColWidth="10" defaultColWidth="11.5703125" defaultRowHeight="12.75"/>
  <cols>
    <col min="1" max="1" width="7.5703125" style="9" customWidth="1"/>
    <col min="2" max="2" width="43.85546875" style="9" customWidth="1"/>
    <col min="3" max="3" width="6.5703125" style="11" customWidth="1"/>
    <col min="4" max="5" width="18" style="9" customWidth="1"/>
    <col min="6" max="6" width="39.42578125" style="9" customWidth="1"/>
    <col min="7" max="7" width="6.7109375" style="11" customWidth="1"/>
    <col min="8" max="9" width="18" style="9" customWidth="1"/>
    <col min="10" max="10" width="2.42578125" style="9" customWidth="1"/>
    <col min="11" max="11" width="17.42578125" style="9" customWidth="1"/>
    <col min="12" max="13" width="14.5703125" style="9" bestFit="1" customWidth="1"/>
    <col min="14" max="16384" width="11.5703125" style="9"/>
  </cols>
  <sheetData>
    <row r="1" spans="2:12" ht="12" customHeight="1"/>
    <row r="2" spans="2:12" ht="15" customHeight="1">
      <c r="B2" s="403"/>
      <c r="C2" s="403"/>
      <c r="D2" s="403"/>
      <c r="E2" s="403"/>
      <c r="F2" s="403"/>
      <c r="G2" s="403"/>
      <c r="H2" s="403"/>
      <c r="I2" s="403"/>
    </row>
    <row r="3" spans="2:12" ht="15" customHeight="1">
      <c r="B3" s="39"/>
      <c r="C3" s="39"/>
      <c r="D3" s="39"/>
      <c r="E3" s="39"/>
      <c r="F3" s="39"/>
      <c r="G3" s="39"/>
      <c r="H3" s="39"/>
      <c r="I3" s="39"/>
    </row>
    <row r="4" spans="2:12" ht="15" customHeight="1">
      <c r="B4" s="39"/>
      <c r="C4" s="39"/>
      <c r="D4" s="39"/>
      <c r="E4" s="39"/>
      <c r="F4" s="39"/>
      <c r="G4" s="39"/>
      <c r="H4" s="39"/>
      <c r="I4" s="39"/>
    </row>
    <row r="5" spans="2:12" ht="15" customHeight="1">
      <c r="B5" s="381" t="s">
        <v>310</v>
      </c>
      <c r="C5" s="381"/>
      <c r="D5" s="381"/>
      <c r="E5" s="381"/>
      <c r="F5" s="381"/>
      <c r="G5" s="381"/>
      <c r="H5" s="381"/>
      <c r="I5" s="381"/>
    </row>
    <row r="6" spans="2:12" ht="12.6" customHeight="1">
      <c r="B6" s="42" t="s">
        <v>675</v>
      </c>
      <c r="C6" s="38"/>
      <c r="D6" s="38"/>
      <c r="E6" s="38"/>
      <c r="F6" s="38"/>
      <c r="G6" s="38"/>
      <c r="H6" s="38"/>
      <c r="I6" s="38"/>
    </row>
    <row r="7" spans="2:12" ht="12.6" customHeight="1">
      <c r="B7" s="42" t="s">
        <v>676</v>
      </c>
      <c r="C7" s="38"/>
      <c r="D7" s="38"/>
      <c r="E7" s="38"/>
      <c r="F7" s="38"/>
      <c r="G7" s="38"/>
      <c r="H7" s="38"/>
      <c r="I7" s="38"/>
    </row>
    <row r="8" spans="2:12" ht="15.75">
      <c r="B8" s="402"/>
      <c r="C8" s="402"/>
      <c r="D8" s="402"/>
      <c r="E8" s="402"/>
      <c r="F8" s="402"/>
      <c r="G8" s="402"/>
      <c r="H8" s="402"/>
      <c r="I8" s="402"/>
    </row>
    <row r="9" spans="2:12">
      <c r="B9" s="380" t="s">
        <v>870</v>
      </c>
      <c r="C9" s="380"/>
      <c r="D9" s="380"/>
      <c r="E9" s="380"/>
      <c r="F9" s="380"/>
      <c r="G9" s="380"/>
      <c r="H9" s="380"/>
      <c r="I9" s="380"/>
    </row>
    <row r="10" spans="2:12">
      <c r="B10" s="380" t="s">
        <v>911</v>
      </c>
      <c r="C10" s="380"/>
      <c r="D10" s="380"/>
      <c r="E10" s="380"/>
      <c r="F10" s="380"/>
      <c r="G10" s="380"/>
      <c r="H10" s="380"/>
      <c r="I10" s="380"/>
    </row>
    <row r="11" spans="2:12" ht="15.6" customHeight="1">
      <c r="B11" s="401" t="s">
        <v>825</v>
      </c>
      <c r="C11" s="401"/>
      <c r="D11" s="401"/>
      <c r="E11" s="401"/>
      <c r="F11" s="401"/>
      <c r="G11" s="401"/>
      <c r="H11" s="401"/>
      <c r="I11" s="401"/>
      <c r="J11" s="10"/>
      <c r="K11" s="10"/>
      <c r="L11" s="10"/>
    </row>
    <row r="12" spans="2:12" ht="6.75" customHeight="1"/>
    <row r="13" spans="2:12" ht="32.25" customHeight="1">
      <c r="B13" s="92" t="s">
        <v>0</v>
      </c>
      <c r="C13" s="92" t="s">
        <v>407</v>
      </c>
      <c r="D13" s="355">
        <v>45016</v>
      </c>
      <c r="E13" s="355">
        <v>44926</v>
      </c>
      <c r="F13" s="92" t="s">
        <v>6</v>
      </c>
      <c r="G13" s="92" t="s">
        <v>407</v>
      </c>
      <c r="H13" s="355">
        <v>45016</v>
      </c>
      <c r="I13" s="355">
        <v>44926</v>
      </c>
    </row>
    <row r="14" spans="2:12" ht="15" customHeight="1">
      <c r="B14" s="133" t="s">
        <v>1</v>
      </c>
      <c r="C14" s="134"/>
      <c r="D14" s="135"/>
      <c r="E14" s="135"/>
      <c r="F14" s="133" t="s">
        <v>178</v>
      </c>
      <c r="G14" s="136"/>
      <c r="H14" s="135"/>
      <c r="I14" s="135"/>
    </row>
    <row r="15" spans="2:12" ht="15" customHeight="1">
      <c r="B15" s="133" t="s">
        <v>112</v>
      </c>
      <c r="C15" s="134"/>
      <c r="D15" s="132">
        <f>SUM(D16:D18)</f>
        <v>4669526304</v>
      </c>
      <c r="E15" s="132">
        <v>3426905609</v>
      </c>
      <c r="F15" s="133" t="s">
        <v>292</v>
      </c>
      <c r="G15" s="134"/>
      <c r="H15" s="132">
        <f>SUM(H16:H18)</f>
        <v>8944914315</v>
      </c>
      <c r="I15" s="132">
        <v>20719875089</v>
      </c>
      <c r="K15" s="12"/>
    </row>
    <row r="16" spans="2:12" ht="15" customHeight="1">
      <c r="B16" s="137" t="s">
        <v>551</v>
      </c>
      <c r="C16" s="134" t="str">
        <f>+Notas!B100</f>
        <v>5.4.1</v>
      </c>
      <c r="D16" s="127">
        <f>+Notas!F104</f>
        <v>2940707</v>
      </c>
      <c r="E16" s="127">
        <v>3000000</v>
      </c>
      <c r="F16" s="138" t="s">
        <v>437</v>
      </c>
      <c r="G16" s="134" t="s">
        <v>645</v>
      </c>
      <c r="H16" s="127">
        <v>0</v>
      </c>
      <c r="I16" s="127">
        <v>0</v>
      </c>
      <c r="K16" s="12"/>
    </row>
    <row r="17" spans="2:13" ht="15" customHeight="1">
      <c r="B17" s="339" t="s">
        <v>727</v>
      </c>
      <c r="C17" s="134" t="str">
        <f>+Notas!B100</f>
        <v>5.4.1</v>
      </c>
      <c r="D17" s="140">
        <f>+Notas!F102</f>
        <v>0</v>
      </c>
      <c r="E17" s="140">
        <v>0</v>
      </c>
      <c r="F17" s="137" t="s">
        <v>438</v>
      </c>
      <c r="G17" s="134" t="str">
        <f>+Notas!B383</f>
        <v>5.14</v>
      </c>
      <c r="H17" s="127">
        <v>0</v>
      </c>
      <c r="I17" s="127">
        <v>0</v>
      </c>
      <c r="K17" s="13"/>
      <c r="L17" s="12"/>
      <c r="M17" s="12"/>
    </row>
    <row r="18" spans="2:13" ht="15" customHeight="1">
      <c r="B18" s="339" t="s">
        <v>552</v>
      </c>
      <c r="C18" s="139" t="str">
        <f>+Notas!B106</f>
        <v>5.4.2</v>
      </c>
      <c r="D18" s="140">
        <f>+Notas!F155</f>
        <v>4666585597</v>
      </c>
      <c r="E18" s="140">
        <v>3423905609</v>
      </c>
      <c r="F18" s="141" t="s">
        <v>295</v>
      </c>
      <c r="G18" s="134"/>
      <c r="H18" s="127">
        <v>8944914315</v>
      </c>
      <c r="I18" s="127">
        <v>20719875089</v>
      </c>
      <c r="K18" s="13"/>
      <c r="L18" s="12"/>
      <c r="M18" s="12"/>
    </row>
    <row r="19" spans="2:13" ht="15" customHeight="1">
      <c r="B19" s="340"/>
      <c r="C19" s="341"/>
      <c r="D19" s="340"/>
      <c r="E19" s="340"/>
      <c r="F19" s="142"/>
      <c r="G19" s="143"/>
      <c r="H19" s="142"/>
      <c r="I19" s="142"/>
      <c r="K19" s="13"/>
      <c r="M19" s="12"/>
    </row>
    <row r="20" spans="2:13" ht="15" customHeight="1">
      <c r="B20" s="133" t="s">
        <v>413</v>
      </c>
      <c r="C20" s="134" t="str">
        <f>+Notas!B159</f>
        <v>5.5</v>
      </c>
      <c r="D20" s="132">
        <f>SUM(D21:D24)</f>
        <v>77335806061.671997</v>
      </c>
      <c r="E20" s="132">
        <v>82841817020.596008</v>
      </c>
      <c r="F20" s="135"/>
      <c r="G20" s="134"/>
      <c r="H20" s="135"/>
      <c r="I20" s="135"/>
      <c r="M20" s="12"/>
    </row>
    <row r="21" spans="2:13" ht="15" customHeight="1">
      <c r="B21" s="138" t="s">
        <v>752</v>
      </c>
      <c r="C21" s="144"/>
      <c r="D21" s="127">
        <f>+Notas!G188</f>
        <v>41967104439</v>
      </c>
      <c r="E21" s="140">
        <v>46171056085</v>
      </c>
      <c r="F21" s="133" t="s">
        <v>862</v>
      </c>
      <c r="G21" s="134" t="str">
        <f>+Notas!B347</f>
        <v>5.11</v>
      </c>
      <c r="H21" s="132">
        <f>SUM(H22:H23)</f>
        <v>14078611386</v>
      </c>
      <c r="I21" s="132">
        <v>20367129910</v>
      </c>
    </row>
    <row r="22" spans="2:13" ht="15" customHeight="1">
      <c r="B22" s="138" t="s">
        <v>753</v>
      </c>
      <c r="C22" s="144"/>
      <c r="D22" s="127">
        <f>+Notas!G181</f>
        <v>25026777232.354397</v>
      </c>
      <c r="E22" s="140">
        <v>15007645223</v>
      </c>
      <c r="F22" s="138" t="s">
        <v>861</v>
      </c>
      <c r="G22" s="144"/>
      <c r="H22" s="127">
        <f>+Notas!D361</f>
        <v>10024657533</v>
      </c>
      <c r="I22" s="127">
        <f>+Notas!D363</f>
        <v>20307287670</v>
      </c>
    </row>
    <row r="23" spans="2:13" ht="15" customHeight="1">
      <c r="B23" s="135" t="s">
        <v>754</v>
      </c>
      <c r="C23" s="144"/>
      <c r="D23" s="127">
        <f>+Notas!G195</f>
        <v>10341924390.3176</v>
      </c>
      <c r="E23" s="140">
        <v>21663115712.596001</v>
      </c>
      <c r="F23" s="141" t="s">
        <v>439</v>
      </c>
      <c r="G23" s="144"/>
      <c r="H23" s="127">
        <f>+Notas!D355</f>
        <v>4053953853</v>
      </c>
      <c r="I23" s="127">
        <f>+Notas!D356</f>
        <v>59842240</v>
      </c>
      <c r="K23" s="12"/>
      <c r="L23" s="12"/>
    </row>
    <row r="24" spans="2:13" ht="15" customHeight="1">
      <c r="B24" s="138" t="s">
        <v>731</v>
      </c>
      <c r="C24" s="144" t="str">
        <f>+Notas!B463</f>
        <v>5.22</v>
      </c>
      <c r="D24" s="127">
        <v>0</v>
      </c>
      <c r="E24" s="140">
        <v>0</v>
      </c>
      <c r="F24" s="141"/>
      <c r="G24" s="134"/>
      <c r="H24" s="127"/>
      <c r="I24" s="127"/>
      <c r="L24" s="12"/>
    </row>
    <row r="25" spans="2:13" ht="15" customHeight="1">
      <c r="B25" s="137"/>
      <c r="C25" s="134"/>
      <c r="D25" s="127"/>
      <c r="E25" s="127"/>
      <c r="F25" s="145" t="s">
        <v>294</v>
      </c>
      <c r="G25" s="134"/>
      <c r="H25" s="132">
        <f>SUM(H26:H28)</f>
        <v>166499847</v>
      </c>
      <c r="I25" s="132">
        <v>486400700</v>
      </c>
      <c r="K25" s="12"/>
      <c r="L25" s="12"/>
    </row>
    <row r="26" spans="2:13" ht="15" customHeight="1">
      <c r="B26" s="133" t="s">
        <v>225</v>
      </c>
      <c r="C26" s="134"/>
      <c r="D26" s="132">
        <f>SUM(D27:D28)</f>
        <v>780010247</v>
      </c>
      <c r="E26" s="132">
        <v>11029691263</v>
      </c>
      <c r="F26" s="138" t="s">
        <v>179</v>
      </c>
      <c r="G26" s="144"/>
      <c r="H26" s="127">
        <v>59363985</v>
      </c>
      <c r="I26" s="127">
        <v>306264124</v>
      </c>
    </row>
    <row r="27" spans="2:13" ht="15" customHeight="1">
      <c r="B27" s="135" t="s">
        <v>412</v>
      </c>
      <c r="C27" s="134" t="s">
        <v>600</v>
      </c>
      <c r="D27" s="127">
        <f>+Notas!E265</f>
        <v>253853819</v>
      </c>
      <c r="E27" s="127">
        <v>331730896</v>
      </c>
      <c r="F27" s="138" t="s">
        <v>187</v>
      </c>
      <c r="G27" s="144"/>
      <c r="H27" s="127">
        <v>107135862</v>
      </c>
      <c r="I27" s="146">
        <v>180136576</v>
      </c>
    </row>
    <row r="28" spans="2:13" ht="15" customHeight="1">
      <c r="B28" s="137" t="s">
        <v>644</v>
      </c>
      <c r="C28" s="134" t="s">
        <v>600</v>
      </c>
      <c r="D28" s="127">
        <f>+Notas!E274</f>
        <v>526156428</v>
      </c>
      <c r="E28" s="127">
        <v>10697960367</v>
      </c>
      <c r="F28" s="141" t="s">
        <v>296</v>
      </c>
      <c r="G28" s="134"/>
      <c r="H28" s="127">
        <v>0</v>
      </c>
      <c r="I28" s="127">
        <v>0</v>
      </c>
      <c r="K28" s="12"/>
    </row>
    <row r="29" spans="2:13" ht="15" customHeight="1">
      <c r="B29" s="137"/>
      <c r="C29" s="134"/>
      <c r="D29" s="127"/>
      <c r="E29" s="127"/>
      <c r="F29" s="137"/>
      <c r="G29" s="134"/>
      <c r="H29" s="127"/>
      <c r="I29" s="127"/>
      <c r="K29" s="12"/>
    </row>
    <row r="30" spans="2:13" ht="15" customHeight="1">
      <c r="B30" s="133" t="s">
        <v>227</v>
      </c>
      <c r="C30" s="134"/>
      <c r="D30" s="132">
        <f>SUM(D31)</f>
        <v>1083555211</v>
      </c>
      <c r="E30" s="132">
        <v>1245990861</v>
      </c>
      <c r="F30" s="133" t="s">
        <v>293</v>
      </c>
      <c r="G30" s="134" t="str">
        <f>+Notas!B411</f>
        <v>5.18</v>
      </c>
      <c r="H30" s="132">
        <f>+H31</f>
        <v>5218007278</v>
      </c>
      <c r="I30" s="132">
        <v>3002040125</v>
      </c>
    </row>
    <row r="31" spans="2:13" ht="15" customHeight="1">
      <c r="B31" s="138" t="s">
        <v>411</v>
      </c>
      <c r="C31" s="144" t="str">
        <f>+Notas!B324</f>
        <v>5.10</v>
      </c>
      <c r="D31" s="127">
        <f>+Notas!D345</f>
        <v>1083555211</v>
      </c>
      <c r="E31" s="127">
        <v>1245990861</v>
      </c>
      <c r="F31" s="137" t="s">
        <v>440</v>
      </c>
      <c r="G31" s="134"/>
      <c r="H31" s="127">
        <f>+Notas!D427</f>
        <v>5218007278</v>
      </c>
      <c r="I31" s="127">
        <f>+Notas!D428</f>
        <v>3002040125</v>
      </c>
      <c r="K31" s="12"/>
      <c r="L31" s="12"/>
    </row>
    <row r="32" spans="2:13" ht="15" customHeight="1">
      <c r="B32" s="137"/>
      <c r="C32" s="134"/>
      <c r="D32" s="127"/>
      <c r="E32" s="127"/>
      <c r="F32" s="133" t="s">
        <v>180</v>
      </c>
      <c r="G32" s="134"/>
      <c r="H32" s="132">
        <f>+H30+H25+H21+H15</f>
        <v>28408032826</v>
      </c>
      <c r="I32" s="132">
        <v>44575445824</v>
      </c>
    </row>
    <row r="33" spans="2:13" ht="15" customHeight="1">
      <c r="B33" s="133" t="s">
        <v>3</v>
      </c>
      <c r="C33" s="134"/>
      <c r="D33" s="132">
        <f>+D15+D20+D26+D30</f>
        <v>83868897823.671997</v>
      </c>
      <c r="E33" s="132">
        <v>98544404753.596008</v>
      </c>
      <c r="F33" s="138"/>
      <c r="G33" s="144"/>
      <c r="H33" s="135"/>
      <c r="I33" s="135"/>
      <c r="K33" s="12"/>
    </row>
    <row r="34" spans="2:13" ht="15" customHeight="1">
      <c r="B34" s="137"/>
      <c r="C34" s="134"/>
      <c r="D34" s="127"/>
      <c r="E34" s="127"/>
      <c r="F34" s="133" t="s">
        <v>181</v>
      </c>
      <c r="G34" s="134"/>
      <c r="H34" s="132">
        <f>+H32</f>
        <v>28408032826</v>
      </c>
      <c r="I34" s="132">
        <v>44575445824</v>
      </c>
      <c r="K34" s="14"/>
      <c r="L34" s="14"/>
      <c r="M34" s="12"/>
    </row>
    <row r="35" spans="2:13" ht="15" customHeight="1">
      <c r="B35" s="133" t="s">
        <v>4</v>
      </c>
      <c r="C35" s="134"/>
      <c r="D35" s="127"/>
      <c r="E35" s="127"/>
      <c r="F35" s="137"/>
      <c r="G35" s="134"/>
      <c r="H35" s="135"/>
      <c r="I35" s="135"/>
      <c r="K35" s="14"/>
      <c r="L35" s="14"/>
    </row>
    <row r="36" spans="2:13" ht="15" customHeight="1">
      <c r="B36" s="133" t="s">
        <v>128</v>
      </c>
      <c r="C36" s="144" t="str">
        <f>+Notas!B159</f>
        <v>5.5</v>
      </c>
      <c r="D36" s="132">
        <f>SUM(D37:D39)</f>
        <v>7304400000</v>
      </c>
      <c r="E36" s="132">
        <v>7303400000</v>
      </c>
      <c r="F36" s="133" t="s">
        <v>441</v>
      </c>
      <c r="G36" s="134" t="str">
        <f>+Notas!B449</f>
        <v>5.21</v>
      </c>
      <c r="H36" s="127">
        <f>+Notas!G461</f>
        <v>63994794795</v>
      </c>
      <c r="I36" s="127">
        <v>62520939671.709686</v>
      </c>
      <c r="K36" s="14"/>
      <c r="L36" s="14"/>
    </row>
    <row r="37" spans="2:13" ht="15" customHeight="1">
      <c r="B37" s="137" t="s">
        <v>635</v>
      </c>
      <c r="C37" s="134"/>
      <c r="D37" s="127">
        <v>6301400000</v>
      </c>
      <c r="E37" s="127">
        <v>6301400000</v>
      </c>
      <c r="F37" s="133" t="s">
        <v>182</v>
      </c>
      <c r="G37" s="134"/>
      <c r="H37" s="132">
        <f>+H36</f>
        <v>63994794795</v>
      </c>
      <c r="I37" s="132">
        <v>62520939671.709686</v>
      </c>
      <c r="K37" s="14"/>
      <c r="L37" s="14"/>
    </row>
    <row r="38" spans="2:13" ht="15" customHeight="1">
      <c r="B38" s="138" t="s">
        <v>732</v>
      </c>
      <c r="C38" s="144"/>
      <c r="D38" s="127">
        <v>1003000000</v>
      </c>
      <c r="E38" s="127">
        <v>1002000000</v>
      </c>
      <c r="F38" s="133"/>
      <c r="G38" s="134"/>
      <c r="H38" s="127"/>
      <c r="I38" s="127"/>
      <c r="K38" s="12"/>
    </row>
    <row r="39" spans="2:13" ht="15" customHeight="1">
      <c r="B39" s="138" t="s">
        <v>733</v>
      </c>
      <c r="C39" s="144"/>
      <c r="D39" s="127">
        <v>0</v>
      </c>
      <c r="E39" s="127">
        <v>0</v>
      </c>
      <c r="F39" s="133"/>
      <c r="G39" s="134"/>
      <c r="H39" s="127"/>
      <c r="I39" s="127"/>
      <c r="K39" s="12"/>
      <c r="L39" s="12"/>
    </row>
    <row r="40" spans="2:13" ht="15" customHeight="1">
      <c r="B40" s="137"/>
      <c r="C40" s="134"/>
      <c r="D40" s="127"/>
      <c r="E40" s="127"/>
      <c r="F40" s="133"/>
      <c r="G40" s="134"/>
      <c r="H40" s="127"/>
      <c r="I40" s="127"/>
      <c r="L40" s="12"/>
    </row>
    <row r="41" spans="2:13" ht="15" customHeight="1">
      <c r="B41" s="133" t="s">
        <v>226</v>
      </c>
      <c r="C41" s="134" t="str">
        <f>+Notas!B286</f>
        <v>5.7</v>
      </c>
      <c r="D41" s="132">
        <f>SUM(D42:D43)</f>
        <v>834010819</v>
      </c>
      <c r="E41" s="132">
        <v>893790723</v>
      </c>
      <c r="F41" s="133"/>
      <c r="G41" s="134"/>
      <c r="H41" s="127"/>
      <c r="I41" s="127"/>
      <c r="L41" s="12"/>
    </row>
    <row r="42" spans="2:13" ht="15" customHeight="1">
      <c r="B42" s="137" t="s">
        <v>410</v>
      </c>
      <c r="C42" s="134"/>
      <c r="D42" s="127">
        <f>+Notas!I295</f>
        <v>1839480928</v>
      </c>
      <c r="E42" s="127">
        <v>1833331423</v>
      </c>
      <c r="F42" s="133"/>
      <c r="G42" s="134"/>
      <c r="H42" s="127"/>
      <c r="I42" s="127"/>
      <c r="L42" s="12"/>
    </row>
    <row r="43" spans="2:13" ht="15" customHeight="1">
      <c r="B43" s="137" t="s">
        <v>409</v>
      </c>
      <c r="C43" s="134"/>
      <c r="D43" s="127">
        <f>-Notas!I304</f>
        <v>-1005470109</v>
      </c>
      <c r="E43" s="127">
        <v>-939540700</v>
      </c>
      <c r="F43" s="137"/>
      <c r="G43" s="134"/>
      <c r="H43" s="127"/>
      <c r="I43" s="127"/>
      <c r="J43" s="12"/>
    </row>
    <row r="44" spans="2:13" ht="15" customHeight="1">
      <c r="B44" s="137"/>
      <c r="C44" s="134"/>
      <c r="D44" s="127"/>
      <c r="E44" s="127"/>
      <c r="F44" s="137"/>
      <c r="G44" s="134"/>
      <c r="H44" s="127"/>
      <c r="I44" s="127"/>
      <c r="J44" s="12"/>
      <c r="K44" s="12"/>
    </row>
    <row r="45" spans="2:13" ht="15" customHeight="1">
      <c r="B45" s="133" t="s">
        <v>245</v>
      </c>
      <c r="C45" s="134"/>
      <c r="D45" s="132">
        <f>SUM(D46:D47)</f>
        <v>395518978</v>
      </c>
      <c r="E45" s="132">
        <v>354790019</v>
      </c>
      <c r="F45" s="137"/>
      <c r="G45" s="134"/>
      <c r="H45" s="127"/>
      <c r="I45" s="127"/>
      <c r="J45" s="12"/>
      <c r="K45" s="12"/>
    </row>
    <row r="46" spans="2:13" ht="15" customHeight="1">
      <c r="B46" s="137" t="s">
        <v>408</v>
      </c>
      <c r="C46" s="134" t="str">
        <f>+Notas!B315</f>
        <v>5.9</v>
      </c>
      <c r="D46" s="127">
        <f>+Notas!G320</f>
        <v>343480213</v>
      </c>
      <c r="E46" s="127">
        <v>302751254</v>
      </c>
      <c r="F46" s="137"/>
      <c r="G46" s="134"/>
      <c r="H46" s="127"/>
      <c r="I46" s="127"/>
      <c r="J46" s="12"/>
      <c r="K46" s="12"/>
    </row>
    <row r="47" spans="2:13" ht="15" customHeight="1">
      <c r="B47" s="137" t="s">
        <v>755</v>
      </c>
      <c r="C47" s="134" t="str">
        <f>+Notas!B307</f>
        <v>5.8</v>
      </c>
      <c r="D47" s="127">
        <v>52038765</v>
      </c>
      <c r="E47" s="127">
        <v>52038765</v>
      </c>
      <c r="F47" s="137"/>
      <c r="G47" s="134"/>
      <c r="H47" s="127"/>
      <c r="I47" s="127"/>
      <c r="J47" s="12"/>
      <c r="K47" s="12"/>
    </row>
    <row r="48" spans="2:13" ht="15" customHeight="1">
      <c r="B48" s="133" t="s">
        <v>5</v>
      </c>
      <c r="C48" s="134"/>
      <c r="D48" s="132">
        <f>+D36+D41+D45</f>
        <v>8533929797</v>
      </c>
      <c r="E48" s="132">
        <v>8551980742</v>
      </c>
      <c r="F48" s="137"/>
      <c r="G48" s="134"/>
      <c r="H48" s="127"/>
      <c r="I48" s="127"/>
      <c r="L48" s="12"/>
    </row>
    <row r="49" spans="2:13">
      <c r="B49" s="133"/>
      <c r="C49" s="134"/>
      <c r="D49" s="132"/>
      <c r="E49" s="132"/>
      <c r="F49" s="133"/>
      <c r="G49" s="147"/>
      <c r="H49" s="127"/>
      <c r="I49" s="127"/>
      <c r="K49" s="12"/>
      <c r="L49" s="12"/>
      <c r="M49" s="12"/>
    </row>
    <row r="50" spans="2:13">
      <c r="B50" s="78" t="s">
        <v>60</v>
      </c>
      <c r="C50" s="79"/>
      <c r="D50" s="80">
        <f>+D48+D33</f>
        <v>92402827620.671997</v>
      </c>
      <c r="E50" s="80">
        <f>+E48+E33</f>
        <v>107096385495.59601</v>
      </c>
      <c r="F50" s="81" t="s">
        <v>683</v>
      </c>
      <c r="G50" s="79"/>
      <c r="H50" s="80">
        <f>+H37+H34</f>
        <v>92402827621</v>
      </c>
      <c r="I50" s="80">
        <f>+I32+I37</f>
        <v>107096385495.70969</v>
      </c>
      <c r="K50" s="12"/>
      <c r="L50" s="12"/>
    </row>
    <row r="51" spans="2:13">
      <c r="B51" s="48" t="s">
        <v>634</v>
      </c>
      <c r="C51" s="43"/>
      <c r="D51" s="48"/>
      <c r="E51" s="82"/>
      <c r="F51" s="48"/>
      <c r="G51" s="43"/>
      <c r="H51" s="83"/>
      <c r="I51" s="83"/>
      <c r="K51" s="12"/>
      <c r="L51" s="12"/>
    </row>
    <row r="52" spans="2:13">
      <c r="D52" s="15"/>
      <c r="E52" s="15"/>
      <c r="F52" s="12"/>
      <c r="H52" s="12"/>
      <c r="I52" s="12"/>
    </row>
    <row r="53" spans="2:13">
      <c r="B53" s="15"/>
      <c r="C53" s="16"/>
      <c r="D53" s="15"/>
      <c r="E53" s="15" t="s">
        <v>305</v>
      </c>
      <c r="F53" s="15"/>
      <c r="G53" s="16"/>
      <c r="H53" s="15"/>
      <c r="I53" s="15"/>
      <c r="J53" s="15"/>
      <c r="K53" s="12"/>
    </row>
    <row r="54" spans="2:13" s="15" customFormat="1">
      <c r="C54" s="16"/>
      <c r="G54" s="16"/>
    </row>
    <row r="55" spans="2:13" s="15" customFormat="1">
      <c r="B55" s="16"/>
      <c r="C55" s="16"/>
      <c r="F55" s="16"/>
      <c r="G55" s="16"/>
    </row>
    <row r="56" spans="2:13" s="15" customFormat="1">
      <c r="B56" s="17"/>
      <c r="C56" s="16"/>
      <c r="F56" s="17"/>
      <c r="G56" s="16"/>
    </row>
    <row r="57" spans="2:13" s="15" customFormat="1">
      <c r="C57" s="16"/>
      <c r="G57" s="16"/>
    </row>
    <row r="58" spans="2:13" s="15" customFormat="1">
      <c r="C58" s="16"/>
      <c r="G58" s="16"/>
    </row>
    <row r="59" spans="2:13" s="15" customFormat="1">
      <c r="C59" s="16"/>
      <c r="G59" s="16"/>
    </row>
    <row r="60" spans="2:13" s="15" customFormat="1">
      <c r="C60" s="16"/>
      <c r="G60" s="16"/>
    </row>
    <row r="61" spans="2:13" s="15" customFormat="1">
      <c r="C61" s="16"/>
      <c r="G61" s="16"/>
    </row>
    <row r="62" spans="2:13" s="15" customFormat="1">
      <c r="C62" s="16"/>
      <c r="G62" s="16"/>
    </row>
    <row r="63" spans="2:13" s="15" customFormat="1">
      <c r="B63" s="36"/>
      <c r="C63" s="36"/>
      <c r="D63" s="36"/>
      <c r="E63" s="36"/>
      <c r="F63" s="36"/>
      <c r="G63" s="18"/>
    </row>
    <row r="64" spans="2:13" s="15" customFormat="1">
      <c r="B64" s="36"/>
      <c r="C64" s="36"/>
      <c r="D64" s="36"/>
      <c r="E64" s="36"/>
      <c r="F64" s="36"/>
      <c r="G64" s="18"/>
    </row>
    <row r="65" spans="2:9" s="15" customFormat="1">
      <c r="B65" s="36"/>
      <c r="C65" s="36"/>
      <c r="D65" s="36"/>
      <c r="E65" s="36"/>
      <c r="F65" s="36"/>
      <c r="G65" s="18"/>
      <c r="H65" s="9"/>
      <c r="I65" s="9"/>
    </row>
    <row r="66" spans="2:9">
      <c r="B66" s="36"/>
      <c r="C66" s="36"/>
      <c r="D66" s="36"/>
      <c r="E66" s="36"/>
      <c r="F66" s="36"/>
      <c r="G66" s="18"/>
    </row>
    <row r="67" spans="2:9">
      <c r="B67" s="36"/>
      <c r="C67" s="36"/>
      <c r="D67" s="36"/>
      <c r="E67" s="36"/>
      <c r="F67" s="36"/>
      <c r="G67" s="18"/>
    </row>
  </sheetData>
  <sortState xmlns:xlrd2="http://schemas.microsoft.com/office/spreadsheetml/2017/richdata2" ref="H26:I28">
    <sortCondition ref="H26:H28"/>
  </sortState>
  <mergeCells count="6">
    <mergeCell ref="B11:I11"/>
    <mergeCell ref="B8:I8"/>
    <mergeCell ref="B2:I2"/>
    <mergeCell ref="B5:I5"/>
    <mergeCell ref="B9:I9"/>
    <mergeCell ref="B10:I10"/>
  </mergeCells>
  <pageMargins left="0.24" right="0.25" top="0.43307086614173229" bottom="0.47244094488188981" header="0.31496062992125984" footer="0.31496062992125984"/>
  <pageSetup paperSize="9" scale="5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74"/>
  <sheetViews>
    <sheetView showGridLines="0" topLeftCell="A31" zoomScale="85" zoomScaleNormal="85" workbookViewId="0">
      <selection activeCell="F60" sqref="F60"/>
    </sheetView>
  </sheetViews>
  <sheetFormatPr baseColWidth="10" defaultColWidth="11.5703125" defaultRowHeight="12.75"/>
  <cols>
    <col min="1" max="1" width="11.5703125" style="9"/>
    <col min="2" max="2" width="61.7109375" style="9" customWidth="1"/>
    <col min="3" max="3" width="8.140625" style="11" customWidth="1"/>
    <col min="4" max="4" width="20.28515625" style="9" customWidth="1"/>
    <col min="5" max="5" width="20.28515625" style="324" customWidth="1"/>
    <col min="6" max="6" width="15.140625" style="15" bestFit="1" customWidth="1"/>
    <col min="7" max="7" width="15.85546875" style="15" bestFit="1" customWidth="1"/>
    <col min="8" max="8" width="14.7109375" style="15" bestFit="1" customWidth="1"/>
    <col min="9" max="9" width="13.7109375" style="9" bestFit="1" customWidth="1"/>
    <col min="10" max="10" width="14.7109375" style="9" bestFit="1" customWidth="1"/>
    <col min="11" max="11" width="13.7109375" style="9" bestFit="1" customWidth="1"/>
    <col min="12" max="16384" width="11.5703125" style="9"/>
  </cols>
  <sheetData>
    <row r="1" spans="2:9">
      <c r="B1" s="44"/>
      <c r="C1" s="312"/>
      <c r="D1" s="44"/>
      <c r="E1" s="313"/>
      <c r="F1" s="76"/>
      <c r="G1" s="76"/>
      <c r="H1" s="76"/>
      <c r="I1" s="44"/>
    </row>
    <row r="2" spans="2:9">
      <c r="B2" s="44"/>
      <c r="C2" s="312"/>
      <c r="D2" s="44"/>
      <c r="E2" s="313"/>
      <c r="F2" s="76"/>
      <c r="G2" s="76"/>
      <c r="H2" s="76"/>
      <c r="I2" s="44"/>
    </row>
    <row r="3" spans="2:9">
      <c r="B3" s="44"/>
      <c r="C3" s="312"/>
      <c r="D3" s="44"/>
      <c r="E3" s="313"/>
      <c r="F3" s="76"/>
      <c r="G3" s="76"/>
      <c r="H3" s="76"/>
      <c r="I3" s="44"/>
    </row>
    <row r="4" spans="2:9">
      <c r="B4" s="44"/>
      <c r="C4" s="312"/>
      <c r="D4" s="44"/>
      <c r="E4" s="313"/>
      <c r="F4" s="76"/>
      <c r="G4" s="76"/>
      <c r="H4" s="76"/>
      <c r="I4" s="44"/>
    </row>
    <row r="5" spans="2:9">
      <c r="B5" s="44"/>
      <c r="C5" s="312"/>
      <c r="D5" s="44"/>
      <c r="E5" s="313"/>
      <c r="F5" s="76"/>
      <c r="G5" s="76"/>
      <c r="H5" s="76"/>
      <c r="I5" s="44"/>
    </row>
    <row r="6" spans="2:9">
      <c r="B6" s="381" t="s">
        <v>310</v>
      </c>
      <c r="C6" s="381"/>
      <c r="D6" s="381"/>
      <c r="E6" s="381"/>
      <c r="F6" s="381"/>
      <c r="G6" s="381"/>
      <c r="H6" s="381"/>
      <c r="I6" s="381"/>
    </row>
    <row r="7" spans="2:9" ht="12.6" customHeight="1">
      <c r="B7" s="42" t="s">
        <v>675</v>
      </c>
      <c r="C7" s="41"/>
      <c r="D7" s="41"/>
      <c r="E7" s="41"/>
      <c r="F7" s="41"/>
      <c r="G7" s="41"/>
      <c r="H7" s="41"/>
      <c r="I7" s="41"/>
    </row>
    <row r="8" spans="2:9" ht="12.6" customHeight="1">
      <c r="B8" s="42" t="s">
        <v>676</v>
      </c>
      <c r="C8" s="41"/>
      <c r="D8" s="41"/>
      <c r="E8" s="41"/>
      <c r="F8" s="41"/>
      <c r="G8" s="41"/>
      <c r="H8" s="41"/>
      <c r="I8" s="41"/>
    </row>
    <row r="9" spans="2:9" ht="12.6" customHeight="1">
      <c r="B9" s="40"/>
      <c r="C9" s="41"/>
      <c r="D9" s="41"/>
      <c r="E9" s="41"/>
      <c r="F9" s="41"/>
      <c r="G9" s="41"/>
      <c r="H9" s="41"/>
      <c r="I9" s="41"/>
    </row>
    <row r="10" spans="2:9" ht="61.5" customHeight="1">
      <c r="B10" s="404" t="s">
        <v>892</v>
      </c>
      <c r="C10" s="404"/>
      <c r="D10" s="404"/>
      <c r="E10" s="404"/>
      <c r="F10" s="76"/>
      <c r="G10" s="76"/>
      <c r="H10" s="76"/>
      <c r="I10" s="44"/>
    </row>
    <row r="11" spans="2:9" ht="21" customHeight="1">
      <c r="B11" s="325" t="s">
        <v>83</v>
      </c>
      <c r="C11" s="326" t="s">
        <v>407</v>
      </c>
      <c r="D11" s="355">
        <v>45016</v>
      </c>
      <c r="E11" s="355">
        <v>44651</v>
      </c>
      <c r="F11" s="76"/>
      <c r="G11" s="76"/>
      <c r="H11" s="76"/>
      <c r="I11" s="44"/>
    </row>
    <row r="12" spans="2:9" ht="15" customHeight="1">
      <c r="B12" s="314" t="s">
        <v>553</v>
      </c>
      <c r="C12" s="315"/>
      <c r="D12" s="316">
        <f>+D16+D17+D18</f>
        <v>5913345652</v>
      </c>
      <c r="E12" s="316">
        <f>+E16+E17+E18</f>
        <v>4490772021</v>
      </c>
      <c r="F12" s="366"/>
      <c r="G12" s="76"/>
      <c r="H12" s="76"/>
      <c r="I12" s="44"/>
    </row>
    <row r="13" spans="2:9" ht="15" customHeight="1">
      <c r="B13" s="317" t="s">
        <v>233</v>
      </c>
      <c r="C13" s="318"/>
      <c r="D13" s="72"/>
      <c r="E13" s="71"/>
      <c r="F13" s="76"/>
      <c r="G13" s="76"/>
      <c r="H13" s="76"/>
      <c r="I13" s="44"/>
    </row>
    <row r="14" spans="2:9" ht="15" customHeight="1">
      <c r="B14" s="317" t="s">
        <v>232</v>
      </c>
      <c r="C14" s="318"/>
      <c r="D14" s="72"/>
      <c r="E14" s="71"/>
      <c r="F14" s="76"/>
      <c r="G14" s="76"/>
      <c r="H14" s="76"/>
      <c r="I14" s="44"/>
    </row>
    <row r="15" spans="2:9" ht="15" customHeight="1">
      <c r="B15" s="317" t="s">
        <v>234</v>
      </c>
      <c r="C15" s="318"/>
      <c r="D15" s="72"/>
      <c r="E15" s="71"/>
      <c r="F15" s="76"/>
      <c r="G15" s="76"/>
      <c r="H15" s="76"/>
      <c r="I15" s="44"/>
    </row>
    <row r="16" spans="2:9" ht="15" customHeight="1">
      <c r="B16" s="95" t="s">
        <v>423</v>
      </c>
      <c r="C16" s="319" t="str">
        <f>+Notas!B471</f>
        <v>5.23.1</v>
      </c>
      <c r="D16" s="73">
        <f>+Notas!D476</f>
        <v>0</v>
      </c>
      <c r="E16" s="73">
        <f>+Notas!E476</f>
        <v>0</v>
      </c>
      <c r="F16" s="76"/>
      <c r="G16" s="76"/>
      <c r="H16" s="76"/>
      <c r="I16" s="44"/>
    </row>
    <row r="17" spans="2:11" ht="15" customHeight="1">
      <c r="B17" s="95" t="s">
        <v>422</v>
      </c>
      <c r="C17" s="319" t="str">
        <f>+Notas!B478</f>
        <v>5.23.2</v>
      </c>
      <c r="D17" s="73">
        <f>+Notas!D486</f>
        <v>4931410501</v>
      </c>
      <c r="E17" s="73">
        <f>+Notas!E486</f>
        <v>4347235347</v>
      </c>
      <c r="F17" s="76"/>
      <c r="H17" s="76"/>
      <c r="I17" s="76"/>
    </row>
    <row r="18" spans="2:11" ht="15" customHeight="1">
      <c r="B18" s="95" t="s">
        <v>436</v>
      </c>
      <c r="C18" s="319" t="str">
        <f>+Notas!B439</f>
        <v>5.20</v>
      </c>
      <c r="D18" s="73">
        <f>+Notas!E446</f>
        <v>981935151</v>
      </c>
      <c r="E18" s="73">
        <f>+Notas!E447</f>
        <v>143536674</v>
      </c>
      <c r="F18" s="76"/>
      <c r="H18" s="76"/>
      <c r="I18" s="76"/>
    </row>
    <row r="19" spans="2:11" ht="15" customHeight="1">
      <c r="B19" s="84" t="s">
        <v>8</v>
      </c>
      <c r="C19" s="75"/>
      <c r="D19" s="71">
        <f>+SUM(D20:D21)</f>
        <v>-1386552994</v>
      </c>
      <c r="E19" s="71">
        <f>+SUM(E20:E21)</f>
        <v>-488387174</v>
      </c>
      <c r="F19" s="366"/>
      <c r="H19" s="76"/>
      <c r="I19" s="76"/>
    </row>
    <row r="20" spans="2:11" ht="15" customHeight="1">
      <c r="B20" s="74" t="s">
        <v>235</v>
      </c>
      <c r="C20" s="75"/>
      <c r="D20" s="73">
        <f>-62573717-436012</f>
        <v>-63009729</v>
      </c>
      <c r="E20" s="73">
        <v>-99558625</v>
      </c>
      <c r="F20" s="76"/>
      <c r="H20" s="76"/>
      <c r="I20" s="76"/>
    </row>
    <row r="21" spans="2:11" ht="15" customHeight="1">
      <c r="B21" s="74" t="s">
        <v>421</v>
      </c>
      <c r="C21" s="75" t="str">
        <f>+Notas!B497</f>
        <v>5.24.1</v>
      </c>
      <c r="D21" s="73">
        <f>-Notas!D507</f>
        <v>-1323543265</v>
      </c>
      <c r="E21" s="73">
        <f>-Notas!E507</f>
        <v>-388828549</v>
      </c>
      <c r="F21" s="76"/>
      <c r="H21" s="76"/>
      <c r="I21" s="76"/>
    </row>
    <row r="22" spans="2:11" ht="15" customHeight="1">
      <c r="B22" s="84" t="s">
        <v>9</v>
      </c>
      <c r="C22" s="75"/>
      <c r="D22" s="71">
        <f>+D12+D19</f>
        <v>4526792658</v>
      </c>
      <c r="E22" s="71">
        <f>+E12+E19</f>
        <v>4002384847</v>
      </c>
      <c r="F22" s="366"/>
      <c r="G22" s="76"/>
      <c r="H22" s="76"/>
      <c r="I22" s="44"/>
    </row>
    <row r="23" spans="2:11" ht="15" customHeight="1">
      <c r="B23" s="84" t="s">
        <v>230</v>
      </c>
      <c r="C23" s="75"/>
      <c r="D23" s="71">
        <f>SUM(D24:D25)</f>
        <v>-239167172</v>
      </c>
      <c r="E23" s="71">
        <f>SUM(E24:E25)</f>
        <v>-39634657</v>
      </c>
      <c r="F23" s="366"/>
      <c r="G23" s="76"/>
      <c r="H23" s="76"/>
      <c r="I23" s="44"/>
    </row>
    <row r="24" spans="2:11" ht="15" customHeight="1">
      <c r="B24" s="74" t="s">
        <v>10</v>
      </c>
      <c r="C24" s="75"/>
      <c r="D24" s="73">
        <v>-98123020</v>
      </c>
      <c r="E24" s="73">
        <v>-34791724</v>
      </c>
      <c r="F24" s="76"/>
      <c r="G24" s="76"/>
      <c r="H24" s="76"/>
      <c r="I24" s="44"/>
    </row>
    <row r="25" spans="2:11" ht="15" customHeight="1">
      <c r="B25" s="74" t="s">
        <v>420</v>
      </c>
      <c r="C25" s="75" t="str">
        <f>+Notas!B509</f>
        <v>5.24.2</v>
      </c>
      <c r="D25" s="73">
        <f>-Notas!D515</f>
        <v>-141044152</v>
      </c>
      <c r="E25" s="73">
        <f>-Notas!E515</f>
        <v>-4842933</v>
      </c>
      <c r="F25" s="76"/>
      <c r="G25" s="76"/>
      <c r="H25" s="76"/>
      <c r="I25" s="77"/>
      <c r="K25" s="12"/>
    </row>
    <row r="26" spans="2:11" ht="15" customHeight="1">
      <c r="B26" s="84" t="s">
        <v>229</v>
      </c>
      <c r="C26" s="75"/>
      <c r="D26" s="71">
        <f>+SUM(D27:D34)</f>
        <v>-3105618782</v>
      </c>
      <c r="E26" s="71">
        <f>+SUM(E27:E34)</f>
        <v>-2721208465</v>
      </c>
      <c r="F26" s="366"/>
      <c r="G26" s="76"/>
      <c r="H26" s="76"/>
      <c r="I26" s="77"/>
    </row>
    <row r="27" spans="2:11" ht="15" customHeight="1">
      <c r="B27" s="74" t="s">
        <v>231</v>
      </c>
      <c r="C27" s="75"/>
      <c r="D27" s="73">
        <v>-74626434</v>
      </c>
      <c r="E27" s="73">
        <v>-90254793</v>
      </c>
      <c r="G27" s="76"/>
      <c r="H27" s="76"/>
      <c r="I27" s="77"/>
      <c r="K27" s="12"/>
    </row>
    <row r="28" spans="2:11" ht="15" customHeight="1">
      <c r="B28" s="85" t="s">
        <v>11</v>
      </c>
      <c r="C28" s="86"/>
      <c r="D28" s="73">
        <f>-7945865-1724372</f>
        <v>-9670237</v>
      </c>
      <c r="E28" s="73">
        <v>-763882</v>
      </c>
      <c r="G28" s="76"/>
      <c r="H28" s="76"/>
      <c r="I28" s="77"/>
    </row>
    <row r="29" spans="2:11" ht="15" customHeight="1">
      <c r="B29" s="74" t="s">
        <v>12</v>
      </c>
      <c r="C29" s="75"/>
      <c r="D29" s="73">
        <v>-81355398</v>
      </c>
      <c r="E29" s="73">
        <v>-76671696</v>
      </c>
      <c r="G29" s="76"/>
      <c r="H29" s="76"/>
      <c r="I29" s="77"/>
      <c r="K29" s="12"/>
    </row>
    <row r="30" spans="2:11" ht="15" customHeight="1">
      <c r="B30" s="74" t="s">
        <v>13</v>
      </c>
      <c r="C30" s="75"/>
      <c r="D30" s="73">
        <f>-80128786-6300910</f>
        <v>-86429696</v>
      </c>
      <c r="E30" s="73">
        <v>-44667308</v>
      </c>
      <c r="F30" s="76"/>
      <c r="G30" s="76"/>
      <c r="H30" s="76"/>
      <c r="I30" s="44"/>
    </row>
    <row r="31" spans="2:11" ht="15" customHeight="1">
      <c r="B31" s="74" t="s">
        <v>14</v>
      </c>
      <c r="C31" s="75"/>
      <c r="D31" s="73">
        <v>-2564905</v>
      </c>
      <c r="E31" s="73">
        <v>-2702926</v>
      </c>
      <c r="F31" s="76"/>
      <c r="G31" s="76"/>
      <c r="H31" s="76"/>
      <c r="I31" s="44"/>
    </row>
    <row r="32" spans="2:11" ht="15" hidden="1" customHeight="1">
      <c r="B32" s="74" t="s">
        <v>15</v>
      </c>
      <c r="C32" s="75"/>
      <c r="D32" s="73">
        <v>0</v>
      </c>
      <c r="E32" s="73">
        <v>0</v>
      </c>
      <c r="F32" s="76"/>
      <c r="G32" s="76"/>
      <c r="H32" s="76"/>
      <c r="I32" s="44"/>
    </row>
    <row r="33" spans="2:9" ht="15" customHeight="1">
      <c r="B33" s="74" t="s">
        <v>16</v>
      </c>
      <c r="C33" s="75"/>
      <c r="D33" s="73">
        <v>-23715124</v>
      </c>
      <c r="E33" s="73">
        <v>-16944750</v>
      </c>
      <c r="F33" s="76"/>
      <c r="G33" s="76"/>
      <c r="H33" s="76"/>
      <c r="I33" s="44"/>
    </row>
    <row r="34" spans="2:9" ht="15" customHeight="1">
      <c r="B34" s="74" t="s">
        <v>419</v>
      </c>
      <c r="C34" s="75" t="str">
        <f>+Notas!B517</f>
        <v>5.24.3</v>
      </c>
      <c r="D34" s="73">
        <f>-Notas!D557</f>
        <v>-2827256988</v>
      </c>
      <c r="E34" s="73">
        <f>-Notas!E557</f>
        <v>-2489203110</v>
      </c>
      <c r="F34" s="76"/>
      <c r="G34" s="76"/>
      <c r="H34" s="76"/>
      <c r="I34" s="44"/>
    </row>
    <row r="35" spans="2:9" ht="15" customHeight="1">
      <c r="B35" s="84" t="s">
        <v>17</v>
      </c>
      <c r="C35" s="75"/>
      <c r="D35" s="71">
        <f>+D22+D23+D26</f>
        <v>1182006704</v>
      </c>
      <c r="E35" s="71">
        <f>+E22+E23+E26</f>
        <v>1241541725</v>
      </c>
      <c r="F35" s="366"/>
      <c r="G35" s="76"/>
      <c r="H35" s="76"/>
      <c r="I35" s="44"/>
    </row>
    <row r="36" spans="2:9" ht="15" customHeight="1">
      <c r="B36" s="84" t="s">
        <v>18</v>
      </c>
      <c r="C36" s="75" t="str">
        <f>+Notas!B560</f>
        <v>5.25</v>
      </c>
      <c r="D36" s="71">
        <f>+D37+D38</f>
        <v>-12524398</v>
      </c>
      <c r="E36" s="71">
        <f>+E37+E38</f>
        <v>-3384989</v>
      </c>
      <c r="F36" s="366"/>
      <c r="G36" s="76"/>
      <c r="H36" s="76"/>
      <c r="I36" s="44"/>
    </row>
    <row r="37" spans="2:9" ht="15" customHeight="1">
      <c r="B37" s="74" t="s">
        <v>418</v>
      </c>
      <c r="C37" s="75"/>
      <c r="D37" s="73">
        <f>+Notas!D565</f>
        <v>1000759</v>
      </c>
      <c r="E37" s="73">
        <f>+Notas!E565</f>
        <v>12963492</v>
      </c>
      <c r="F37" s="76"/>
      <c r="G37" s="76"/>
      <c r="H37" s="76"/>
      <c r="I37" s="44"/>
    </row>
    <row r="38" spans="2:9" ht="15" customHeight="1">
      <c r="B38" s="74" t="s">
        <v>417</v>
      </c>
      <c r="C38" s="75"/>
      <c r="D38" s="73">
        <f>-Notas!D568</f>
        <v>-13525157</v>
      </c>
      <c r="E38" s="73">
        <f>-Notas!E567</f>
        <v>-16348481</v>
      </c>
      <c r="F38" s="76"/>
      <c r="G38" s="76"/>
      <c r="H38" s="76"/>
      <c r="I38" s="44"/>
    </row>
    <row r="39" spans="2:9" ht="15" customHeight="1">
      <c r="B39" s="84" t="s">
        <v>19</v>
      </c>
      <c r="C39" s="75"/>
      <c r="D39" s="73"/>
      <c r="E39" s="87"/>
      <c r="F39" s="76"/>
      <c r="G39" s="76"/>
      <c r="H39" s="76"/>
      <c r="I39" s="44"/>
    </row>
    <row r="40" spans="2:9" ht="15" customHeight="1">
      <c r="B40" s="84" t="s">
        <v>20</v>
      </c>
      <c r="C40" s="75"/>
      <c r="D40" s="71">
        <f>+D41+D42</f>
        <v>857205224</v>
      </c>
      <c r="E40" s="71">
        <f>+E41+E42</f>
        <v>2787877391</v>
      </c>
      <c r="F40" s="366"/>
      <c r="G40" s="76"/>
      <c r="H40" s="76"/>
      <c r="I40" s="44"/>
    </row>
    <row r="41" spans="2:9" ht="15" customHeight="1">
      <c r="B41" s="74" t="s">
        <v>416</v>
      </c>
      <c r="C41" s="75" t="str">
        <f>+Notas!B572</f>
        <v>5.26.1</v>
      </c>
      <c r="D41" s="73">
        <f>+Notas!D578</f>
        <v>850645871</v>
      </c>
      <c r="E41" s="73">
        <f>+Notas!E578</f>
        <v>2784722232</v>
      </c>
      <c r="F41" s="76"/>
      <c r="G41" s="76"/>
      <c r="H41" s="76"/>
      <c r="I41" s="44"/>
    </row>
    <row r="42" spans="2:9" ht="15" customHeight="1">
      <c r="B42" s="74" t="s">
        <v>21</v>
      </c>
      <c r="C42" s="75"/>
      <c r="D42" s="88">
        <v>6559353</v>
      </c>
      <c r="E42" s="73">
        <v>3155159</v>
      </c>
      <c r="F42" s="76"/>
      <c r="G42" s="76"/>
      <c r="H42" s="76"/>
      <c r="I42" s="44"/>
    </row>
    <row r="43" spans="2:9" ht="15" customHeight="1">
      <c r="B43" s="84" t="s">
        <v>22</v>
      </c>
      <c r="C43" s="75"/>
      <c r="D43" s="72">
        <f>+D44+D45</f>
        <v>-494468422</v>
      </c>
      <c r="E43" s="72">
        <f>+E44+E45</f>
        <v>-2121091948</v>
      </c>
      <c r="F43" s="366"/>
      <c r="G43" s="76"/>
      <c r="H43" s="76"/>
      <c r="I43" s="44"/>
    </row>
    <row r="44" spans="2:9" ht="15" customHeight="1">
      <c r="B44" s="74" t="s">
        <v>415</v>
      </c>
      <c r="C44" s="75" t="str">
        <f>+Notas!B580</f>
        <v>5.26.2</v>
      </c>
      <c r="D44" s="88">
        <f>-Notas!D586</f>
        <v>-494468422</v>
      </c>
      <c r="E44" s="73">
        <f>-Notas!E586</f>
        <v>-2121091948</v>
      </c>
      <c r="F44" s="76"/>
      <c r="G44" s="76"/>
      <c r="H44" s="76"/>
      <c r="I44" s="44"/>
    </row>
    <row r="45" spans="2:9" ht="15" customHeight="1">
      <c r="B45" s="74" t="s">
        <v>21</v>
      </c>
      <c r="C45" s="75"/>
      <c r="D45" s="88">
        <v>0</v>
      </c>
      <c r="E45" s="73">
        <v>0</v>
      </c>
      <c r="F45" s="76"/>
      <c r="G45" s="76"/>
      <c r="H45" s="76"/>
      <c r="I45" s="44"/>
    </row>
    <row r="46" spans="2:9" ht="15" customHeight="1">
      <c r="B46" s="84" t="s">
        <v>23</v>
      </c>
      <c r="C46" s="75"/>
      <c r="D46" s="72">
        <f>+D47</f>
        <v>0</v>
      </c>
      <c r="E46" s="71">
        <v>0</v>
      </c>
      <c r="F46" s="76"/>
      <c r="G46" s="76"/>
      <c r="H46" s="76"/>
      <c r="I46" s="44"/>
    </row>
    <row r="47" spans="2:9" ht="15" customHeight="1">
      <c r="B47" s="74" t="s">
        <v>414</v>
      </c>
      <c r="C47" s="75" t="s">
        <v>694</v>
      </c>
      <c r="D47" s="88">
        <v>0</v>
      </c>
      <c r="E47" s="73">
        <v>0</v>
      </c>
      <c r="F47" s="76"/>
      <c r="G47" s="76"/>
      <c r="H47" s="76"/>
      <c r="I47" s="44"/>
    </row>
    <row r="48" spans="2:9" ht="15" customHeight="1">
      <c r="B48" s="74" t="s">
        <v>912</v>
      </c>
      <c r="C48" s="75"/>
      <c r="D48" s="88"/>
      <c r="E48" s="73"/>
      <c r="F48" s="76"/>
      <c r="G48" s="76"/>
      <c r="H48" s="76"/>
      <c r="I48" s="44"/>
    </row>
    <row r="49" spans="2:11" ht="15" customHeight="1">
      <c r="B49" s="84" t="s">
        <v>24</v>
      </c>
      <c r="C49" s="75"/>
      <c r="D49" s="72">
        <v>0</v>
      </c>
      <c r="E49" s="71">
        <v>0</v>
      </c>
      <c r="F49" s="76"/>
      <c r="G49" s="76"/>
      <c r="H49" s="76"/>
      <c r="I49" s="44"/>
    </row>
    <row r="50" spans="2:11" ht="15" customHeight="1">
      <c r="B50" s="74" t="s">
        <v>25</v>
      </c>
      <c r="C50" s="75"/>
      <c r="D50" s="88">
        <v>0</v>
      </c>
      <c r="E50" s="73">
        <v>0</v>
      </c>
      <c r="F50" s="76"/>
      <c r="G50" s="76"/>
      <c r="H50" s="76"/>
      <c r="I50" s="44"/>
    </row>
    <row r="51" spans="2:11" ht="15" customHeight="1">
      <c r="B51" s="74" t="s">
        <v>26</v>
      </c>
      <c r="C51" s="75"/>
      <c r="D51" s="88">
        <v>0</v>
      </c>
      <c r="E51" s="73">
        <v>0</v>
      </c>
      <c r="F51" s="76"/>
      <c r="G51" s="76"/>
      <c r="H51" s="76"/>
      <c r="I51" s="44"/>
    </row>
    <row r="52" spans="2:11" ht="15" customHeight="1">
      <c r="B52" s="84" t="s">
        <v>27</v>
      </c>
      <c r="C52" s="75"/>
      <c r="D52" s="72">
        <f>+D35+D36+D40+D43+D46</f>
        <v>1532219108</v>
      </c>
      <c r="E52" s="72">
        <f>+E35+E36+E40+E43+E46</f>
        <v>1904942179</v>
      </c>
      <c r="F52" s="366"/>
      <c r="G52" s="76"/>
      <c r="H52" s="76"/>
      <c r="I52" s="44"/>
    </row>
    <row r="53" spans="2:11" ht="15" customHeight="1">
      <c r="B53" s="84" t="s">
        <v>28</v>
      </c>
      <c r="C53" s="75"/>
      <c r="D53" s="73">
        <v>-59363985</v>
      </c>
      <c r="E53" s="73">
        <v>-46285325</v>
      </c>
      <c r="F53" s="76"/>
      <c r="G53" s="76"/>
      <c r="H53" s="76"/>
      <c r="I53" s="44"/>
    </row>
    <row r="54" spans="2:11" ht="15" customHeight="1">
      <c r="B54" s="89" t="s">
        <v>29</v>
      </c>
      <c r="C54" s="90"/>
      <c r="D54" s="91">
        <f>+D52+D53</f>
        <v>1472855123</v>
      </c>
      <c r="E54" s="91">
        <f>+E52+E53</f>
        <v>1858656854</v>
      </c>
      <c r="F54" s="367"/>
      <c r="G54" s="76"/>
      <c r="H54" s="76"/>
      <c r="I54" s="44"/>
    </row>
    <row r="55" spans="2:11" ht="15" customHeight="1">
      <c r="B55" s="44" t="s">
        <v>634</v>
      </c>
      <c r="C55" s="312"/>
      <c r="D55" s="76"/>
      <c r="E55" s="320"/>
      <c r="F55" s="76"/>
      <c r="G55" s="76"/>
      <c r="H55" s="76"/>
      <c r="I55" s="44"/>
    </row>
    <row r="56" spans="2:11">
      <c r="D56" s="321"/>
      <c r="E56" s="321"/>
    </row>
    <row r="57" spans="2:11">
      <c r="B57" s="322"/>
      <c r="D57" s="12"/>
      <c r="E57" s="323"/>
      <c r="J57" s="15"/>
      <c r="K57" s="15"/>
    </row>
    <row r="58" spans="2:11">
      <c r="B58" s="322"/>
      <c r="D58" s="12"/>
      <c r="E58" s="323"/>
      <c r="K58" s="15"/>
    </row>
    <row r="59" spans="2:11">
      <c r="D59" s="12"/>
      <c r="E59" s="323"/>
    </row>
    <row r="60" spans="2:11">
      <c r="E60" s="321"/>
    </row>
    <row r="62" spans="2:11">
      <c r="D62" s="12"/>
    </row>
    <row r="70" spans="5:8">
      <c r="E70" s="397"/>
      <c r="F70" s="397"/>
      <c r="G70" s="397"/>
      <c r="H70" s="397"/>
    </row>
    <row r="71" spans="5:8">
      <c r="E71" s="397"/>
      <c r="F71" s="397"/>
      <c r="G71" s="397"/>
      <c r="H71" s="397"/>
    </row>
    <row r="72" spans="5:8">
      <c r="E72" s="397"/>
      <c r="F72" s="397"/>
      <c r="G72" s="397"/>
      <c r="H72" s="397"/>
    </row>
    <row r="73" spans="5:8">
      <c r="E73" s="397"/>
      <c r="F73" s="397"/>
      <c r="G73" s="397"/>
      <c r="H73" s="397"/>
    </row>
    <row r="74" spans="5:8">
      <c r="E74" s="397"/>
      <c r="F74" s="397"/>
      <c r="G74" s="397"/>
      <c r="H74" s="397"/>
    </row>
  </sheetData>
  <mergeCells count="3">
    <mergeCell ref="B10:E10"/>
    <mergeCell ref="E70:H74"/>
    <mergeCell ref="B6:I6"/>
  </mergeCells>
  <pageMargins left="0.9" right="0.70866141732283472" top="0.56999999999999995" bottom="0.74803149606299213" header="0.31496062992125984" footer="0.31496062992125984"/>
  <pageSetup paperSize="9" scale="76" orientation="portrait" r:id="rId1"/>
  <ignoredErrors>
    <ignoredError sqref="E19" formulaRange="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B47AC-4956-486F-912E-4F7F669B57A4}">
  <sheetPr>
    <pageSetUpPr fitToPage="1"/>
  </sheetPr>
  <dimension ref="B6:O63"/>
  <sheetViews>
    <sheetView showGridLines="0" topLeftCell="A21" zoomScale="85" zoomScaleNormal="85" workbookViewId="0">
      <selection activeCell="O36" sqref="O36"/>
    </sheetView>
  </sheetViews>
  <sheetFormatPr baseColWidth="10" defaultColWidth="11.5703125" defaultRowHeight="12.75"/>
  <cols>
    <col min="1" max="1" width="11.5703125" style="19"/>
    <col min="2" max="2" width="90.85546875" style="44" customWidth="1"/>
    <col min="3" max="3" width="19.28515625" style="44" customWidth="1"/>
    <col min="4" max="4" width="19.7109375" style="103" customWidth="1"/>
    <col min="5" max="5" width="13.7109375" style="19" bestFit="1" customWidth="1"/>
    <col min="6" max="6" width="2.42578125" style="19" customWidth="1"/>
    <col min="7" max="7" width="0" style="19" hidden="1" customWidth="1"/>
    <col min="8" max="8" width="27.28515625" style="19" hidden="1" customWidth="1"/>
    <col min="9" max="9" width="23.85546875" style="20" hidden="1" customWidth="1"/>
    <col min="10" max="11" width="13.5703125" style="19" hidden="1" customWidth="1"/>
    <col min="12" max="12" width="11.5703125" style="19" hidden="1" customWidth="1"/>
    <col min="13" max="13" width="0" style="19" hidden="1" customWidth="1"/>
    <col min="14" max="16384" width="11.5703125" style="19"/>
  </cols>
  <sheetData>
    <row r="6" spans="2:9">
      <c r="B6" s="405" t="s">
        <v>310</v>
      </c>
      <c r="C6" s="405"/>
      <c r="D6" s="405"/>
      <c r="E6" s="405"/>
      <c r="F6" s="405"/>
      <c r="G6" s="405"/>
      <c r="H6" s="405"/>
      <c r="I6" s="405"/>
    </row>
    <row r="7" spans="2:9" ht="12.6" customHeight="1">
      <c r="B7" s="40" t="s">
        <v>675</v>
      </c>
      <c r="C7" s="41"/>
      <c r="D7" s="41"/>
      <c r="E7" s="38"/>
      <c r="F7" s="38"/>
      <c r="G7" s="38"/>
      <c r="H7" s="38"/>
      <c r="I7" s="38"/>
    </row>
    <row r="8" spans="2:9" ht="12.6" customHeight="1">
      <c r="B8" s="40" t="s">
        <v>676</v>
      </c>
      <c r="C8" s="41"/>
      <c r="D8" s="41"/>
      <c r="E8" s="38"/>
      <c r="F8" s="38"/>
      <c r="G8" s="38"/>
      <c r="H8" s="38"/>
      <c r="I8" s="38"/>
    </row>
    <row r="9" spans="2:9" ht="15.75">
      <c r="B9" s="409"/>
      <c r="C9" s="409"/>
      <c r="D9" s="409"/>
    </row>
    <row r="10" spans="2:9" ht="59.25" customHeight="1">
      <c r="B10" s="406" t="s">
        <v>893</v>
      </c>
      <c r="C10" s="406"/>
      <c r="D10" s="406"/>
    </row>
    <row r="12" spans="2:9" ht="27" customHeight="1">
      <c r="B12" s="326"/>
      <c r="C12" s="355">
        <v>45016</v>
      </c>
      <c r="D12" s="355">
        <v>44651</v>
      </c>
      <c r="H12" s="19" t="s">
        <v>263</v>
      </c>
      <c r="I12" s="20">
        <f>+'[1]Balance General'!C15</f>
        <v>114620494</v>
      </c>
    </row>
    <row r="13" spans="2:9" ht="15" customHeight="1">
      <c r="B13" s="75" t="s">
        <v>30</v>
      </c>
      <c r="C13" s="74"/>
      <c r="D13" s="94"/>
      <c r="H13" s="19" t="s">
        <v>264</v>
      </c>
      <c r="I13" s="20">
        <f>+'[1]Estado de Resultados'!B4</f>
        <v>13525418929</v>
      </c>
    </row>
    <row r="14" spans="2:9" ht="15" customHeight="1">
      <c r="B14" s="95" t="s">
        <v>31</v>
      </c>
      <c r="C14" s="73">
        <v>10391417731</v>
      </c>
      <c r="D14" s="73">
        <v>9828531679</v>
      </c>
    </row>
    <row r="15" spans="2:9" ht="15" customHeight="1">
      <c r="B15" s="74" t="s">
        <v>32</v>
      </c>
      <c r="C15" s="96">
        <v>-2149669487</v>
      </c>
      <c r="D15" s="96">
        <v>-1484476933</v>
      </c>
    </row>
    <row r="16" spans="2:9" ht="15" customHeight="1">
      <c r="B16" s="74" t="s">
        <v>33</v>
      </c>
      <c r="C16" s="96">
        <v>-561965108</v>
      </c>
      <c r="D16" s="97">
        <v>-1486713780</v>
      </c>
    </row>
    <row r="17" spans="2:13" ht="15" customHeight="1">
      <c r="B17" s="98" t="s">
        <v>34</v>
      </c>
      <c r="C17" s="99">
        <f>+SUM(C14:C16)</f>
        <v>7679783136</v>
      </c>
      <c r="D17" s="99">
        <f>+SUM(D14:D16)</f>
        <v>6857340966</v>
      </c>
      <c r="E17" s="24"/>
      <c r="H17" s="19" t="s">
        <v>265</v>
      </c>
      <c r="I17" s="20">
        <f>+'[1]Balance General'!B15</f>
        <v>195717985</v>
      </c>
    </row>
    <row r="18" spans="2:13" ht="15" customHeight="1">
      <c r="B18" s="84" t="s">
        <v>35</v>
      </c>
      <c r="C18" s="73"/>
      <c r="D18" s="73"/>
      <c r="I18" s="20">
        <f>+I12+I13-I17</f>
        <v>13444321438</v>
      </c>
    </row>
    <row r="19" spans="2:13" ht="15" customHeight="1">
      <c r="B19" s="74" t="s">
        <v>36</v>
      </c>
      <c r="C19" s="73">
        <v>0</v>
      </c>
      <c r="D19" s="73">
        <v>0</v>
      </c>
    </row>
    <row r="20" spans="2:13" ht="15" customHeight="1">
      <c r="B20" s="84" t="s">
        <v>37</v>
      </c>
      <c r="C20" s="73"/>
      <c r="D20" s="73"/>
    </row>
    <row r="21" spans="2:13" ht="15" customHeight="1">
      <c r="B21" s="85" t="s">
        <v>38</v>
      </c>
      <c r="C21" s="73">
        <v>0</v>
      </c>
      <c r="D21" s="73">
        <v>0</v>
      </c>
    </row>
    <row r="22" spans="2:13" ht="15" customHeight="1">
      <c r="B22" s="84" t="s">
        <v>39</v>
      </c>
      <c r="C22" s="100">
        <f>+C17+C21</f>
        <v>7679783136</v>
      </c>
      <c r="D22" s="100">
        <f>+D17</f>
        <v>6857340966</v>
      </c>
      <c r="H22" s="407" t="s">
        <v>83</v>
      </c>
      <c r="I22" s="408" t="s">
        <v>146</v>
      </c>
      <c r="J22" s="408"/>
    </row>
    <row r="23" spans="2:13" ht="15" customHeight="1">
      <c r="B23" s="74" t="s">
        <v>40</v>
      </c>
      <c r="C23" s="73">
        <v>-868715185</v>
      </c>
      <c r="D23" s="73">
        <v>-46875026</v>
      </c>
      <c r="H23" s="407"/>
      <c r="I23" s="21">
        <v>43830</v>
      </c>
      <c r="J23" s="21">
        <v>43465</v>
      </c>
    </row>
    <row r="24" spans="2:13" ht="15" customHeight="1">
      <c r="B24" s="84" t="s">
        <v>41</v>
      </c>
      <c r="C24" s="71">
        <f>+C22+C23</f>
        <v>6811067951</v>
      </c>
      <c r="D24" s="71">
        <f>+D22+D23</f>
        <v>6810465940</v>
      </c>
      <c r="E24" s="24"/>
      <c r="H24" s="22" t="s">
        <v>150</v>
      </c>
      <c r="I24" s="23"/>
      <c r="J24" s="23"/>
    </row>
    <row r="25" spans="2:13" ht="15" customHeight="1">
      <c r="B25" s="101" t="s">
        <v>46</v>
      </c>
      <c r="C25" s="73"/>
      <c r="D25" s="73"/>
      <c r="H25" s="22" t="s">
        <v>195</v>
      </c>
      <c r="I25" s="23">
        <v>22071042</v>
      </c>
      <c r="J25" s="23"/>
    </row>
    <row r="26" spans="2:13" ht="15" customHeight="1">
      <c r="B26" s="74" t="s">
        <v>42</v>
      </c>
      <c r="C26" s="73">
        <v>0</v>
      </c>
      <c r="D26" s="73">
        <v>0</v>
      </c>
      <c r="H26" s="22" t="s">
        <v>186</v>
      </c>
      <c r="I26" s="23">
        <f>790947060+9999</f>
        <v>790957059</v>
      </c>
      <c r="J26" s="23">
        <v>572469818</v>
      </c>
      <c r="K26" s="24">
        <f>+I26+I25-J26</f>
        <v>240558283</v>
      </c>
    </row>
    <row r="27" spans="2:13" ht="15" customHeight="1">
      <c r="B27" s="74" t="s">
        <v>43</v>
      </c>
      <c r="C27" s="73">
        <v>93614184882</v>
      </c>
      <c r="D27" s="73">
        <v>-145170441697</v>
      </c>
      <c r="H27" s="22" t="s">
        <v>210</v>
      </c>
      <c r="I27" s="23">
        <f>9999+94536607</f>
        <v>94546606</v>
      </c>
      <c r="J27" s="23">
        <v>49183455</v>
      </c>
      <c r="K27" s="24">
        <f>+J27-I27</f>
        <v>-45363151</v>
      </c>
      <c r="M27" s="25"/>
    </row>
    <row r="28" spans="2:13" ht="15" customHeight="1">
      <c r="B28" s="74" t="s">
        <v>682</v>
      </c>
      <c r="C28" s="73">
        <v>-163548622</v>
      </c>
      <c r="D28" s="73">
        <v>-182905096</v>
      </c>
      <c r="H28" s="22" t="s">
        <v>196</v>
      </c>
      <c r="I28" s="23"/>
      <c r="J28" s="23">
        <v>5222547</v>
      </c>
      <c r="M28" s="25"/>
    </row>
    <row r="29" spans="2:13" s="26" customFormat="1" ht="15" customHeight="1">
      <c r="B29" s="74" t="s">
        <v>846</v>
      </c>
      <c r="C29" s="73">
        <v>0</v>
      </c>
      <c r="D29" s="73">
        <v>0</v>
      </c>
      <c r="H29" s="27"/>
      <c r="I29" s="28"/>
      <c r="J29" s="28"/>
      <c r="M29" s="29"/>
    </row>
    <row r="30" spans="2:13" s="26" customFormat="1" ht="15" customHeight="1">
      <c r="B30" s="74" t="s">
        <v>822</v>
      </c>
      <c r="C30" s="73">
        <v>0</v>
      </c>
      <c r="D30" s="73">
        <v>0</v>
      </c>
      <c r="H30" s="27"/>
      <c r="I30" s="28"/>
      <c r="J30" s="28"/>
      <c r="M30" s="29"/>
    </row>
    <row r="31" spans="2:13" ht="15" customHeight="1">
      <c r="B31" s="84" t="s">
        <v>44</v>
      </c>
      <c r="C31" s="71">
        <f>+SUM(C26:C30)</f>
        <v>93450636260</v>
      </c>
      <c r="D31" s="71">
        <f>+D27+D28+D29+D30</f>
        <v>-145353346793</v>
      </c>
      <c r="E31" s="24"/>
      <c r="H31" s="30" t="s">
        <v>84</v>
      </c>
      <c r="I31" s="31">
        <f>SUM(I24:I28)</f>
        <v>907574707</v>
      </c>
      <c r="J31" s="31">
        <f>SUM(J25:J28)</f>
        <v>626875820</v>
      </c>
      <c r="M31" s="25"/>
    </row>
    <row r="32" spans="2:13" ht="15" customHeight="1">
      <c r="B32" s="101" t="s">
        <v>45</v>
      </c>
      <c r="C32" s="73"/>
      <c r="D32" s="73"/>
      <c r="M32" s="25"/>
    </row>
    <row r="33" spans="2:15" ht="15" customHeight="1">
      <c r="B33" s="74" t="s">
        <v>47</v>
      </c>
      <c r="C33" s="73">
        <v>-94356015653</v>
      </c>
      <c r="D33" s="73">
        <v>135963361542</v>
      </c>
      <c r="M33" s="25"/>
    </row>
    <row r="34" spans="2:15" ht="15" customHeight="1">
      <c r="B34" s="74" t="s">
        <v>48</v>
      </c>
      <c r="C34" s="73">
        <v>-1807449755</v>
      </c>
      <c r="D34" s="73">
        <v>-2374327226</v>
      </c>
      <c r="M34" s="25"/>
    </row>
    <row r="35" spans="2:15" ht="15" customHeight="1">
      <c r="B35" s="74" t="s">
        <v>846</v>
      </c>
      <c r="C35" s="73"/>
      <c r="D35" s="73">
        <v>-5800000000</v>
      </c>
      <c r="M35" s="25"/>
    </row>
    <row r="36" spans="2:15" ht="15" customHeight="1">
      <c r="B36" s="84" t="s">
        <v>49</v>
      </c>
      <c r="C36" s="71">
        <f>SUM(C33:C34)</f>
        <v>-96163465408</v>
      </c>
      <c r="D36" s="71">
        <v>127789034316</v>
      </c>
      <c r="E36" s="24"/>
      <c r="M36" s="25"/>
    </row>
    <row r="37" spans="2:15" s="26" customFormat="1" ht="15" customHeight="1">
      <c r="B37" s="84" t="s">
        <v>193</v>
      </c>
      <c r="C37" s="73">
        <v>6559353</v>
      </c>
      <c r="D37" s="73">
        <v>-894202740</v>
      </c>
      <c r="E37" s="32"/>
      <c r="I37" s="33"/>
      <c r="M37" s="29"/>
    </row>
    <row r="38" spans="2:15" ht="15" customHeight="1">
      <c r="B38" s="84" t="s">
        <v>756</v>
      </c>
      <c r="C38" s="72">
        <f>+C24+C31+C37+C36</f>
        <v>4104798156</v>
      </c>
      <c r="D38" s="72">
        <v>-12542252017</v>
      </c>
      <c r="M38" s="25"/>
    </row>
    <row r="39" spans="2:15" ht="15" customHeight="1">
      <c r="B39" s="84" t="s">
        <v>50</v>
      </c>
      <c r="C39" s="72">
        <f>+D40</f>
        <v>564728148</v>
      </c>
      <c r="D39" s="71">
        <v>13106980165</v>
      </c>
      <c r="H39" s="19" t="s">
        <v>266</v>
      </c>
      <c r="I39" s="20">
        <f>-'[1]Balance General'!F6</f>
        <v>-36585379</v>
      </c>
      <c r="M39" s="25"/>
    </row>
    <row r="40" spans="2:15" ht="15" customHeight="1">
      <c r="B40" s="89" t="s">
        <v>51</v>
      </c>
      <c r="C40" s="91">
        <f>+C38+C39</f>
        <v>4669526304</v>
      </c>
      <c r="D40" s="91">
        <v>564728148</v>
      </c>
      <c r="E40" s="24"/>
      <c r="M40" s="25"/>
      <c r="O40" s="24"/>
    </row>
    <row r="41" spans="2:15" ht="15" customHeight="1">
      <c r="B41" s="44" t="s">
        <v>634</v>
      </c>
      <c r="C41" s="77"/>
      <c r="D41" s="102"/>
      <c r="H41" s="19" t="s">
        <v>267</v>
      </c>
      <c r="I41" s="20">
        <f>+'[1]Balance General'!E6</f>
        <v>29209612</v>
      </c>
      <c r="M41" s="25"/>
    </row>
    <row r="42" spans="2:15" ht="24.75" customHeight="1">
      <c r="C42" s="102"/>
      <c r="D42" s="102"/>
      <c r="I42" s="20">
        <f>SUM(I39:I41)</f>
        <v>-7375767</v>
      </c>
      <c r="M42" s="25"/>
    </row>
    <row r="43" spans="2:15">
      <c r="C43" s="77"/>
      <c r="M43" s="25"/>
    </row>
    <row r="44" spans="2:15">
      <c r="H44" s="19" t="s">
        <v>274</v>
      </c>
      <c r="I44" s="20">
        <v>-690101369</v>
      </c>
      <c r="M44" s="25"/>
    </row>
    <row r="45" spans="2:15">
      <c r="H45" s="19" t="s">
        <v>268</v>
      </c>
      <c r="I45" s="20">
        <f>-'[1]Balance General'!F12</f>
        <v>-20514227</v>
      </c>
      <c r="M45" s="25"/>
    </row>
    <row r="46" spans="2:15">
      <c r="H46" s="19" t="s">
        <v>269</v>
      </c>
      <c r="I46" s="20">
        <f>-[1]Notas!C410-[1]Notas!C412-[1]Notas!C413-[1]Notas!C414-[1]Notas!C415-[1]Notas!C409----[1]Notas!C420-[1]Notas!C421-[1]Notas!C422-[1]Notas!C433</f>
        <v>-3375050161</v>
      </c>
      <c r="M46" s="25"/>
    </row>
    <row r="47" spans="2:15">
      <c r="H47" s="19" t="s">
        <v>270</v>
      </c>
      <c r="I47" s="20">
        <f>+'[1]Balance General'!E12+[1]Notas!C319</f>
        <v>866811302</v>
      </c>
      <c r="M47" s="25"/>
    </row>
    <row r="48" spans="2:15">
      <c r="I48" s="20">
        <f>SUM(I44:I47)</f>
        <v>-3218854455</v>
      </c>
      <c r="M48" s="25"/>
    </row>
    <row r="49" spans="2:13">
      <c r="M49" s="25"/>
    </row>
    <row r="50" spans="2:13">
      <c r="H50" s="19" t="s">
        <v>271</v>
      </c>
      <c r="I50" s="20">
        <f>-'[1]Balance General'!F11</f>
        <v>-790947061</v>
      </c>
      <c r="M50" s="25"/>
    </row>
    <row r="51" spans="2:13">
      <c r="H51" s="19" t="s">
        <v>272</v>
      </c>
      <c r="I51" s="20">
        <f>-'[1]Estado de Resultados'!B43</f>
        <v>-853165781</v>
      </c>
      <c r="M51" s="25"/>
    </row>
    <row r="52" spans="2:13">
      <c r="H52" s="19" t="s">
        <v>273</v>
      </c>
      <c r="I52" s="20">
        <f>+'[1]Balance General'!E11</f>
        <v>853165781</v>
      </c>
      <c r="M52" s="25"/>
    </row>
    <row r="53" spans="2:13">
      <c r="I53" s="20">
        <f>SUM(I50:I52)</f>
        <v>-790947061</v>
      </c>
      <c r="M53" s="25"/>
    </row>
    <row r="54" spans="2:13">
      <c r="M54" s="25"/>
    </row>
    <row r="55" spans="2:13">
      <c r="B55" s="397"/>
      <c r="C55" s="397"/>
      <c r="D55" s="397"/>
      <c r="E55" s="397"/>
      <c r="M55" s="25"/>
    </row>
    <row r="56" spans="2:13">
      <c r="B56" s="397"/>
      <c r="C56" s="397"/>
      <c r="D56" s="397"/>
      <c r="E56" s="397"/>
      <c r="H56" s="19" t="s">
        <v>275</v>
      </c>
      <c r="I56" s="20">
        <v>-29281846</v>
      </c>
      <c r="M56" s="25"/>
    </row>
    <row r="57" spans="2:13">
      <c r="B57" s="397"/>
      <c r="C57" s="397"/>
      <c r="D57" s="397"/>
      <c r="E57" s="397"/>
      <c r="H57" s="19" t="s">
        <v>276</v>
      </c>
      <c r="I57" s="20">
        <v>102193461</v>
      </c>
      <c r="M57" s="25"/>
    </row>
    <row r="58" spans="2:13">
      <c r="B58" s="397"/>
      <c r="C58" s="397"/>
      <c r="D58" s="397"/>
      <c r="E58" s="397"/>
      <c r="I58" s="20">
        <f>SUM(I56:I57)</f>
        <v>72911615</v>
      </c>
      <c r="M58" s="25"/>
    </row>
    <row r="59" spans="2:13">
      <c r="B59" s="397"/>
      <c r="C59" s="397"/>
      <c r="D59" s="397"/>
      <c r="E59" s="397"/>
      <c r="M59" s="25"/>
    </row>
    <row r="62" spans="2:13">
      <c r="H62" s="34" t="s">
        <v>278</v>
      </c>
      <c r="I62" s="20">
        <v>0</v>
      </c>
    </row>
    <row r="63" spans="2:13">
      <c r="H63" s="34" t="s">
        <v>277</v>
      </c>
      <c r="I63" s="35">
        <f>790564860+781039</f>
        <v>791345899</v>
      </c>
    </row>
  </sheetData>
  <mergeCells count="6">
    <mergeCell ref="B6:I6"/>
    <mergeCell ref="B10:D10"/>
    <mergeCell ref="H22:H23"/>
    <mergeCell ref="I22:J22"/>
    <mergeCell ref="B55:E59"/>
    <mergeCell ref="B9:D9"/>
  </mergeCells>
  <pageMargins left="0.34" right="0.25" top="0.74803149606299213" bottom="0.74803149606299213" header="0.31496062992125984" footer="0.31496062992125984"/>
  <pageSetup paperSize="9" scale="7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6:P42"/>
  <sheetViews>
    <sheetView showGridLines="0" topLeftCell="A10" zoomScale="85" zoomScaleNormal="85" workbookViewId="0">
      <selection activeCell="B13" sqref="B13:N27"/>
    </sheetView>
  </sheetViews>
  <sheetFormatPr baseColWidth="10" defaultColWidth="11.28515625" defaultRowHeight="12.75"/>
  <cols>
    <col min="1" max="1" width="2.7109375" style="44" customWidth="1"/>
    <col min="2" max="2" width="36.28515625" style="44" customWidth="1"/>
    <col min="3" max="3" width="12.7109375" style="44" customWidth="1"/>
    <col min="4" max="4" width="15.5703125" style="44" customWidth="1"/>
    <col min="5" max="5" width="12.7109375" style="44" customWidth="1"/>
    <col min="6" max="6" width="17" style="44" bestFit="1" customWidth="1"/>
    <col min="7" max="7" width="14.7109375" style="44" customWidth="1"/>
    <col min="8" max="8" width="16.140625" style="44" customWidth="1"/>
    <col min="9" max="9" width="14.28515625" style="44" customWidth="1"/>
    <col min="10" max="10" width="12.7109375" style="44" customWidth="1"/>
    <col min="11" max="11" width="16.42578125" style="44" bestFit="1" customWidth="1"/>
    <col min="12" max="12" width="16.28515625" style="44" customWidth="1"/>
    <col min="13" max="13" width="14.85546875" style="44" bestFit="1" customWidth="1"/>
    <col min="14" max="14" width="15.7109375" style="44" customWidth="1"/>
    <col min="15" max="15" width="2.7109375" style="44" customWidth="1"/>
    <col min="16" max="16" width="14.42578125" style="44" bestFit="1" customWidth="1"/>
    <col min="17" max="16384" width="11.28515625" style="44"/>
  </cols>
  <sheetData>
    <row r="6" spans="2:16">
      <c r="B6" s="381" t="s">
        <v>310</v>
      </c>
      <c r="C6" s="381"/>
      <c r="D6" s="381"/>
      <c r="E6" s="381"/>
      <c r="F6" s="381"/>
      <c r="G6" s="381"/>
      <c r="H6" s="381"/>
      <c r="I6" s="381"/>
    </row>
    <row r="7" spans="2:16" ht="12.6" customHeight="1">
      <c r="B7" s="40" t="s">
        <v>675</v>
      </c>
      <c r="C7" s="41"/>
      <c r="D7" s="41"/>
      <c r="E7" s="41"/>
      <c r="F7" s="41"/>
      <c r="G7" s="41"/>
      <c r="H7" s="41"/>
      <c r="I7" s="41"/>
    </row>
    <row r="8" spans="2:16" ht="12.6" customHeight="1">
      <c r="B8" s="40" t="s">
        <v>676</v>
      </c>
      <c r="C8" s="41"/>
      <c r="D8" s="41"/>
      <c r="E8" s="41"/>
      <c r="F8" s="41"/>
      <c r="G8" s="41"/>
      <c r="H8" s="41"/>
      <c r="I8" s="41"/>
    </row>
    <row r="9" spans="2:16" ht="15.75">
      <c r="B9" s="409"/>
      <c r="C9" s="409"/>
      <c r="D9" s="409"/>
      <c r="E9" s="409"/>
      <c r="F9" s="409"/>
      <c r="G9" s="409"/>
      <c r="H9" s="409"/>
      <c r="I9" s="409"/>
      <c r="J9" s="409"/>
      <c r="K9" s="409"/>
      <c r="L9" s="409"/>
      <c r="M9" s="409"/>
      <c r="N9" s="409"/>
    </row>
    <row r="10" spans="2:16" ht="18.75" customHeight="1">
      <c r="B10" s="406" t="s">
        <v>739</v>
      </c>
      <c r="C10" s="406"/>
      <c r="D10" s="406"/>
      <c r="E10" s="406"/>
      <c r="F10" s="406"/>
      <c r="G10" s="406"/>
      <c r="H10" s="406"/>
      <c r="I10" s="406"/>
      <c r="J10" s="406"/>
      <c r="K10" s="406"/>
      <c r="L10" s="406"/>
      <c r="M10" s="406"/>
      <c r="N10" s="406"/>
    </row>
    <row r="11" spans="2:16" ht="21.75" customHeight="1">
      <c r="B11" s="406" t="s">
        <v>894</v>
      </c>
      <c r="C11" s="406"/>
      <c r="D11" s="406"/>
      <c r="E11" s="406"/>
      <c r="F11" s="406"/>
      <c r="G11" s="406"/>
      <c r="H11" s="406"/>
      <c r="I11" s="406"/>
      <c r="J11" s="406"/>
      <c r="K11" s="406"/>
      <c r="L11" s="406"/>
      <c r="M11" s="406"/>
      <c r="N11" s="406"/>
    </row>
    <row r="12" spans="2:16" ht="21.75" customHeight="1">
      <c r="B12" s="417" t="s">
        <v>424</v>
      </c>
      <c r="C12" s="417"/>
      <c r="D12" s="417"/>
      <c r="E12" s="417"/>
      <c r="F12" s="417"/>
      <c r="G12" s="417"/>
      <c r="H12" s="417"/>
      <c r="I12" s="417"/>
      <c r="J12" s="417"/>
      <c r="K12" s="417"/>
      <c r="L12" s="417"/>
      <c r="M12" s="417"/>
      <c r="N12" s="417"/>
    </row>
    <row r="13" spans="2:16" ht="18" customHeight="1">
      <c r="B13" s="418" t="s">
        <v>52</v>
      </c>
      <c r="C13" s="420" t="s">
        <v>53</v>
      </c>
      <c r="D13" s="421"/>
      <c r="E13" s="421"/>
      <c r="F13" s="422"/>
      <c r="G13" s="420" t="s">
        <v>56</v>
      </c>
      <c r="H13" s="421"/>
      <c r="I13" s="421"/>
      <c r="J13" s="422"/>
      <c r="K13" s="423" t="s">
        <v>183</v>
      </c>
      <c r="L13" s="423"/>
      <c r="M13" s="423" t="s">
        <v>7</v>
      </c>
      <c r="N13" s="423"/>
    </row>
    <row r="14" spans="2:16">
      <c r="B14" s="419"/>
      <c r="C14" s="327" t="s">
        <v>191</v>
      </c>
      <c r="D14" s="327" t="s">
        <v>54</v>
      </c>
      <c r="E14" s="327" t="s">
        <v>236</v>
      </c>
      <c r="F14" s="327" t="s">
        <v>55</v>
      </c>
      <c r="G14" s="327" t="s">
        <v>57</v>
      </c>
      <c r="H14" s="327" t="s">
        <v>58</v>
      </c>
      <c r="I14" s="327" t="s">
        <v>237</v>
      </c>
      <c r="J14" s="327" t="s">
        <v>238</v>
      </c>
      <c r="K14" s="327" t="s">
        <v>184</v>
      </c>
      <c r="L14" s="327" t="s">
        <v>59</v>
      </c>
      <c r="M14" s="355">
        <v>45016</v>
      </c>
      <c r="N14" s="355">
        <v>44926</v>
      </c>
    </row>
    <row r="15" spans="2:16" ht="15" customHeight="1">
      <c r="B15" s="105" t="s">
        <v>757</v>
      </c>
      <c r="C15" s="106">
        <v>0</v>
      </c>
      <c r="D15" s="107">
        <v>0</v>
      </c>
      <c r="E15" s="107">
        <v>100000</v>
      </c>
      <c r="F15" s="107">
        <v>30000000000</v>
      </c>
      <c r="G15" s="107">
        <v>2059239025</v>
      </c>
      <c r="H15" s="107">
        <v>13503670142</v>
      </c>
      <c r="I15" s="107">
        <v>668393790</v>
      </c>
      <c r="J15" s="107">
        <v>24823570</v>
      </c>
      <c r="K15" s="107">
        <v>16139275261</v>
      </c>
      <c r="L15" s="107">
        <v>1858656854</v>
      </c>
      <c r="M15" s="410"/>
      <c r="N15" s="411"/>
      <c r="P15" s="76"/>
    </row>
    <row r="16" spans="2:16" ht="15" customHeight="1">
      <c r="B16" s="108" t="s">
        <v>302</v>
      </c>
      <c r="C16" s="106">
        <v>0</v>
      </c>
      <c r="D16" s="107">
        <v>0</v>
      </c>
      <c r="E16" s="107">
        <v>0</v>
      </c>
      <c r="F16" s="107">
        <v>4000000000</v>
      </c>
      <c r="G16" s="107">
        <v>0</v>
      </c>
      <c r="H16" s="107">
        <v>0</v>
      </c>
      <c r="I16" s="107">
        <v>103000000</v>
      </c>
      <c r="J16" s="107">
        <v>0</v>
      </c>
      <c r="K16" s="107">
        <v>-4000000000</v>
      </c>
      <c r="L16" s="107">
        <v>0</v>
      </c>
      <c r="M16" s="412"/>
      <c r="N16" s="413"/>
    </row>
    <row r="17" spans="2:14" ht="15" customHeight="1">
      <c r="B17" s="108" t="s">
        <v>166</v>
      </c>
      <c r="C17" s="106">
        <v>0</v>
      </c>
      <c r="D17" s="107">
        <v>0</v>
      </c>
      <c r="E17" s="107">
        <v>0</v>
      </c>
      <c r="F17" s="107">
        <v>0</v>
      </c>
      <c r="G17" s="107">
        <v>806963763</v>
      </c>
      <c r="H17" s="107">
        <v>0</v>
      </c>
      <c r="I17" s="107">
        <v>0</v>
      </c>
      <c r="J17" s="107">
        <v>0</v>
      </c>
      <c r="K17" s="107">
        <v>-806963763</v>
      </c>
      <c r="L17" s="107">
        <v>0</v>
      </c>
      <c r="M17" s="412"/>
      <c r="N17" s="413"/>
    </row>
    <row r="18" spans="2:14" ht="15" customHeight="1">
      <c r="B18" s="108" t="s">
        <v>736</v>
      </c>
      <c r="C18" s="106">
        <v>0</v>
      </c>
      <c r="D18" s="107">
        <v>0</v>
      </c>
      <c r="E18" s="107">
        <v>0</v>
      </c>
      <c r="F18" s="107">
        <v>0</v>
      </c>
      <c r="G18" s="107">
        <v>0</v>
      </c>
      <c r="H18" s="107">
        <v>0</v>
      </c>
      <c r="I18" s="107">
        <v>0</v>
      </c>
      <c r="J18" s="107">
        <v>0</v>
      </c>
      <c r="K18" s="107">
        <v>8355749382</v>
      </c>
      <c r="L18" s="107">
        <f>-L15-L16</f>
        <v>-1858656854</v>
      </c>
      <c r="M18" s="412"/>
      <c r="N18" s="413"/>
    </row>
    <row r="19" spans="2:14" ht="15" customHeight="1">
      <c r="B19" s="108" t="s">
        <v>167</v>
      </c>
      <c r="C19" s="106">
        <v>0</v>
      </c>
      <c r="D19" s="107">
        <v>0</v>
      </c>
      <c r="E19" s="107">
        <v>0</v>
      </c>
      <c r="F19" s="107">
        <v>0</v>
      </c>
      <c r="G19" s="107">
        <v>0</v>
      </c>
      <c r="H19" s="107">
        <v>3000000000</v>
      </c>
      <c r="I19" s="107">
        <v>0</v>
      </c>
      <c r="J19" s="107">
        <v>0</v>
      </c>
      <c r="K19" s="107">
        <v>-3000000000</v>
      </c>
      <c r="L19" s="107">
        <v>0</v>
      </c>
      <c r="M19" s="412"/>
      <c r="N19" s="413"/>
    </row>
    <row r="20" spans="2:14" ht="15" customHeight="1">
      <c r="B20" s="108" t="s">
        <v>304</v>
      </c>
      <c r="C20" s="106">
        <v>0</v>
      </c>
      <c r="D20" s="107">
        <v>0</v>
      </c>
      <c r="E20" s="107">
        <v>0</v>
      </c>
      <c r="F20" s="107">
        <v>0</v>
      </c>
      <c r="G20" s="107">
        <v>0</v>
      </c>
      <c r="H20" s="107">
        <v>0</v>
      </c>
      <c r="I20" s="107">
        <v>0</v>
      </c>
      <c r="J20" s="107">
        <v>0</v>
      </c>
      <c r="K20" s="107">
        <v>-8332311498</v>
      </c>
      <c r="L20" s="107">
        <v>0</v>
      </c>
      <c r="M20" s="412"/>
      <c r="N20" s="413"/>
    </row>
    <row r="21" spans="2:14" ht="15" customHeight="1">
      <c r="B21" s="108" t="s">
        <v>442</v>
      </c>
      <c r="C21" s="106">
        <v>0</v>
      </c>
      <c r="D21" s="107">
        <v>0</v>
      </c>
      <c r="E21" s="107">
        <v>0</v>
      </c>
      <c r="F21" s="107">
        <v>0</v>
      </c>
      <c r="G21" s="107">
        <v>0</v>
      </c>
      <c r="H21" s="107">
        <v>0</v>
      </c>
      <c r="I21" s="107">
        <v>0</v>
      </c>
      <c r="J21" s="107">
        <v>0</v>
      </c>
      <c r="K21" s="107">
        <v>0</v>
      </c>
      <c r="L21" s="107">
        <v>0</v>
      </c>
      <c r="M21" s="412"/>
      <c r="N21" s="413"/>
    </row>
    <row r="22" spans="2:14" ht="15" customHeight="1">
      <c r="B22" s="108" t="s">
        <v>280</v>
      </c>
      <c r="C22" s="106">
        <v>0</v>
      </c>
      <c r="D22" s="107">
        <v>0</v>
      </c>
      <c r="E22" s="107">
        <v>0</v>
      </c>
      <c r="F22" s="107">
        <v>0</v>
      </c>
      <c r="G22" s="107">
        <v>0</v>
      </c>
      <c r="H22" s="107">
        <v>0</v>
      </c>
      <c r="I22" s="107">
        <v>0</v>
      </c>
      <c r="J22" s="107">
        <v>0</v>
      </c>
      <c r="K22" s="107">
        <v>0</v>
      </c>
      <c r="L22" s="107">
        <v>0</v>
      </c>
      <c r="M22" s="412"/>
      <c r="N22" s="413"/>
    </row>
    <row r="23" spans="2:14" ht="15" customHeight="1">
      <c r="B23" s="109" t="s">
        <v>303</v>
      </c>
      <c r="C23" s="110">
        <v>0</v>
      </c>
      <c r="D23" s="107">
        <v>0</v>
      </c>
      <c r="E23" s="107">
        <v>0</v>
      </c>
      <c r="F23" s="107">
        <v>0</v>
      </c>
      <c r="G23" s="107">
        <v>0</v>
      </c>
      <c r="H23" s="107">
        <v>0</v>
      </c>
      <c r="I23" s="107">
        <v>0</v>
      </c>
      <c r="J23" s="107">
        <v>0</v>
      </c>
      <c r="K23" s="107">
        <v>0</v>
      </c>
      <c r="L23" s="107">
        <v>1472855123</v>
      </c>
      <c r="M23" s="414"/>
      <c r="N23" s="415"/>
    </row>
    <row r="24" spans="2:14" ht="15" customHeight="1">
      <c r="B24" s="104" t="s">
        <v>189</v>
      </c>
      <c r="C24" s="111">
        <f>SUM(C15:C23)</f>
        <v>0</v>
      </c>
      <c r="D24" s="111">
        <f t="shared" ref="D24:K24" si="0">SUM(D15:D23)</f>
        <v>0</v>
      </c>
      <c r="E24" s="111">
        <f t="shared" si="0"/>
        <v>100000</v>
      </c>
      <c r="F24" s="111">
        <f t="shared" si="0"/>
        <v>34000000000</v>
      </c>
      <c r="G24" s="111">
        <f t="shared" si="0"/>
        <v>2866202788</v>
      </c>
      <c r="H24" s="111">
        <f t="shared" si="0"/>
        <v>16503670142</v>
      </c>
      <c r="I24" s="111">
        <f t="shared" si="0"/>
        <v>771393790</v>
      </c>
      <c r="J24" s="111">
        <f t="shared" si="0"/>
        <v>24823570</v>
      </c>
      <c r="K24" s="111">
        <f t="shared" si="0"/>
        <v>8355749382</v>
      </c>
      <c r="L24" s="111">
        <f>SUM(L15:L23)</f>
        <v>1472855123</v>
      </c>
      <c r="M24" s="111">
        <f>SUM(C24:L24)</f>
        <v>63994794795</v>
      </c>
      <c r="N24" s="111"/>
    </row>
    <row r="25" spans="2:14" ht="15" customHeight="1">
      <c r="B25" s="104" t="s">
        <v>190</v>
      </c>
      <c r="C25" s="111">
        <v>0</v>
      </c>
      <c r="D25" s="111">
        <v>0</v>
      </c>
      <c r="E25" s="111">
        <v>100000</v>
      </c>
      <c r="F25" s="111">
        <v>30000000000</v>
      </c>
      <c r="G25" s="111">
        <v>2059239025</v>
      </c>
      <c r="H25" s="111">
        <v>13503670142</v>
      </c>
      <c r="I25" s="111">
        <v>668393790</v>
      </c>
      <c r="J25" s="111">
        <v>24823570</v>
      </c>
      <c r="K25" s="111">
        <v>16139275261</v>
      </c>
      <c r="L25" s="111">
        <v>1858656854</v>
      </c>
      <c r="M25" s="111"/>
      <c r="N25" s="111">
        <f>SUM(C25:M25)</f>
        <v>64254158642</v>
      </c>
    </row>
    <row r="26" spans="2:14">
      <c r="K26" s="77"/>
      <c r="L26" s="77"/>
    </row>
    <row r="27" spans="2:14">
      <c r="B27" s="44" t="s">
        <v>634</v>
      </c>
      <c r="G27" s="77"/>
      <c r="K27" s="77"/>
      <c r="L27" s="77"/>
      <c r="M27" s="77"/>
    </row>
    <row r="28" spans="2:14">
      <c r="J28" s="77"/>
      <c r="K28" s="77"/>
      <c r="M28" s="77"/>
    </row>
    <row r="29" spans="2:14" s="112" customFormat="1">
      <c r="G29" s="113">
        <v>1043266173</v>
      </c>
      <c r="H29" s="113">
        <v>12200185955</v>
      </c>
      <c r="K29" s="114"/>
      <c r="L29" s="44"/>
      <c r="N29" s="115"/>
    </row>
    <row r="30" spans="2:14">
      <c r="J30" s="77"/>
      <c r="M30" s="77"/>
      <c r="N30" s="77"/>
    </row>
    <row r="31" spans="2:14">
      <c r="L31" s="77"/>
    </row>
    <row r="37" spans="8:13">
      <c r="H37" s="77"/>
      <c r="I37" s="77"/>
    </row>
    <row r="38" spans="8:13">
      <c r="J38" s="416"/>
      <c r="K38" s="416"/>
      <c r="L38" s="416"/>
      <c r="M38" s="416"/>
    </row>
    <row r="39" spans="8:13">
      <c r="J39" s="416"/>
      <c r="K39" s="416"/>
      <c r="L39" s="416"/>
      <c r="M39" s="416"/>
    </row>
    <row r="40" spans="8:13">
      <c r="J40" s="416"/>
      <c r="K40" s="416"/>
      <c r="L40" s="416"/>
      <c r="M40" s="416"/>
    </row>
    <row r="41" spans="8:13">
      <c r="J41" s="416"/>
      <c r="K41" s="416"/>
      <c r="L41" s="416"/>
      <c r="M41" s="416"/>
    </row>
    <row r="42" spans="8:13">
      <c r="J42" s="416"/>
      <c r="K42" s="416"/>
      <c r="L42" s="416"/>
      <c r="M42" s="416"/>
    </row>
  </sheetData>
  <mergeCells count="12">
    <mergeCell ref="B6:I6"/>
    <mergeCell ref="B9:N9"/>
    <mergeCell ref="M15:N23"/>
    <mergeCell ref="J38:M42"/>
    <mergeCell ref="B10:N10"/>
    <mergeCell ref="B11:N11"/>
    <mergeCell ref="B12:N12"/>
    <mergeCell ref="B13:B14"/>
    <mergeCell ref="C13:F13"/>
    <mergeCell ref="G13:J13"/>
    <mergeCell ref="K13:L13"/>
    <mergeCell ref="M13:N13"/>
  </mergeCells>
  <pageMargins left="0.70866141732283472" right="0.70866141732283472" top="0.74803149606299213" bottom="0.74803149606299213" header="0.31496062992125984" footer="0.31496062992125984"/>
  <pageSetup paperSize="9" scale="6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6:M643"/>
  <sheetViews>
    <sheetView showGridLines="0" tabSelected="1" topLeftCell="A49" zoomScale="85" zoomScaleNormal="85" workbookViewId="0">
      <selection activeCell="G64" sqref="G64"/>
    </sheetView>
  </sheetViews>
  <sheetFormatPr baseColWidth="10" defaultColWidth="11.28515625" defaultRowHeight="12.75"/>
  <cols>
    <col min="1" max="1" width="3.7109375" style="141" customWidth="1"/>
    <col min="2" max="2" width="7" style="141" customWidth="1"/>
    <col min="3" max="3" width="57.85546875" style="141" customWidth="1"/>
    <col min="4" max="4" width="22.140625" style="141" customWidth="1"/>
    <col min="5" max="5" width="19.28515625" style="141" customWidth="1"/>
    <col min="6" max="6" width="21.140625" style="156" customWidth="1"/>
    <col min="7" max="7" width="22.7109375" style="156" customWidth="1"/>
    <col min="8" max="8" width="18.140625" style="141" customWidth="1"/>
    <col min="9" max="9" width="19.7109375" style="141" customWidth="1"/>
    <col min="10" max="10" width="20.7109375" style="141" customWidth="1"/>
    <col min="11" max="11" width="18.28515625" style="141" customWidth="1"/>
    <col min="12" max="12" width="20.140625" style="141" bestFit="1" customWidth="1"/>
    <col min="13" max="13" width="13.85546875" style="141" customWidth="1"/>
    <col min="14" max="14" width="13.7109375" style="141" bestFit="1" customWidth="1"/>
    <col min="15" max="15" width="11.85546875" style="141" bestFit="1" customWidth="1"/>
    <col min="16" max="16384" width="11.28515625" style="141"/>
  </cols>
  <sheetData>
    <row r="6" spans="2:9">
      <c r="B6" s="493" t="s">
        <v>310</v>
      </c>
      <c r="C6" s="493"/>
      <c r="D6" s="493"/>
      <c r="E6" s="493"/>
      <c r="F6" s="493"/>
      <c r="G6" s="493"/>
      <c r="H6" s="493"/>
      <c r="I6" s="493"/>
    </row>
    <row r="7" spans="2:9" ht="12.6" customHeight="1">
      <c r="B7" s="149" t="s">
        <v>675</v>
      </c>
      <c r="C7" s="150"/>
      <c r="D7" s="150"/>
      <c r="E7" s="150"/>
      <c r="F7" s="150"/>
      <c r="G7" s="150"/>
      <c r="H7" s="150"/>
      <c r="I7" s="150"/>
    </row>
    <row r="8" spans="2:9" ht="12.6" customHeight="1">
      <c r="B8" s="149" t="s">
        <v>676</v>
      </c>
      <c r="C8" s="150"/>
      <c r="D8" s="150"/>
      <c r="E8" s="150"/>
      <c r="F8" s="150"/>
      <c r="G8" s="150"/>
      <c r="H8" s="150"/>
      <c r="I8" s="150"/>
    </row>
    <row r="9" spans="2:9">
      <c r="B9" s="455"/>
      <c r="C9" s="455"/>
      <c r="D9" s="455"/>
      <c r="E9" s="455"/>
      <c r="F9" s="455"/>
      <c r="G9" s="455"/>
      <c r="H9" s="455"/>
      <c r="I9" s="455"/>
    </row>
    <row r="10" spans="2:9" s="151" customFormat="1" ht="13.5" customHeight="1">
      <c r="B10" s="488" t="s">
        <v>674</v>
      </c>
      <c r="C10" s="488"/>
      <c r="D10" s="488"/>
      <c r="E10" s="488"/>
      <c r="F10" s="488"/>
      <c r="G10" s="488"/>
      <c r="H10" s="488"/>
      <c r="I10" s="488"/>
    </row>
    <row r="11" spans="2:9" s="151" customFormat="1" ht="24" customHeight="1">
      <c r="B11" s="145" t="s">
        <v>554</v>
      </c>
      <c r="C11" s="145" t="s">
        <v>677</v>
      </c>
      <c r="D11" s="145"/>
      <c r="E11" s="145"/>
      <c r="F11" s="145"/>
    </row>
    <row r="12" spans="2:9" s="151" customFormat="1" ht="21" customHeight="1">
      <c r="B12" s="519" t="s">
        <v>917</v>
      </c>
      <c r="C12" s="519"/>
      <c r="D12" s="519"/>
      <c r="E12" s="519"/>
      <c r="F12" s="519"/>
    </row>
    <row r="13" spans="2:9" s="151" customFormat="1" ht="18.75" customHeight="1">
      <c r="B13" s="145" t="s">
        <v>555</v>
      </c>
      <c r="C13" s="145" t="s">
        <v>556</v>
      </c>
      <c r="D13" s="145"/>
      <c r="E13" s="145"/>
      <c r="F13" s="145"/>
    </row>
    <row r="14" spans="2:9" s="151" customFormat="1" ht="17.25" customHeight="1">
      <c r="B14" s="152" t="s">
        <v>558</v>
      </c>
      <c r="C14" s="489" t="s">
        <v>557</v>
      </c>
      <c r="D14" s="489"/>
      <c r="E14" s="489"/>
      <c r="F14" s="489"/>
      <c r="G14" s="489"/>
      <c r="H14" s="489"/>
      <c r="I14" s="489"/>
    </row>
    <row r="15" spans="2:9" ht="92.45" customHeight="1">
      <c r="B15" s="379" t="s">
        <v>852</v>
      </c>
      <c r="C15" s="379"/>
      <c r="D15" s="379"/>
      <c r="E15" s="379"/>
      <c r="F15" s="379"/>
      <c r="G15" s="379"/>
      <c r="H15" s="379"/>
      <c r="I15" s="379"/>
    </row>
    <row r="16" spans="2:9" ht="15" customHeight="1">
      <c r="B16" s="198"/>
      <c r="C16" s="198"/>
      <c r="D16" s="198"/>
      <c r="E16" s="198"/>
      <c r="F16" s="198"/>
      <c r="G16" s="198"/>
      <c r="H16" s="198"/>
      <c r="I16" s="198"/>
    </row>
    <row r="17" spans="2:9">
      <c r="B17" s="153" t="s">
        <v>559</v>
      </c>
      <c r="C17" s="153" t="s">
        <v>560</v>
      </c>
      <c r="D17" s="153"/>
      <c r="E17" s="153"/>
      <c r="F17" s="153"/>
      <c r="G17" s="141"/>
    </row>
    <row r="18" spans="2:9" ht="14.45" customHeight="1">
      <c r="B18" s="494" t="s">
        <v>740</v>
      </c>
      <c r="C18" s="494"/>
      <c r="D18" s="494"/>
      <c r="E18" s="494"/>
      <c r="F18" s="494"/>
      <c r="G18" s="494"/>
      <c r="H18" s="494"/>
      <c r="I18" s="494"/>
    </row>
    <row r="19" spans="2:9" ht="26.45" customHeight="1">
      <c r="B19" s="494" t="s">
        <v>812</v>
      </c>
      <c r="C19" s="494"/>
      <c r="D19" s="494"/>
      <c r="E19" s="494"/>
      <c r="F19" s="494"/>
      <c r="G19" s="494"/>
      <c r="H19" s="494"/>
      <c r="I19" s="494"/>
    </row>
    <row r="20" spans="2:9" ht="15" customHeight="1">
      <c r="B20" s="145" t="s">
        <v>562</v>
      </c>
      <c r="C20" s="493" t="s">
        <v>563</v>
      </c>
      <c r="D20" s="493"/>
      <c r="E20" s="493"/>
      <c r="F20" s="493"/>
      <c r="G20" s="493"/>
      <c r="H20" s="493"/>
      <c r="I20" s="493"/>
    </row>
    <row r="21" spans="2:9" s="154" customFormat="1" ht="18.75" customHeight="1">
      <c r="B21" s="152" t="s">
        <v>561</v>
      </c>
      <c r="C21" s="492" t="s">
        <v>758</v>
      </c>
      <c r="D21" s="492"/>
      <c r="E21" s="492"/>
      <c r="F21" s="492"/>
      <c r="G21" s="492"/>
      <c r="H21" s="492"/>
      <c r="I21" s="492"/>
    </row>
    <row r="22" spans="2:9" ht="18.600000000000001" customHeight="1">
      <c r="B22" s="505" t="s">
        <v>866</v>
      </c>
      <c r="C22" s="505"/>
      <c r="D22" s="505"/>
      <c r="E22" s="505"/>
      <c r="F22" s="505"/>
      <c r="G22" s="505"/>
      <c r="H22" s="505"/>
      <c r="I22" s="505"/>
    </row>
    <row r="23" spans="2:9" s="154" customFormat="1" ht="18.75" customHeight="1">
      <c r="B23" s="152" t="s">
        <v>564</v>
      </c>
      <c r="C23" s="152" t="s">
        <v>565</v>
      </c>
      <c r="D23" s="152"/>
      <c r="E23" s="152"/>
      <c r="F23" s="152"/>
    </row>
    <row r="24" spans="2:9" ht="60" customHeight="1">
      <c r="B24" s="494" t="s">
        <v>695</v>
      </c>
      <c r="C24" s="494"/>
      <c r="D24" s="494"/>
      <c r="E24" s="494"/>
      <c r="F24" s="494"/>
      <c r="G24" s="494"/>
      <c r="H24" s="494"/>
      <c r="I24" s="494"/>
    </row>
    <row r="25" spans="2:9" s="154" customFormat="1" ht="18.75" customHeight="1">
      <c r="B25" s="152" t="s">
        <v>566</v>
      </c>
      <c r="C25" s="152" t="s">
        <v>567</v>
      </c>
      <c r="D25" s="152"/>
      <c r="E25" s="152"/>
      <c r="F25" s="152"/>
    </row>
    <row r="26" spans="2:9">
      <c r="B26" s="513" t="s">
        <v>283</v>
      </c>
      <c r="C26" s="513"/>
      <c r="D26" s="513"/>
      <c r="E26" s="513"/>
      <c r="F26" s="513"/>
      <c r="G26" s="141"/>
    </row>
    <row r="27" spans="2:9" s="154" customFormat="1" ht="18.75" customHeight="1">
      <c r="B27" s="152" t="s">
        <v>568</v>
      </c>
      <c r="C27" s="492" t="s">
        <v>569</v>
      </c>
      <c r="D27" s="492"/>
      <c r="E27" s="492"/>
      <c r="F27" s="492"/>
      <c r="G27" s="492"/>
      <c r="H27" s="492"/>
      <c r="I27" s="492"/>
    </row>
    <row r="28" spans="2:9" ht="24.6" customHeight="1">
      <c r="B28" s="494" t="s">
        <v>282</v>
      </c>
      <c r="C28" s="494"/>
      <c r="D28" s="494"/>
      <c r="E28" s="494"/>
      <c r="F28" s="494"/>
      <c r="G28" s="494"/>
      <c r="H28" s="494"/>
      <c r="I28" s="494"/>
    </row>
    <row r="29" spans="2:9" s="154" customFormat="1" ht="18.75" customHeight="1">
      <c r="B29" s="152" t="s">
        <v>570</v>
      </c>
      <c r="C29" s="492" t="s">
        <v>684</v>
      </c>
      <c r="D29" s="492"/>
      <c r="E29" s="492"/>
      <c r="F29" s="492"/>
      <c r="G29" s="492"/>
      <c r="H29" s="492"/>
      <c r="I29" s="492"/>
    </row>
    <row r="30" spans="2:9" ht="30.6" customHeight="1">
      <c r="B30" s="494" t="s">
        <v>865</v>
      </c>
      <c r="C30" s="494"/>
      <c r="D30" s="494"/>
      <c r="E30" s="494"/>
      <c r="F30" s="494"/>
      <c r="G30" s="494"/>
      <c r="H30" s="494"/>
      <c r="I30" s="494"/>
    </row>
    <row r="31" spans="2:9" s="154" customFormat="1" ht="18.75" customHeight="1">
      <c r="B31" s="152" t="s">
        <v>571</v>
      </c>
      <c r="C31" s="492" t="s">
        <v>572</v>
      </c>
      <c r="D31" s="492"/>
      <c r="E31" s="492"/>
      <c r="F31" s="492"/>
      <c r="G31" s="492"/>
      <c r="H31" s="492"/>
      <c r="I31" s="492"/>
    </row>
    <row r="32" spans="2:9" ht="19.149999999999999" customHeight="1">
      <c r="B32" s="494" t="s">
        <v>863</v>
      </c>
      <c r="C32" s="494"/>
      <c r="D32" s="494"/>
      <c r="E32" s="494"/>
      <c r="F32" s="494"/>
      <c r="G32" s="494"/>
      <c r="H32" s="494"/>
    </row>
    <row r="33" spans="2:9" s="154" customFormat="1" ht="19.5" customHeight="1">
      <c r="B33" s="152" t="s">
        <v>573</v>
      </c>
      <c r="C33" s="492" t="s">
        <v>574</v>
      </c>
      <c r="D33" s="492"/>
      <c r="E33" s="492"/>
      <c r="F33" s="492"/>
      <c r="G33" s="492"/>
      <c r="H33" s="492"/>
      <c r="I33" s="492"/>
    </row>
    <row r="34" spans="2:9" ht="24" customHeight="1">
      <c r="B34" s="505" t="s">
        <v>864</v>
      </c>
      <c r="C34" s="505"/>
      <c r="D34" s="505"/>
      <c r="E34" s="505"/>
      <c r="F34" s="505"/>
      <c r="G34" s="505"/>
      <c r="H34" s="505"/>
      <c r="I34" s="505"/>
    </row>
    <row r="35" spans="2:9" s="154" customFormat="1" ht="19.5" customHeight="1">
      <c r="B35" s="152" t="s">
        <v>575</v>
      </c>
      <c r="C35" s="152" t="s">
        <v>576</v>
      </c>
      <c r="D35" s="152"/>
      <c r="E35" s="152"/>
      <c r="F35" s="152"/>
      <c r="G35" s="155"/>
    </row>
    <row r="36" spans="2:9" ht="15.6" customHeight="1">
      <c r="B36" s="516" t="s">
        <v>281</v>
      </c>
      <c r="C36" s="516"/>
      <c r="D36" s="516"/>
      <c r="E36" s="516"/>
      <c r="F36" s="516"/>
    </row>
    <row r="37" spans="2:9" ht="10.9" customHeight="1">
      <c r="B37" s="149"/>
      <c r="C37" s="149"/>
      <c r="D37" s="149"/>
      <c r="E37" s="149"/>
      <c r="F37" s="157"/>
    </row>
    <row r="38" spans="2:9" ht="15" customHeight="1">
      <c r="B38" s="145" t="s">
        <v>577</v>
      </c>
      <c r="C38" s="145" t="s">
        <v>578</v>
      </c>
      <c r="D38" s="145"/>
      <c r="E38" s="145"/>
      <c r="F38" s="145"/>
    </row>
    <row r="39" spans="2:9" ht="28.15" customHeight="1">
      <c r="B39" s="494" t="s">
        <v>743</v>
      </c>
      <c r="C39" s="494"/>
      <c r="D39" s="494"/>
      <c r="E39" s="494"/>
      <c r="F39" s="494"/>
      <c r="G39" s="494"/>
      <c r="H39" s="494"/>
      <c r="I39" s="494"/>
    </row>
    <row r="41" spans="2:9">
      <c r="B41" s="145" t="s">
        <v>580</v>
      </c>
      <c r="C41" s="145" t="s">
        <v>579</v>
      </c>
      <c r="D41" s="145"/>
      <c r="E41" s="145"/>
      <c r="F41" s="145"/>
    </row>
    <row r="43" spans="2:9">
      <c r="B43" s="154" t="s">
        <v>593</v>
      </c>
      <c r="C43" s="154" t="s">
        <v>581</v>
      </c>
      <c r="D43" s="154"/>
    </row>
    <row r="45" spans="2:9" ht="18" customHeight="1">
      <c r="B45" s="517" t="s">
        <v>83</v>
      </c>
      <c r="C45" s="517"/>
      <c r="D45" s="517"/>
      <c r="E45" s="328">
        <v>45016</v>
      </c>
      <c r="F45" s="328">
        <v>44651</v>
      </c>
      <c r="G45" s="328">
        <v>44926</v>
      </c>
    </row>
    <row r="46" spans="2:9" ht="18" customHeight="1">
      <c r="B46" s="477" t="s">
        <v>95</v>
      </c>
      <c r="C46" s="477"/>
      <c r="D46" s="477"/>
      <c r="E46" s="158">
        <v>7166.48</v>
      </c>
      <c r="F46" s="158">
        <v>6921.52</v>
      </c>
      <c r="G46" s="158">
        <v>7322.9</v>
      </c>
    </row>
    <row r="47" spans="2:9" ht="18" customHeight="1">
      <c r="B47" s="477" t="s">
        <v>96</v>
      </c>
      <c r="C47" s="477"/>
      <c r="D47" s="477"/>
      <c r="E47" s="158">
        <v>7169.7</v>
      </c>
      <c r="F47" s="158">
        <v>6931.47</v>
      </c>
      <c r="G47" s="158">
        <v>7339.62</v>
      </c>
    </row>
    <row r="49" spans="2:11">
      <c r="B49" s="154" t="s">
        <v>594</v>
      </c>
      <c r="C49" s="154" t="s">
        <v>582</v>
      </c>
      <c r="D49" s="154"/>
    </row>
    <row r="51" spans="2:11" ht="15" customHeight="1">
      <c r="B51" s="145" t="s">
        <v>631</v>
      </c>
      <c r="C51" s="154" t="s">
        <v>583</v>
      </c>
      <c r="D51" s="154"/>
      <c r="E51" s="159"/>
    </row>
    <row r="52" spans="2:11" ht="9.75" customHeight="1">
      <c r="B52" s="145"/>
      <c r="C52" s="154"/>
      <c r="D52" s="154"/>
      <c r="E52" s="159"/>
    </row>
    <row r="53" spans="2:11" ht="44.45" customHeight="1">
      <c r="B53" s="433" t="s">
        <v>97</v>
      </c>
      <c r="C53" s="434"/>
      <c r="D53" s="92" t="s">
        <v>636</v>
      </c>
      <c r="E53" s="92" t="s">
        <v>98</v>
      </c>
      <c r="F53" s="329" t="s">
        <v>871</v>
      </c>
      <c r="G53" s="329" t="s">
        <v>872</v>
      </c>
      <c r="H53" s="329" t="s">
        <v>873</v>
      </c>
      <c r="I53" s="92" t="s">
        <v>874</v>
      </c>
    </row>
    <row r="54" spans="2:11" ht="15" customHeight="1">
      <c r="B54" s="472" t="s">
        <v>0</v>
      </c>
      <c r="C54" s="474"/>
      <c r="D54" s="160"/>
      <c r="E54" s="160"/>
      <c r="F54" s="161"/>
      <c r="G54" s="161"/>
      <c r="H54" s="160"/>
      <c r="I54" s="160"/>
    </row>
    <row r="55" spans="2:11" ht="15" customHeight="1">
      <c r="B55" s="472" t="s">
        <v>99</v>
      </c>
      <c r="C55" s="474"/>
      <c r="D55" s="160"/>
      <c r="E55" s="160"/>
      <c r="F55" s="161"/>
      <c r="G55" s="161"/>
      <c r="H55" s="160"/>
      <c r="I55" s="160"/>
    </row>
    <row r="56" spans="2:11" ht="15" customHeight="1">
      <c r="B56" s="490" t="s">
        <v>100</v>
      </c>
      <c r="C56" s="491"/>
      <c r="D56" s="160"/>
      <c r="E56" s="160"/>
      <c r="F56" s="161"/>
      <c r="G56" s="161"/>
      <c r="H56" s="160"/>
      <c r="I56" s="160"/>
    </row>
    <row r="57" spans="2:11" ht="15" customHeight="1">
      <c r="B57" s="437" t="s">
        <v>101</v>
      </c>
      <c r="C57" s="438"/>
      <c r="D57" s="162" t="s">
        <v>102</v>
      </c>
      <c r="E57" s="163">
        <v>0</v>
      </c>
      <c r="F57" s="164">
        <f>+E46</f>
        <v>7166.48</v>
      </c>
      <c r="G57" s="165">
        <f>+E57*F57</f>
        <v>0</v>
      </c>
      <c r="H57" s="166">
        <f>+G46</f>
        <v>7322.9</v>
      </c>
      <c r="I57" s="165">
        <v>0</v>
      </c>
      <c r="J57" s="167"/>
    </row>
    <row r="58" spans="2:11" ht="15" customHeight="1">
      <c r="B58" s="437" t="s">
        <v>895</v>
      </c>
      <c r="C58" s="438"/>
      <c r="D58" s="162" t="s">
        <v>102</v>
      </c>
      <c r="E58" s="163">
        <v>10650.31</v>
      </c>
      <c r="F58" s="164">
        <f>+F57</f>
        <v>7166.48</v>
      </c>
      <c r="G58" s="165">
        <f t="shared" ref="G58:G71" si="0">+E58*F58</f>
        <v>76325233.608799994</v>
      </c>
      <c r="H58" s="166">
        <f>+H57</f>
        <v>7322.9</v>
      </c>
      <c r="I58" s="165">
        <v>19410445</v>
      </c>
    </row>
    <row r="59" spans="2:11" ht="15" customHeight="1">
      <c r="B59" s="437" t="s">
        <v>795</v>
      </c>
      <c r="C59" s="438"/>
      <c r="D59" s="162" t="s">
        <v>102</v>
      </c>
      <c r="E59" s="163">
        <v>0</v>
      </c>
      <c r="F59" s="164">
        <f t="shared" ref="F59:F69" si="1">+F58</f>
        <v>7166.48</v>
      </c>
      <c r="G59" s="165">
        <f t="shared" si="0"/>
        <v>0</v>
      </c>
      <c r="H59" s="166">
        <f t="shared" ref="H59:H69" si="2">+H58</f>
        <v>7322.9</v>
      </c>
      <c r="I59" s="165">
        <v>73859062</v>
      </c>
      <c r="J59" s="167"/>
      <c r="K59" s="167"/>
    </row>
    <row r="60" spans="2:11" ht="15" hidden="1" customHeight="1">
      <c r="B60" s="437" t="s">
        <v>896</v>
      </c>
      <c r="C60" s="438"/>
      <c r="D60" s="162" t="s">
        <v>102</v>
      </c>
      <c r="E60" s="163">
        <v>0</v>
      </c>
      <c r="F60" s="164">
        <f t="shared" si="1"/>
        <v>7166.48</v>
      </c>
      <c r="G60" s="165">
        <f t="shared" si="0"/>
        <v>0</v>
      </c>
      <c r="H60" s="166">
        <f t="shared" si="2"/>
        <v>7322.9</v>
      </c>
      <c r="I60" s="165">
        <v>0</v>
      </c>
      <c r="J60" s="167"/>
      <c r="K60" s="167"/>
    </row>
    <row r="61" spans="2:11" ht="15" hidden="1" customHeight="1">
      <c r="B61" s="437" t="s">
        <v>256</v>
      </c>
      <c r="C61" s="438"/>
      <c r="D61" s="162" t="s">
        <v>102</v>
      </c>
      <c r="E61" s="163">
        <v>0</v>
      </c>
      <c r="F61" s="164">
        <f t="shared" si="1"/>
        <v>7166.48</v>
      </c>
      <c r="G61" s="165">
        <f t="shared" si="0"/>
        <v>0</v>
      </c>
      <c r="H61" s="166">
        <f t="shared" si="2"/>
        <v>7322.9</v>
      </c>
      <c r="I61" s="165">
        <v>0</v>
      </c>
      <c r="J61" s="167"/>
      <c r="K61" s="167"/>
    </row>
    <row r="62" spans="2:11" ht="15" customHeight="1">
      <c r="B62" s="437" t="s">
        <v>103</v>
      </c>
      <c r="C62" s="438"/>
      <c r="D62" s="162" t="s">
        <v>102</v>
      </c>
      <c r="E62" s="163">
        <v>9802</v>
      </c>
      <c r="F62" s="164">
        <f t="shared" si="1"/>
        <v>7166.48</v>
      </c>
      <c r="G62" s="165">
        <f t="shared" si="0"/>
        <v>70245836.959999993</v>
      </c>
      <c r="H62" s="166">
        <f t="shared" si="2"/>
        <v>7322.9</v>
      </c>
      <c r="I62" s="165">
        <v>7331834</v>
      </c>
      <c r="J62" s="167"/>
      <c r="K62" s="167"/>
    </row>
    <row r="63" spans="2:11" ht="15" customHeight="1">
      <c r="B63" s="437" t="s">
        <v>104</v>
      </c>
      <c r="C63" s="438"/>
      <c r="D63" s="162" t="s">
        <v>102</v>
      </c>
      <c r="E63" s="163">
        <v>5467</v>
      </c>
      <c r="F63" s="164">
        <f t="shared" si="1"/>
        <v>7166.48</v>
      </c>
      <c r="G63" s="165">
        <f t="shared" si="0"/>
        <v>39179146.159999996</v>
      </c>
      <c r="H63" s="166">
        <f t="shared" si="2"/>
        <v>7322.9</v>
      </c>
      <c r="I63" s="165">
        <v>37395634</v>
      </c>
      <c r="J63" s="167"/>
      <c r="K63" s="167"/>
    </row>
    <row r="64" spans="2:11" ht="15" customHeight="1">
      <c r="B64" s="437" t="s">
        <v>247</v>
      </c>
      <c r="C64" s="438"/>
      <c r="D64" s="162" t="s">
        <v>102</v>
      </c>
      <c r="E64" s="163">
        <f>600.28+596.08+13.99</f>
        <v>1210.3500000000001</v>
      </c>
      <c r="F64" s="164">
        <f t="shared" si="1"/>
        <v>7166.48</v>
      </c>
      <c r="G64" s="165">
        <f t="shared" si="0"/>
        <v>8673949.068</v>
      </c>
      <c r="H64" s="166">
        <f t="shared" si="2"/>
        <v>7322.9</v>
      </c>
      <c r="I64" s="165">
        <v>11739487</v>
      </c>
      <c r="J64" s="167"/>
      <c r="K64" s="167"/>
    </row>
    <row r="65" spans="2:13" ht="15" customHeight="1">
      <c r="B65" s="437" t="s">
        <v>248</v>
      </c>
      <c r="C65" s="438"/>
      <c r="D65" s="162" t="s">
        <v>102</v>
      </c>
      <c r="E65" s="163">
        <v>3500</v>
      </c>
      <c r="F65" s="164">
        <f t="shared" si="1"/>
        <v>7166.48</v>
      </c>
      <c r="G65" s="165">
        <f t="shared" si="0"/>
        <v>25082680</v>
      </c>
      <c r="H65" s="166">
        <f t="shared" si="2"/>
        <v>7322.9</v>
      </c>
      <c r="I65" s="165">
        <v>22700990</v>
      </c>
      <c r="J65" s="167"/>
      <c r="K65" s="167"/>
    </row>
    <row r="66" spans="2:13" ht="15" hidden="1" customHeight="1">
      <c r="B66" s="437" t="s">
        <v>258</v>
      </c>
      <c r="C66" s="438"/>
      <c r="D66" s="162" t="s">
        <v>102</v>
      </c>
      <c r="E66" s="163">
        <v>0</v>
      </c>
      <c r="F66" s="164">
        <f t="shared" si="1"/>
        <v>7166.48</v>
      </c>
      <c r="G66" s="165">
        <f t="shared" si="0"/>
        <v>0</v>
      </c>
      <c r="H66" s="166">
        <f t="shared" si="2"/>
        <v>7322.9</v>
      </c>
      <c r="I66" s="165">
        <v>0</v>
      </c>
      <c r="J66" s="167"/>
      <c r="K66" s="167"/>
    </row>
    <row r="67" spans="2:13" ht="15" customHeight="1">
      <c r="B67" s="437" t="s">
        <v>249</v>
      </c>
      <c r="C67" s="438"/>
      <c r="D67" s="162" t="s">
        <v>102</v>
      </c>
      <c r="E67" s="163">
        <v>297.79000000000002</v>
      </c>
      <c r="F67" s="164">
        <f t="shared" si="1"/>
        <v>7166.48</v>
      </c>
      <c r="G67" s="165">
        <f t="shared" si="0"/>
        <v>2134106.0792</v>
      </c>
      <c r="H67" s="166">
        <f t="shared" si="2"/>
        <v>7322.9</v>
      </c>
      <c r="I67" s="165">
        <v>2180686</v>
      </c>
      <c r="J67" s="167"/>
      <c r="K67" s="167"/>
    </row>
    <row r="68" spans="2:13" ht="15" customHeight="1">
      <c r="B68" s="437" t="s">
        <v>796</v>
      </c>
      <c r="C68" s="438"/>
      <c r="D68" s="162" t="s">
        <v>102</v>
      </c>
      <c r="E68" s="163">
        <v>261.36</v>
      </c>
      <c r="F68" s="164">
        <f t="shared" si="1"/>
        <v>7166.48</v>
      </c>
      <c r="G68" s="165">
        <f t="shared" si="0"/>
        <v>1873031.2128000001</v>
      </c>
      <c r="H68" s="166">
        <f t="shared" si="2"/>
        <v>7322.9</v>
      </c>
      <c r="I68" s="169">
        <v>1913474</v>
      </c>
      <c r="J68" s="167"/>
      <c r="K68" s="167"/>
    </row>
    <row r="69" spans="2:13" ht="15" customHeight="1">
      <c r="B69" s="437" t="s">
        <v>432</v>
      </c>
      <c r="C69" s="438"/>
      <c r="D69" s="162" t="s">
        <v>102</v>
      </c>
      <c r="E69" s="163">
        <v>500</v>
      </c>
      <c r="F69" s="164">
        <f t="shared" si="1"/>
        <v>7166.48</v>
      </c>
      <c r="G69" s="165">
        <f t="shared" si="0"/>
        <v>3583240</v>
      </c>
      <c r="H69" s="166">
        <f t="shared" si="2"/>
        <v>7322.9</v>
      </c>
      <c r="I69" s="169">
        <v>3661889</v>
      </c>
      <c r="J69" s="167"/>
      <c r="K69" s="167"/>
    </row>
    <row r="70" spans="2:13" ht="15" customHeight="1">
      <c r="B70" s="490" t="s">
        <v>105</v>
      </c>
      <c r="C70" s="491"/>
      <c r="D70" s="170"/>
      <c r="E70" s="169">
        <v>0</v>
      </c>
      <c r="F70" s="164"/>
      <c r="G70" s="165">
        <v>0</v>
      </c>
      <c r="H70" s="169"/>
      <c r="I70" s="169"/>
      <c r="J70" s="168"/>
    </row>
    <row r="71" spans="2:13" ht="15" customHeight="1">
      <c r="B71" s="437" t="s">
        <v>106</v>
      </c>
      <c r="C71" s="438"/>
      <c r="D71" s="170" t="s">
        <v>102</v>
      </c>
      <c r="E71" s="171">
        <v>3.25</v>
      </c>
      <c r="F71" s="164">
        <f>+F69</f>
        <v>7166.48</v>
      </c>
      <c r="G71" s="165">
        <f t="shared" si="0"/>
        <v>23291.059999999998</v>
      </c>
      <c r="H71" s="171">
        <f>+H69</f>
        <v>7322.9</v>
      </c>
      <c r="I71" s="169">
        <v>0</v>
      </c>
      <c r="J71" s="168"/>
      <c r="L71" s="172"/>
      <c r="M71" s="172"/>
    </row>
    <row r="72" spans="2:13" ht="15" hidden="1" customHeight="1">
      <c r="B72" s="173" t="s">
        <v>393</v>
      </c>
      <c r="C72" s="173"/>
      <c r="D72" s="170" t="s">
        <v>102</v>
      </c>
      <c r="E72" s="171">
        <v>0</v>
      </c>
      <c r="F72" s="164">
        <v>6837.9</v>
      </c>
      <c r="G72" s="165">
        <v>0</v>
      </c>
      <c r="H72" s="171">
        <v>6870.81</v>
      </c>
      <c r="I72" s="169">
        <v>0</v>
      </c>
      <c r="J72" s="168"/>
      <c r="L72" s="172"/>
      <c r="M72" s="172"/>
    </row>
    <row r="73" spans="2:13" ht="15" customHeight="1">
      <c r="B73" s="490" t="s">
        <v>107</v>
      </c>
      <c r="C73" s="491"/>
      <c r="D73" s="160"/>
      <c r="E73" s="169"/>
      <c r="F73" s="117"/>
      <c r="G73" s="165">
        <v>0</v>
      </c>
      <c r="H73" s="174"/>
      <c r="I73" s="160"/>
      <c r="J73" s="168"/>
    </row>
    <row r="74" spans="2:13" ht="15" customHeight="1">
      <c r="B74" s="437" t="s">
        <v>759</v>
      </c>
      <c r="C74" s="438"/>
      <c r="D74" s="162" t="s">
        <v>102</v>
      </c>
      <c r="E74" s="171">
        <v>0</v>
      </c>
      <c r="F74" s="164">
        <f>+F71</f>
        <v>7166.48</v>
      </c>
      <c r="G74" s="165">
        <f t="shared" ref="G74:G75" si="3">+E74*F74</f>
        <v>0</v>
      </c>
      <c r="H74" s="164">
        <f>+H71</f>
        <v>7322.9</v>
      </c>
      <c r="I74" s="169">
        <v>0</v>
      </c>
      <c r="J74" s="168"/>
      <c r="K74" s="175"/>
    </row>
    <row r="75" spans="2:13" ht="15" customHeight="1">
      <c r="B75" s="437" t="s">
        <v>760</v>
      </c>
      <c r="C75" s="438"/>
      <c r="D75" s="162" t="s">
        <v>102</v>
      </c>
      <c r="E75" s="171">
        <v>597321.4</v>
      </c>
      <c r="F75" s="164">
        <f>+F74</f>
        <v>7166.48</v>
      </c>
      <c r="G75" s="165">
        <f t="shared" si="3"/>
        <v>4280691866.6719999</v>
      </c>
      <c r="H75" s="164">
        <f>+H74</f>
        <v>7322.9</v>
      </c>
      <c r="I75" s="165">
        <v>6878615117</v>
      </c>
      <c r="K75" s="175"/>
    </row>
    <row r="76" spans="2:13" ht="15" customHeight="1">
      <c r="B76" s="490" t="s">
        <v>813</v>
      </c>
      <c r="C76" s="491"/>
      <c r="D76" s="162"/>
      <c r="E76" s="171"/>
      <c r="F76" s="164"/>
      <c r="G76" s="165"/>
      <c r="H76" s="164"/>
      <c r="I76" s="165"/>
      <c r="K76" s="175"/>
    </row>
    <row r="77" spans="2:13" ht="15" customHeight="1">
      <c r="B77" s="437" t="s">
        <v>814</v>
      </c>
      <c r="C77" s="438"/>
      <c r="D77" s="162" t="s">
        <v>102</v>
      </c>
      <c r="E77" s="171">
        <v>747.95</v>
      </c>
      <c r="F77" s="164">
        <f>+F75</f>
        <v>7166.48</v>
      </c>
      <c r="G77" s="165">
        <f t="shared" ref="G77" si="4">+E77*F77</f>
        <v>5360168.716</v>
      </c>
      <c r="H77" s="164">
        <f>+H75</f>
        <v>7322.9</v>
      </c>
      <c r="I77" s="165">
        <v>0</v>
      </c>
      <c r="K77" s="175"/>
    </row>
    <row r="78" spans="2:13" ht="15" customHeight="1">
      <c r="B78" s="437" t="s">
        <v>815</v>
      </c>
      <c r="C78" s="438"/>
      <c r="D78" s="162" t="s">
        <v>102</v>
      </c>
      <c r="E78" s="171">
        <v>0</v>
      </c>
      <c r="F78" s="164">
        <f>+F77</f>
        <v>7166.48</v>
      </c>
      <c r="G78" s="165">
        <f t="shared" ref="G78" si="5">+E78*F78</f>
        <v>0</v>
      </c>
      <c r="H78" s="164">
        <f>+H77</f>
        <v>7322.9</v>
      </c>
      <c r="I78" s="165">
        <v>0</v>
      </c>
      <c r="K78" s="175"/>
    </row>
    <row r="79" spans="2:13" ht="15" customHeight="1">
      <c r="B79" s="472" t="s">
        <v>60</v>
      </c>
      <c r="C79" s="474"/>
      <c r="D79" s="176"/>
      <c r="E79" s="177">
        <f>SUM(E57:E78)</f>
        <v>629761.40999999992</v>
      </c>
      <c r="F79" s="178"/>
      <c r="G79" s="130">
        <f>SUM(G57:G78)</f>
        <v>4513172549.5367994</v>
      </c>
      <c r="H79" s="178"/>
      <c r="I79" s="130">
        <f>SUM(I57:I78)</f>
        <v>7058808618</v>
      </c>
      <c r="K79" s="179"/>
    </row>
    <row r="80" spans="2:13">
      <c r="B80" s="180"/>
      <c r="C80" s="180"/>
      <c r="D80" s="181"/>
      <c r="E80" s="182"/>
      <c r="F80" s="183"/>
      <c r="G80" s="184"/>
      <c r="H80" s="182"/>
      <c r="I80" s="185"/>
      <c r="K80" s="179"/>
    </row>
    <row r="81" spans="2:11">
      <c r="B81" s="145" t="s">
        <v>632</v>
      </c>
      <c r="C81" s="145" t="s">
        <v>207</v>
      </c>
      <c r="D81" s="145"/>
      <c r="E81" s="145"/>
      <c r="F81" s="186"/>
      <c r="G81" s="187"/>
      <c r="H81" s="188"/>
      <c r="I81" s="189"/>
      <c r="K81" s="179"/>
    </row>
    <row r="82" spans="2:11" ht="9.75" customHeight="1">
      <c r="B82" s="145"/>
      <c r="C82" s="145"/>
      <c r="D82" s="145"/>
      <c r="E82" s="145"/>
      <c r="F82" s="186"/>
      <c r="G82" s="187"/>
      <c r="H82" s="188"/>
      <c r="I82" s="189"/>
      <c r="K82" s="179"/>
    </row>
    <row r="83" spans="2:11" ht="42.6" customHeight="1">
      <c r="B83" s="433" t="s">
        <v>97</v>
      </c>
      <c r="C83" s="434"/>
      <c r="D83" s="92" t="s">
        <v>636</v>
      </c>
      <c r="E83" s="92" t="s">
        <v>98</v>
      </c>
      <c r="F83" s="329" t="s">
        <v>871</v>
      </c>
      <c r="G83" s="329" t="s">
        <v>872</v>
      </c>
      <c r="H83" s="329" t="s">
        <v>873</v>
      </c>
      <c r="I83" s="92" t="s">
        <v>874</v>
      </c>
    </row>
    <row r="84" spans="2:11" ht="15" customHeight="1">
      <c r="B84" s="490" t="s">
        <v>108</v>
      </c>
      <c r="C84" s="491"/>
      <c r="D84" s="176"/>
      <c r="E84" s="190"/>
      <c r="F84" s="117"/>
      <c r="G84" s="169"/>
      <c r="H84" s="117"/>
      <c r="I84" s="169"/>
    </row>
    <row r="85" spans="2:11" ht="15" customHeight="1">
      <c r="B85" s="437" t="s">
        <v>109</v>
      </c>
      <c r="C85" s="438"/>
      <c r="D85" s="162" t="s">
        <v>102</v>
      </c>
      <c r="E85" s="163">
        <v>480</v>
      </c>
      <c r="F85" s="164">
        <f>+E47</f>
        <v>7169.7</v>
      </c>
      <c r="G85" s="191">
        <f>+E85*F85</f>
        <v>3441456</v>
      </c>
      <c r="H85" s="164">
        <f>+G47</f>
        <v>7339.62</v>
      </c>
      <c r="I85" s="192">
        <v>6406241</v>
      </c>
    </row>
    <row r="86" spans="2:11" ht="15" customHeight="1">
      <c r="B86" s="437" t="s">
        <v>159</v>
      </c>
      <c r="C86" s="438"/>
      <c r="D86" s="162" t="s">
        <v>102</v>
      </c>
      <c r="E86" s="163">
        <v>9643.3799999999992</v>
      </c>
      <c r="F86" s="164">
        <f>+F85</f>
        <v>7169.7</v>
      </c>
      <c r="G86" s="191">
        <f>+E86*F86</f>
        <v>69140141.585999995</v>
      </c>
      <c r="H86" s="164">
        <f>+H85</f>
        <v>7339.62</v>
      </c>
      <c r="I86" s="192">
        <v>66619969</v>
      </c>
    </row>
    <row r="87" spans="2:11" ht="15" customHeight="1">
      <c r="B87" s="437" t="s">
        <v>797</v>
      </c>
      <c r="C87" s="438"/>
      <c r="D87" s="162" t="s">
        <v>102</v>
      </c>
      <c r="E87" s="163">
        <v>47478.04</v>
      </c>
      <c r="F87" s="164">
        <f>+F86</f>
        <v>7169.7</v>
      </c>
      <c r="G87" s="191">
        <f>+E87*F87</f>
        <v>340403303.38800001</v>
      </c>
      <c r="H87" s="164">
        <f>+H86</f>
        <v>7339.62</v>
      </c>
      <c r="I87" s="192">
        <v>6890637756</v>
      </c>
    </row>
    <row r="88" spans="2:11" ht="15" customHeight="1">
      <c r="B88" s="490" t="s">
        <v>447</v>
      </c>
      <c r="C88" s="491"/>
      <c r="D88" s="176"/>
      <c r="E88" s="190"/>
      <c r="F88" s="117"/>
      <c r="G88" s="169"/>
      <c r="H88" s="117"/>
      <c r="I88" s="169"/>
    </row>
    <row r="89" spans="2:11" ht="15" customHeight="1">
      <c r="B89" s="437" t="s">
        <v>448</v>
      </c>
      <c r="C89" s="438"/>
      <c r="D89" s="162" t="s">
        <v>102</v>
      </c>
      <c r="E89" s="163">
        <v>555038.61</v>
      </c>
      <c r="F89" s="164">
        <f>+F87</f>
        <v>7169.7</v>
      </c>
      <c r="G89" s="191">
        <v>3977673098</v>
      </c>
      <c r="H89" s="164">
        <f>+H87</f>
        <v>7339.62</v>
      </c>
      <c r="I89" s="192">
        <v>0</v>
      </c>
    </row>
    <row r="90" spans="2:11" ht="15" hidden="1" customHeight="1">
      <c r="B90" s="437" t="s">
        <v>449</v>
      </c>
      <c r="C90" s="438"/>
      <c r="D90" s="162" t="s">
        <v>102</v>
      </c>
      <c r="E90" s="163">
        <v>0</v>
      </c>
      <c r="F90" s="164">
        <f>+F89</f>
        <v>7169.7</v>
      </c>
      <c r="G90" s="191">
        <f>+E90*F90</f>
        <v>0</v>
      </c>
      <c r="H90" s="164">
        <f>+H89</f>
        <v>7339.62</v>
      </c>
      <c r="I90" s="192">
        <v>0</v>
      </c>
    </row>
    <row r="91" spans="2:11" ht="15" customHeight="1">
      <c r="B91" s="472" t="s">
        <v>239</v>
      </c>
      <c r="C91" s="474"/>
      <c r="D91" s="176" t="s">
        <v>127</v>
      </c>
      <c r="E91" s="177">
        <f>SUM(E85:E90)</f>
        <v>612640.03</v>
      </c>
      <c r="F91" s="130"/>
      <c r="G91" s="130">
        <f>SUM(G85:G90)</f>
        <v>4390657998.974</v>
      </c>
      <c r="H91" s="178"/>
      <c r="I91" s="130">
        <f>SUM(I85:I90)</f>
        <v>6963663966</v>
      </c>
      <c r="J91" s="350"/>
      <c r="K91" s="179"/>
    </row>
    <row r="93" spans="2:11">
      <c r="B93" s="193" t="s">
        <v>595</v>
      </c>
      <c r="C93" s="145" t="s">
        <v>584</v>
      </c>
    </row>
    <row r="95" spans="2:11" ht="40.15" customHeight="1">
      <c r="B95" s="433" t="s">
        <v>83</v>
      </c>
      <c r="C95" s="512"/>
      <c r="D95" s="434"/>
      <c r="E95" s="92" t="s">
        <v>875</v>
      </c>
      <c r="F95" s="92" t="s">
        <v>876</v>
      </c>
      <c r="G95" s="329" t="s">
        <v>915</v>
      </c>
      <c r="H95" s="329" t="s">
        <v>916</v>
      </c>
    </row>
    <row r="96" spans="2:11" ht="18" customHeight="1">
      <c r="B96" s="435" t="s">
        <v>405</v>
      </c>
      <c r="C96" s="518"/>
      <c r="D96" s="436"/>
      <c r="E96" s="158">
        <f>+E46</f>
        <v>7166.48</v>
      </c>
      <c r="F96" s="125">
        <v>1617563</v>
      </c>
      <c r="G96" s="194">
        <v>6921.52</v>
      </c>
      <c r="H96" s="148">
        <v>3155159</v>
      </c>
    </row>
    <row r="97" spans="2:8" ht="18" customHeight="1">
      <c r="B97" s="435" t="s">
        <v>404</v>
      </c>
      <c r="C97" s="518"/>
      <c r="D97" s="436"/>
      <c r="E97" s="158">
        <f>+E47</f>
        <v>7169.7</v>
      </c>
      <c r="F97" s="125">
        <v>0</v>
      </c>
      <c r="G97" s="194">
        <v>6931.47</v>
      </c>
      <c r="H97" s="148">
        <v>0</v>
      </c>
    </row>
    <row r="99" spans="2:8">
      <c r="B99" s="193" t="s">
        <v>596</v>
      </c>
      <c r="C99" s="193" t="s">
        <v>585</v>
      </c>
    </row>
    <row r="100" spans="2:8" ht="21" customHeight="1">
      <c r="B100" s="159" t="s">
        <v>597</v>
      </c>
      <c r="C100" s="159" t="s">
        <v>586</v>
      </c>
      <c r="D100" s="151"/>
      <c r="E100" s="151"/>
      <c r="F100" s="195"/>
      <c r="G100" s="195"/>
    </row>
    <row r="101" spans="2:8" ht="32.25" customHeight="1">
      <c r="B101" s="433" t="s">
        <v>97</v>
      </c>
      <c r="C101" s="434"/>
      <c r="D101" s="92" t="s">
        <v>110</v>
      </c>
      <c r="E101" s="92" t="s">
        <v>111</v>
      </c>
      <c r="F101" s="329" t="s">
        <v>877</v>
      </c>
      <c r="G101" s="329" t="s">
        <v>826</v>
      </c>
    </row>
    <row r="102" spans="2:8" ht="15" customHeight="1">
      <c r="B102" s="437" t="s">
        <v>2</v>
      </c>
      <c r="C102" s="438"/>
      <c r="D102" s="196" t="s">
        <v>202</v>
      </c>
      <c r="E102" s="164">
        <v>0</v>
      </c>
      <c r="F102" s="117">
        <v>0</v>
      </c>
      <c r="G102" s="117">
        <v>0</v>
      </c>
    </row>
    <row r="103" spans="2:8" ht="15" customHeight="1">
      <c r="B103" s="437" t="s">
        <v>204</v>
      </c>
      <c r="C103" s="438"/>
      <c r="D103" s="196" t="s">
        <v>202</v>
      </c>
      <c r="E103" s="164">
        <v>0</v>
      </c>
      <c r="F103" s="117">
        <v>2940707</v>
      </c>
      <c r="G103" s="117">
        <v>3000000</v>
      </c>
    </row>
    <row r="104" spans="2:8" ht="15" customHeight="1">
      <c r="B104" s="508" t="s">
        <v>406</v>
      </c>
      <c r="C104" s="509"/>
      <c r="D104" s="197" t="s">
        <v>202</v>
      </c>
      <c r="E104" s="178">
        <f>SUM(E102:E103)</f>
        <v>0</v>
      </c>
      <c r="F104" s="116">
        <f>SUM(F102:F103)</f>
        <v>2940707</v>
      </c>
      <c r="G104" s="116">
        <f t="shared" ref="G104" si="6">SUM(G102:G103)</f>
        <v>3000000</v>
      </c>
    </row>
    <row r="105" spans="2:8">
      <c r="B105" s="198"/>
      <c r="C105" s="198"/>
      <c r="D105" s="199"/>
      <c r="E105" s="200"/>
      <c r="F105" s="186"/>
      <c r="G105" s="186"/>
    </row>
    <row r="106" spans="2:8" ht="14.45" customHeight="1">
      <c r="B106" s="159" t="s">
        <v>598</v>
      </c>
      <c r="C106" s="159" t="s">
        <v>761</v>
      </c>
      <c r="D106" s="151"/>
      <c r="E106" s="151"/>
      <c r="F106" s="195"/>
      <c r="G106" s="195"/>
    </row>
    <row r="107" spans="2:8" ht="10.9" customHeight="1">
      <c r="B107" s="201" t="s">
        <v>394</v>
      </c>
      <c r="C107" s="201"/>
      <c r="D107" s="151"/>
      <c r="E107" s="151"/>
      <c r="F107" s="195"/>
      <c r="G107" s="195"/>
    </row>
    <row r="108" spans="2:8" ht="27.6" customHeight="1">
      <c r="B108" s="433" t="s">
        <v>97</v>
      </c>
      <c r="C108" s="434"/>
      <c r="D108" s="92" t="s">
        <v>110</v>
      </c>
      <c r="E108" s="92" t="s">
        <v>111</v>
      </c>
      <c r="F108" s="329" t="s">
        <v>877</v>
      </c>
      <c r="G108" s="329" t="s">
        <v>826</v>
      </c>
    </row>
    <row r="109" spans="2:8" ht="15" hidden="1" customHeight="1">
      <c r="B109" s="437" t="s">
        <v>113</v>
      </c>
      <c r="C109" s="438"/>
      <c r="D109" s="196" t="s">
        <v>202</v>
      </c>
      <c r="E109" s="164">
        <v>0</v>
      </c>
      <c r="F109" s="117">
        <v>0</v>
      </c>
      <c r="G109" s="117">
        <v>0</v>
      </c>
    </row>
    <row r="110" spans="2:8" ht="15" customHeight="1">
      <c r="B110" s="437" t="s">
        <v>288</v>
      </c>
      <c r="C110" s="438"/>
      <c r="D110" s="196" t="s">
        <v>202</v>
      </c>
      <c r="E110" s="164">
        <v>0</v>
      </c>
      <c r="F110" s="117">
        <v>0</v>
      </c>
      <c r="G110" s="117">
        <v>301071000</v>
      </c>
    </row>
    <row r="111" spans="2:8" ht="15" hidden="1" customHeight="1">
      <c r="B111" s="437" t="s">
        <v>114</v>
      </c>
      <c r="C111" s="438"/>
      <c r="D111" s="196" t="s">
        <v>202</v>
      </c>
      <c r="E111" s="164">
        <v>0</v>
      </c>
      <c r="F111" s="118">
        <v>0</v>
      </c>
      <c r="G111" s="118">
        <v>0</v>
      </c>
    </row>
    <row r="112" spans="2:8" ht="15" customHeight="1">
      <c r="B112" s="437" t="s">
        <v>201</v>
      </c>
      <c r="C112" s="438"/>
      <c r="D112" s="196" t="s">
        <v>202</v>
      </c>
      <c r="E112" s="164">
        <v>0</v>
      </c>
      <c r="F112" s="117">
        <v>629732451</v>
      </c>
      <c r="G112" s="117">
        <v>1233277741</v>
      </c>
    </row>
    <row r="113" spans="2:7" ht="15" customHeight="1">
      <c r="B113" s="437" t="s">
        <v>762</v>
      </c>
      <c r="C113" s="438"/>
      <c r="D113" s="196" t="s">
        <v>202</v>
      </c>
      <c r="E113" s="164">
        <v>0</v>
      </c>
      <c r="F113" s="117">
        <v>3225000</v>
      </c>
      <c r="G113" s="117">
        <v>3279947</v>
      </c>
    </row>
    <row r="114" spans="2:7" ht="15" customHeight="1">
      <c r="B114" s="437" t="s">
        <v>116</v>
      </c>
      <c r="C114" s="438"/>
      <c r="D114" s="196" t="s">
        <v>202</v>
      </c>
      <c r="E114" s="164">
        <v>0</v>
      </c>
      <c r="F114" s="117">
        <v>7173499</v>
      </c>
      <c r="G114" s="117">
        <v>8170000</v>
      </c>
    </row>
    <row r="115" spans="2:7" ht="15" customHeight="1">
      <c r="B115" s="437" t="s">
        <v>427</v>
      </c>
      <c r="C115" s="438"/>
      <c r="D115" s="196" t="s">
        <v>202</v>
      </c>
      <c r="E115" s="164">
        <v>0</v>
      </c>
      <c r="F115" s="117">
        <v>5280000</v>
      </c>
      <c r="G115" s="117">
        <v>5170000</v>
      </c>
    </row>
    <row r="116" spans="2:7" ht="15" customHeight="1">
      <c r="B116" s="437" t="s">
        <v>254</v>
      </c>
      <c r="C116" s="438"/>
      <c r="D116" s="196" t="s">
        <v>202</v>
      </c>
      <c r="E116" s="164">
        <v>0</v>
      </c>
      <c r="F116" s="117">
        <v>0</v>
      </c>
      <c r="G116" s="117">
        <v>0</v>
      </c>
    </row>
    <row r="117" spans="2:7" ht="15" customHeight="1">
      <c r="B117" s="437" t="s">
        <v>117</v>
      </c>
      <c r="C117" s="438"/>
      <c r="D117" s="196" t="s">
        <v>202</v>
      </c>
      <c r="E117" s="164">
        <v>0</v>
      </c>
      <c r="F117" s="117">
        <v>477197</v>
      </c>
      <c r="G117" s="117">
        <v>652130</v>
      </c>
    </row>
    <row r="118" spans="2:7" ht="15" customHeight="1">
      <c r="B118" s="437" t="s">
        <v>118</v>
      </c>
      <c r="C118" s="438"/>
      <c r="D118" s="196" t="s">
        <v>202</v>
      </c>
      <c r="E118" s="164">
        <v>0</v>
      </c>
      <c r="F118" s="117">
        <v>19002890</v>
      </c>
      <c r="G118" s="117">
        <v>19002890</v>
      </c>
    </row>
    <row r="119" spans="2:7" ht="15" customHeight="1">
      <c r="B119" s="437" t="s">
        <v>251</v>
      </c>
      <c r="C119" s="438"/>
      <c r="D119" s="196" t="s">
        <v>202</v>
      </c>
      <c r="E119" s="164">
        <v>0</v>
      </c>
      <c r="F119" s="117">
        <v>0</v>
      </c>
      <c r="G119" s="117">
        <v>0</v>
      </c>
    </row>
    <row r="120" spans="2:7" ht="15" customHeight="1">
      <c r="B120" s="437" t="s">
        <v>252</v>
      </c>
      <c r="C120" s="438"/>
      <c r="D120" s="196" t="s">
        <v>202</v>
      </c>
      <c r="E120" s="164">
        <v>0</v>
      </c>
      <c r="F120" s="117">
        <v>3445000</v>
      </c>
      <c r="G120" s="117">
        <v>2345000</v>
      </c>
    </row>
    <row r="121" spans="2:7" ht="15" customHeight="1">
      <c r="B121" s="437" t="s">
        <v>796</v>
      </c>
      <c r="C121" s="438"/>
      <c r="D121" s="196" t="s">
        <v>202</v>
      </c>
      <c r="E121" s="164">
        <v>0</v>
      </c>
      <c r="F121" s="117">
        <v>7299214</v>
      </c>
      <c r="G121" s="117">
        <v>7459689</v>
      </c>
    </row>
    <row r="122" spans="2:7" ht="15" customHeight="1">
      <c r="B122" s="437" t="s">
        <v>250</v>
      </c>
      <c r="C122" s="438"/>
      <c r="D122" s="196" t="s">
        <v>202</v>
      </c>
      <c r="E122" s="164">
        <v>0</v>
      </c>
      <c r="F122" s="117">
        <v>4295000</v>
      </c>
      <c r="G122" s="117">
        <v>5060000</v>
      </c>
    </row>
    <row r="123" spans="2:7" ht="15" hidden="1" customHeight="1">
      <c r="B123" s="437" t="s">
        <v>253</v>
      </c>
      <c r="C123" s="438"/>
      <c r="D123" s="196" t="s">
        <v>202</v>
      </c>
      <c r="E123" s="164">
        <v>0</v>
      </c>
      <c r="F123" s="117">
        <v>0</v>
      </c>
      <c r="G123" s="117">
        <v>0</v>
      </c>
    </row>
    <row r="124" spans="2:7" ht="15" customHeight="1">
      <c r="B124" s="437" t="s">
        <v>286</v>
      </c>
      <c r="C124" s="438"/>
      <c r="D124" s="196" t="s">
        <v>202</v>
      </c>
      <c r="E124" s="164">
        <v>0</v>
      </c>
      <c r="F124" s="117">
        <v>110000</v>
      </c>
      <c r="G124" s="117">
        <v>0</v>
      </c>
    </row>
    <row r="125" spans="2:7" ht="15" customHeight="1">
      <c r="B125" s="437" t="s">
        <v>260</v>
      </c>
      <c r="C125" s="438"/>
      <c r="D125" s="196" t="s">
        <v>202</v>
      </c>
      <c r="E125" s="202">
        <v>0</v>
      </c>
      <c r="F125" s="117">
        <v>877792</v>
      </c>
      <c r="G125" s="117">
        <v>1676129</v>
      </c>
    </row>
    <row r="126" spans="2:7" ht="15" hidden="1" customHeight="1">
      <c r="B126" s="437" t="s">
        <v>259</v>
      </c>
      <c r="C126" s="438"/>
      <c r="D126" s="196" t="s">
        <v>202</v>
      </c>
      <c r="E126" s="164">
        <v>0</v>
      </c>
      <c r="F126" s="117">
        <v>0</v>
      </c>
      <c r="G126" s="117">
        <v>0</v>
      </c>
    </row>
    <row r="127" spans="2:7" ht="15" hidden="1" customHeight="1">
      <c r="B127" s="437" t="s">
        <v>395</v>
      </c>
      <c r="C127" s="438"/>
      <c r="D127" s="196" t="s">
        <v>202</v>
      </c>
      <c r="E127" s="164">
        <v>0</v>
      </c>
      <c r="F127" s="117">
        <v>0</v>
      </c>
      <c r="G127" s="117">
        <v>0</v>
      </c>
    </row>
    <row r="128" spans="2:7" ht="15" customHeight="1">
      <c r="B128" s="437" t="s">
        <v>428</v>
      </c>
      <c r="C128" s="438"/>
      <c r="D128" s="196" t="s">
        <v>202</v>
      </c>
      <c r="E128" s="164">
        <v>0</v>
      </c>
      <c r="F128" s="117">
        <v>50000</v>
      </c>
      <c r="G128" s="117">
        <v>135520</v>
      </c>
    </row>
    <row r="129" spans="2:9" ht="15" customHeight="1">
      <c r="B129" s="437" t="s">
        <v>450</v>
      </c>
      <c r="C129" s="438"/>
      <c r="D129" s="196" t="s">
        <v>202</v>
      </c>
      <c r="E129" s="164">
        <v>0</v>
      </c>
      <c r="F129" s="117">
        <v>118864</v>
      </c>
      <c r="G129" s="117">
        <v>100864</v>
      </c>
    </row>
    <row r="130" spans="2:9" ht="15" customHeight="1">
      <c r="B130" s="437" t="s">
        <v>897</v>
      </c>
      <c r="C130" s="438"/>
      <c r="D130" s="196" t="s">
        <v>202</v>
      </c>
      <c r="E130" s="164">
        <v>0</v>
      </c>
      <c r="F130" s="117">
        <v>55279</v>
      </c>
      <c r="G130" s="117">
        <v>0</v>
      </c>
    </row>
    <row r="131" spans="2:9" ht="15" customHeight="1">
      <c r="B131" s="437" t="s">
        <v>898</v>
      </c>
      <c r="C131" s="438"/>
      <c r="D131" s="196" t="s">
        <v>202</v>
      </c>
      <c r="E131" s="164">
        <v>0</v>
      </c>
      <c r="F131" s="117">
        <v>2007890410</v>
      </c>
      <c r="G131" s="117">
        <v>0</v>
      </c>
    </row>
    <row r="132" spans="2:9" ht="15" customHeight="1">
      <c r="B132" s="437" t="s">
        <v>431</v>
      </c>
      <c r="C132" s="438"/>
      <c r="D132" s="196" t="s">
        <v>102</v>
      </c>
      <c r="E132" s="164">
        <v>500</v>
      </c>
      <c r="F132" s="117">
        <v>3583240</v>
      </c>
      <c r="G132" s="117">
        <v>3661889</v>
      </c>
      <c r="H132" s="358"/>
    </row>
    <row r="133" spans="2:9" ht="15" customHeight="1">
      <c r="B133" s="437" t="s">
        <v>289</v>
      </c>
      <c r="C133" s="438"/>
      <c r="D133" s="196" t="s">
        <v>102</v>
      </c>
      <c r="E133" s="164">
        <v>600.28</v>
      </c>
      <c r="F133" s="117">
        <v>4301895</v>
      </c>
      <c r="G133" s="117">
        <v>4394692</v>
      </c>
      <c r="H133" s="358"/>
    </row>
    <row r="134" spans="2:9" ht="15" customHeight="1">
      <c r="B134" s="437" t="s">
        <v>119</v>
      </c>
      <c r="C134" s="438"/>
      <c r="D134" s="196" t="s">
        <v>102</v>
      </c>
      <c r="E134" s="202">
        <v>0</v>
      </c>
      <c r="F134" s="117">
        <v>0</v>
      </c>
      <c r="G134" s="117">
        <v>19410445</v>
      </c>
      <c r="H134" s="358"/>
    </row>
    <row r="135" spans="2:9" ht="15" customHeight="1">
      <c r="B135" s="437" t="s">
        <v>200</v>
      </c>
      <c r="C135" s="438"/>
      <c r="D135" s="196" t="s">
        <v>102</v>
      </c>
      <c r="E135" s="202">
        <v>0</v>
      </c>
      <c r="F135" s="117">
        <v>0</v>
      </c>
      <c r="G135" s="117">
        <v>22700990</v>
      </c>
      <c r="H135" s="358"/>
    </row>
    <row r="136" spans="2:9" ht="15" customHeight="1">
      <c r="B136" s="437" t="s">
        <v>120</v>
      </c>
      <c r="C136" s="438"/>
      <c r="D136" s="196" t="s">
        <v>102</v>
      </c>
      <c r="E136" s="202">
        <v>9802</v>
      </c>
      <c r="F136" s="117">
        <v>70245837</v>
      </c>
      <c r="G136" s="117">
        <v>7331834</v>
      </c>
      <c r="H136" s="358"/>
    </row>
    <row r="137" spans="2:9" ht="15" customHeight="1">
      <c r="B137" s="437" t="s">
        <v>427</v>
      </c>
      <c r="C137" s="438"/>
      <c r="D137" s="196" t="s">
        <v>102</v>
      </c>
      <c r="E137" s="202">
        <v>5467</v>
      </c>
      <c r="F137" s="117">
        <v>39179146</v>
      </c>
      <c r="G137" s="117">
        <v>37395634</v>
      </c>
      <c r="H137" s="358"/>
    </row>
    <row r="138" spans="2:9" ht="15" customHeight="1">
      <c r="B138" s="437" t="s">
        <v>255</v>
      </c>
      <c r="C138" s="438"/>
      <c r="D138" s="196" t="s">
        <v>102</v>
      </c>
      <c r="E138" s="164">
        <v>3500</v>
      </c>
      <c r="F138" s="117">
        <v>25082680</v>
      </c>
      <c r="G138" s="117">
        <v>0</v>
      </c>
      <c r="H138" s="358"/>
    </row>
    <row r="139" spans="2:9" ht="15" hidden="1" customHeight="1">
      <c r="B139" s="437" t="s">
        <v>256</v>
      </c>
      <c r="C139" s="438"/>
      <c r="D139" s="196" t="s">
        <v>102</v>
      </c>
      <c r="E139" s="202">
        <v>0</v>
      </c>
      <c r="F139" s="117">
        <v>0</v>
      </c>
      <c r="G139" s="117">
        <v>0</v>
      </c>
      <c r="H139" s="358"/>
    </row>
    <row r="140" spans="2:9" ht="15" hidden="1" customHeight="1">
      <c r="B140" s="437" t="s">
        <v>261</v>
      </c>
      <c r="C140" s="438"/>
      <c r="D140" s="196" t="s">
        <v>102</v>
      </c>
      <c r="E140" s="164">
        <v>0</v>
      </c>
      <c r="F140" s="117">
        <v>0</v>
      </c>
      <c r="G140" s="117">
        <v>0</v>
      </c>
      <c r="H140" s="358"/>
    </row>
    <row r="141" spans="2:9" ht="15" customHeight="1">
      <c r="B141" s="437" t="s">
        <v>430</v>
      </c>
      <c r="C141" s="438"/>
      <c r="D141" s="196" t="s">
        <v>102</v>
      </c>
      <c r="E141" s="164">
        <v>596.08000000000004</v>
      </c>
      <c r="F141" s="117">
        <v>4271795</v>
      </c>
      <c r="G141" s="117">
        <v>7242348</v>
      </c>
      <c r="H141" s="358"/>
    </row>
    <row r="142" spans="2:9" ht="15" hidden="1" customHeight="1">
      <c r="B142" s="437" t="s">
        <v>429</v>
      </c>
      <c r="C142" s="438"/>
      <c r="D142" s="196" t="s">
        <v>102</v>
      </c>
      <c r="E142" s="163">
        <v>0</v>
      </c>
      <c r="F142" s="117">
        <v>0</v>
      </c>
      <c r="G142" s="117">
        <v>0</v>
      </c>
      <c r="H142" s="358"/>
    </row>
    <row r="143" spans="2:9" ht="15" customHeight="1">
      <c r="B143" s="437" t="s">
        <v>798</v>
      </c>
      <c r="C143" s="438"/>
      <c r="D143" s="196" t="s">
        <v>102</v>
      </c>
      <c r="E143" s="163">
        <v>261.36</v>
      </c>
      <c r="F143" s="117">
        <v>1873031</v>
      </c>
      <c r="G143" s="117">
        <v>1913474</v>
      </c>
      <c r="H143" s="358"/>
    </row>
    <row r="144" spans="2:9" ht="15" customHeight="1">
      <c r="B144" s="472" t="s">
        <v>203</v>
      </c>
      <c r="C144" s="474"/>
      <c r="D144" s="130"/>
      <c r="E144" s="178">
        <f>SUM(E109:E143)</f>
        <v>20726.72</v>
      </c>
      <c r="F144" s="116">
        <f>SUM(F109:F143)</f>
        <v>2837570220</v>
      </c>
      <c r="G144" s="116">
        <f>SUM(G109:G143)</f>
        <v>1691452216</v>
      </c>
      <c r="I144" s="156"/>
    </row>
    <row r="145" spans="2:11" ht="3.95" customHeight="1"/>
    <row r="146" spans="2:11" ht="15" customHeight="1">
      <c r="B146" s="472" t="s">
        <v>433</v>
      </c>
      <c r="C146" s="474"/>
      <c r="D146" s="130"/>
      <c r="E146" s="130"/>
      <c r="F146" s="116"/>
      <c r="G146" s="116"/>
    </row>
    <row r="147" spans="2:11" ht="15" customHeight="1">
      <c r="B147" s="437" t="s">
        <v>115</v>
      </c>
      <c r="C147" s="438"/>
      <c r="D147" s="196" t="s">
        <v>202</v>
      </c>
      <c r="E147" s="166">
        <v>0</v>
      </c>
      <c r="F147" s="117">
        <v>1750311539</v>
      </c>
      <c r="G147" s="117">
        <v>1656166959</v>
      </c>
    </row>
    <row r="148" spans="2:11" ht="15" customHeight="1">
      <c r="B148" s="437" t="s">
        <v>206</v>
      </c>
      <c r="C148" s="438"/>
      <c r="D148" s="196" t="s">
        <v>202</v>
      </c>
      <c r="E148" s="164">
        <v>0</v>
      </c>
      <c r="F148" s="117">
        <v>144239</v>
      </c>
      <c r="G148" s="117">
        <v>144239</v>
      </c>
    </row>
    <row r="149" spans="2:11" ht="15" hidden="1" customHeight="1">
      <c r="B149" s="437" t="s">
        <v>288</v>
      </c>
      <c r="C149" s="438"/>
      <c r="D149" s="196" t="s">
        <v>202</v>
      </c>
      <c r="E149" s="164">
        <v>0</v>
      </c>
      <c r="F149" s="117">
        <v>0</v>
      </c>
      <c r="G149" s="117">
        <v>0</v>
      </c>
    </row>
    <row r="150" spans="2:11" ht="15" customHeight="1">
      <c r="B150" s="437" t="s">
        <v>287</v>
      </c>
      <c r="C150" s="438"/>
      <c r="D150" s="196" t="s">
        <v>102</v>
      </c>
      <c r="E150" s="202">
        <v>10650.31</v>
      </c>
      <c r="F150" s="117">
        <v>76325234</v>
      </c>
      <c r="G150" s="117">
        <v>73859062</v>
      </c>
      <c r="H150" s="358"/>
      <c r="J150" s="156"/>
    </row>
    <row r="151" spans="2:11" ht="15" customHeight="1">
      <c r="B151" s="437" t="s">
        <v>396</v>
      </c>
      <c r="C151" s="438"/>
      <c r="D151" s="196" t="s">
        <v>102</v>
      </c>
      <c r="E151" s="163">
        <v>13.99</v>
      </c>
      <c r="F151" s="117">
        <v>100259</v>
      </c>
      <c r="G151" s="117">
        <v>102447</v>
      </c>
      <c r="H151" s="358"/>
      <c r="I151" s="156"/>
    </row>
    <row r="152" spans="2:11" ht="15" customHeight="1">
      <c r="B152" s="437" t="s">
        <v>246</v>
      </c>
      <c r="C152" s="438"/>
      <c r="D152" s="196" t="s">
        <v>102</v>
      </c>
      <c r="E152" s="164">
        <v>297.79000000000002</v>
      </c>
      <c r="F152" s="117">
        <v>2134106</v>
      </c>
      <c r="G152" s="117">
        <v>2180686</v>
      </c>
      <c r="H152" s="358"/>
      <c r="I152" s="156"/>
    </row>
    <row r="153" spans="2:11" ht="15" customHeight="1">
      <c r="B153" s="472" t="s">
        <v>434</v>
      </c>
      <c r="C153" s="474"/>
      <c r="D153" s="130"/>
      <c r="E153" s="177">
        <f>SUM(E147:E152)</f>
        <v>10962.09</v>
      </c>
      <c r="F153" s="130">
        <f>SUM(F147:F152)</f>
        <v>1829015377</v>
      </c>
      <c r="G153" s="116">
        <f>SUM(G147:G152)</f>
        <v>1732453393</v>
      </c>
      <c r="I153" s="156"/>
      <c r="K153" s="156"/>
    </row>
    <row r="154" spans="2:11" ht="6" customHeight="1">
      <c r="B154" s="203"/>
      <c r="C154" s="203"/>
      <c r="D154" s="199"/>
      <c r="E154" s="204"/>
      <c r="F154" s="186"/>
      <c r="G154" s="186"/>
    </row>
    <row r="155" spans="2:11" ht="15" customHeight="1">
      <c r="B155" s="497" t="s">
        <v>205</v>
      </c>
      <c r="C155" s="498"/>
      <c r="D155" s="130"/>
      <c r="E155" s="177">
        <f>+E144+E153</f>
        <v>31688.81</v>
      </c>
      <c r="F155" s="116">
        <f>+F153+F144</f>
        <v>4666585597</v>
      </c>
      <c r="G155" s="116">
        <f>+G153+G144</f>
        <v>3423905609</v>
      </c>
      <c r="I155" s="168"/>
    </row>
    <row r="156" spans="2:11" ht="3.75" customHeight="1">
      <c r="B156" s="203"/>
      <c r="C156" s="203"/>
      <c r="D156" s="199"/>
      <c r="E156" s="204"/>
      <c r="F156" s="186"/>
      <c r="G156" s="186"/>
    </row>
    <row r="157" spans="2:11" ht="16.5" customHeight="1">
      <c r="B157" s="497" t="s">
        <v>121</v>
      </c>
      <c r="C157" s="498"/>
      <c r="D157" s="130"/>
      <c r="E157" s="177">
        <f>+E155</f>
        <v>31688.81</v>
      </c>
      <c r="F157" s="116">
        <f>+F155+F104</f>
        <v>4669526304</v>
      </c>
      <c r="G157" s="116">
        <f>+G155+G104</f>
        <v>3426905609</v>
      </c>
      <c r="H157" s="156"/>
      <c r="I157" s="156"/>
      <c r="J157" s="168"/>
    </row>
    <row r="158" spans="2:11">
      <c r="H158" s="168"/>
    </row>
    <row r="159" spans="2:11">
      <c r="B159" s="193" t="s">
        <v>599</v>
      </c>
      <c r="C159" s="193" t="s">
        <v>637</v>
      </c>
    </row>
    <row r="160" spans="2:11" ht="11.25" customHeight="1"/>
    <row r="161" spans="2:13" ht="18" customHeight="1">
      <c r="B161" s="444" t="s">
        <v>122</v>
      </c>
      <c r="C161" s="445"/>
      <c r="D161" s="445"/>
      <c r="E161" s="445"/>
      <c r="F161" s="445"/>
      <c r="G161" s="446"/>
      <c r="H161" s="444" t="s">
        <v>878</v>
      </c>
      <c r="I161" s="445"/>
      <c r="J161" s="446"/>
    </row>
    <row r="162" spans="2:13" ht="25.5">
      <c r="B162" s="433" t="s">
        <v>125</v>
      </c>
      <c r="C162" s="434"/>
      <c r="D162" s="92" t="s">
        <v>791</v>
      </c>
      <c r="E162" s="329" t="s">
        <v>792</v>
      </c>
      <c r="F162" s="329" t="s">
        <v>123</v>
      </c>
      <c r="G162" s="92" t="s">
        <v>134</v>
      </c>
      <c r="H162" s="92" t="s">
        <v>53</v>
      </c>
      <c r="I162" s="92" t="s">
        <v>124</v>
      </c>
      <c r="J162" s="92" t="s">
        <v>7</v>
      </c>
    </row>
    <row r="163" spans="2:13" ht="15" customHeight="1">
      <c r="B163" s="451" t="s">
        <v>107</v>
      </c>
      <c r="C163" s="452"/>
      <c r="D163" s="452"/>
      <c r="E163" s="452"/>
      <c r="F163" s="452"/>
      <c r="G163" s="453"/>
      <c r="H163" s="330"/>
      <c r="I163" s="330"/>
      <c r="J163" s="331"/>
    </row>
    <row r="164" spans="2:13" ht="15" customHeight="1">
      <c r="B164" s="451" t="s">
        <v>790</v>
      </c>
      <c r="C164" s="452"/>
      <c r="D164" s="452"/>
      <c r="E164" s="452"/>
      <c r="F164" s="452"/>
      <c r="G164" s="453"/>
      <c r="H164" s="332"/>
      <c r="I164" s="332"/>
      <c r="J164" s="333"/>
    </row>
    <row r="165" spans="2:13" ht="15" customHeight="1">
      <c r="B165" s="424" t="s">
        <v>453</v>
      </c>
      <c r="C165" s="425"/>
      <c r="D165" s="205" t="s">
        <v>126</v>
      </c>
      <c r="E165" s="206">
        <v>3</v>
      </c>
      <c r="F165" s="207">
        <v>650000000</v>
      </c>
      <c r="G165" s="207">
        <v>659109329</v>
      </c>
      <c r="H165" s="208">
        <v>1396946130000</v>
      </c>
      <c r="I165" s="208">
        <v>640283629322</v>
      </c>
      <c r="J165" s="208">
        <v>4059163438032</v>
      </c>
    </row>
    <row r="166" spans="2:13" ht="15" customHeight="1">
      <c r="B166" s="424" t="s">
        <v>904</v>
      </c>
      <c r="C166" s="425"/>
      <c r="D166" s="205" t="s">
        <v>126</v>
      </c>
      <c r="E166" s="206">
        <v>20</v>
      </c>
      <c r="F166" s="207">
        <v>100000000</v>
      </c>
      <c r="G166" s="207">
        <v>2000000000</v>
      </c>
      <c r="H166" s="208">
        <v>72457000000</v>
      </c>
      <c r="I166" s="208">
        <v>18744923907</v>
      </c>
      <c r="J166" s="208">
        <v>117615061223</v>
      </c>
      <c r="K166" s="156"/>
      <c r="L166" s="156"/>
      <c r="M166" s="156"/>
    </row>
    <row r="167" spans="2:13" ht="15" customHeight="1">
      <c r="B167" s="424" t="s">
        <v>841</v>
      </c>
      <c r="C167" s="425"/>
      <c r="D167" s="205" t="s">
        <v>729</v>
      </c>
      <c r="E167" s="206">
        <v>50</v>
      </c>
      <c r="F167" s="207">
        <v>500000000</v>
      </c>
      <c r="G167" s="207">
        <v>474449898</v>
      </c>
      <c r="H167" s="209" t="s">
        <v>821</v>
      </c>
      <c r="I167" s="209" t="s">
        <v>821</v>
      </c>
      <c r="J167" s="209" t="s">
        <v>821</v>
      </c>
      <c r="K167" s="156"/>
      <c r="L167" s="156"/>
      <c r="M167" s="156"/>
    </row>
    <row r="168" spans="2:13" ht="15" customHeight="1">
      <c r="B168" s="424" t="s">
        <v>834</v>
      </c>
      <c r="C168" s="425"/>
      <c r="D168" s="205" t="s">
        <v>633</v>
      </c>
      <c r="E168" s="206">
        <v>6</v>
      </c>
      <c r="F168" s="207">
        <v>3000000000</v>
      </c>
      <c r="G168" s="207">
        <v>3036839586</v>
      </c>
      <c r="H168" s="208"/>
      <c r="I168" s="208"/>
      <c r="J168" s="208"/>
      <c r="L168" s="156"/>
      <c r="M168" s="156"/>
    </row>
    <row r="169" spans="2:13" ht="15" customHeight="1">
      <c r="B169" s="424" t="s">
        <v>728</v>
      </c>
      <c r="C169" s="425"/>
      <c r="D169" s="205" t="s">
        <v>838</v>
      </c>
      <c r="E169" s="206">
        <v>4</v>
      </c>
      <c r="F169" s="207">
        <f t="shared" ref="F169:F175" si="7">+E169*1000000</f>
        <v>4000000</v>
      </c>
      <c r="G169" s="207">
        <v>3989520</v>
      </c>
      <c r="H169" s="209" t="s">
        <v>821</v>
      </c>
      <c r="I169" s="209" t="s">
        <v>821</v>
      </c>
      <c r="J169" s="209" t="s">
        <v>821</v>
      </c>
      <c r="K169" s="156"/>
    </row>
    <row r="170" spans="2:13" ht="15" customHeight="1">
      <c r="B170" s="424" t="s">
        <v>835</v>
      </c>
      <c r="C170" s="425"/>
      <c r="D170" s="205" t="s">
        <v>838</v>
      </c>
      <c r="E170" s="206">
        <v>13112</v>
      </c>
      <c r="F170" s="207">
        <f t="shared" si="7"/>
        <v>13112000000</v>
      </c>
      <c r="G170" s="207">
        <v>13768844580</v>
      </c>
      <c r="H170" s="208">
        <v>360000000000</v>
      </c>
      <c r="I170" s="208">
        <v>-138956044842</v>
      </c>
      <c r="J170" s="208">
        <v>219777995287</v>
      </c>
      <c r="K170" s="156"/>
    </row>
    <row r="171" spans="2:13" ht="15" customHeight="1">
      <c r="B171" s="424" t="s">
        <v>905</v>
      </c>
      <c r="C171" s="425"/>
      <c r="D171" s="205" t="s">
        <v>838</v>
      </c>
      <c r="E171" s="206">
        <v>48</v>
      </c>
      <c r="F171" s="207">
        <f t="shared" si="7"/>
        <v>48000000</v>
      </c>
      <c r="G171" s="207">
        <v>43789835</v>
      </c>
      <c r="H171" s="208">
        <v>50000000000</v>
      </c>
      <c r="I171" s="208">
        <v>-5571134746</v>
      </c>
      <c r="J171" s="208">
        <v>52720713883</v>
      </c>
      <c r="K171" s="156"/>
    </row>
    <row r="172" spans="2:13" ht="15" customHeight="1">
      <c r="B172" s="424" t="s">
        <v>836</v>
      </c>
      <c r="C172" s="425"/>
      <c r="D172" s="205" t="s">
        <v>838</v>
      </c>
      <c r="E172" s="206">
        <v>330</v>
      </c>
      <c r="F172" s="207">
        <f t="shared" si="7"/>
        <v>330000000</v>
      </c>
      <c r="G172" s="207">
        <v>318511380</v>
      </c>
      <c r="H172" s="208">
        <v>43700000000</v>
      </c>
      <c r="I172" s="208">
        <v>-25022953521</v>
      </c>
      <c r="J172" s="208">
        <v>104942094343</v>
      </c>
      <c r="K172" s="156"/>
    </row>
    <row r="173" spans="2:13" ht="15" customHeight="1">
      <c r="B173" s="424" t="s">
        <v>455</v>
      </c>
      <c r="C173" s="425"/>
      <c r="D173" s="205" t="s">
        <v>838</v>
      </c>
      <c r="E173" s="206">
        <v>630</v>
      </c>
      <c r="F173" s="207">
        <f t="shared" si="7"/>
        <v>630000000</v>
      </c>
      <c r="G173" s="207">
        <v>666958389</v>
      </c>
      <c r="H173" s="209" t="s">
        <v>821</v>
      </c>
      <c r="I173" s="209" t="s">
        <v>821</v>
      </c>
      <c r="J173" s="209" t="s">
        <v>821</v>
      </c>
      <c r="K173" s="168"/>
    </row>
    <row r="174" spans="2:13" ht="15" customHeight="1">
      <c r="B174" s="424" t="s">
        <v>906</v>
      </c>
      <c r="C174" s="425"/>
      <c r="D174" s="205" t="s">
        <v>838</v>
      </c>
      <c r="E174" s="206">
        <v>51</v>
      </c>
      <c r="F174" s="207">
        <f t="shared" si="7"/>
        <v>51000000</v>
      </c>
      <c r="G174" s="207">
        <v>43709833</v>
      </c>
      <c r="H174" s="208">
        <v>150000000</v>
      </c>
      <c r="I174" s="208">
        <v>6584767</v>
      </c>
      <c r="J174" s="208">
        <v>215150757</v>
      </c>
    </row>
    <row r="175" spans="2:13" ht="15" customHeight="1">
      <c r="B175" s="424" t="s">
        <v>907</v>
      </c>
      <c r="C175" s="425"/>
      <c r="D175" s="205" t="s">
        <v>838</v>
      </c>
      <c r="E175" s="206">
        <v>104</v>
      </c>
      <c r="F175" s="207">
        <f t="shared" si="7"/>
        <v>104000000</v>
      </c>
      <c r="G175" s="207">
        <v>90699847</v>
      </c>
      <c r="H175" s="208">
        <v>327245000000</v>
      </c>
      <c r="I175" s="208">
        <v>-90533000000</v>
      </c>
      <c r="J175" s="208">
        <v>540684000000</v>
      </c>
    </row>
    <row r="176" spans="2:13" ht="15" customHeight="1">
      <c r="B176" s="424" t="s">
        <v>908</v>
      </c>
      <c r="C176" s="425"/>
      <c r="D176" s="205" t="s">
        <v>838</v>
      </c>
      <c r="E176" s="206">
        <v>1</v>
      </c>
      <c r="F176" s="207">
        <v>1000000</v>
      </c>
      <c r="G176" s="207">
        <v>1014229</v>
      </c>
      <c r="H176" s="209">
        <v>547652200000</v>
      </c>
      <c r="I176" s="209">
        <v>58246743581</v>
      </c>
      <c r="J176" s="209">
        <v>837296930237</v>
      </c>
    </row>
    <row r="177" spans="2:12" ht="15" customHeight="1">
      <c r="B177" s="424" t="s">
        <v>839</v>
      </c>
      <c r="C177" s="425"/>
      <c r="D177" s="205" t="s">
        <v>838</v>
      </c>
      <c r="E177" s="206">
        <v>375</v>
      </c>
      <c r="F177" s="207">
        <v>2687430000</v>
      </c>
      <c r="G177" s="207">
        <v>2714742673.5816002</v>
      </c>
      <c r="H177" s="208">
        <v>495130000000</v>
      </c>
      <c r="I177" s="208">
        <v>118756590447</v>
      </c>
      <c r="J177" s="208">
        <v>986773184753</v>
      </c>
    </row>
    <row r="178" spans="2:12" ht="15" customHeight="1">
      <c r="B178" s="424" t="s">
        <v>835</v>
      </c>
      <c r="C178" s="425"/>
      <c r="D178" s="205" t="s">
        <v>838</v>
      </c>
      <c r="E178" s="206">
        <v>150</v>
      </c>
      <c r="F178" s="207">
        <v>1074972000</v>
      </c>
      <c r="G178" s="207">
        <v>1088415958.1559999</v>
      </c>
      <c r="H178" s="208">
        <v>360000000000</v>
      </c>
      <c r="I178" s="208">
        <v>-138956044842</v>
      </c>
      <c r="J178" s="208">
        <v>219777995287</v>
      </c>
    </row>
    <row r="179" spans="2:12" ht="15" customHeight="1">
      <c r="B179" s="424" t="s">
        <v>840</v>
      </c>
      <c r="C179" s="425"/>
      <c r="D179" s="205" t="s">
        <v>838</v>
      </c>
      <c r="E179" s="206">
        <v>15</v>
      </c>
      <c r="F179" s="207">
        <v>107497200</v>
      </c>
      <c r="G179" s="207">
        <v>108528026.4832</v>
      </c>
      <c r="H179" s="208">
        <v>1084664800000</v>
      </c>
      <c r="I179" s="208">
        <v>-1226481022</v>
      </c>
      <c r="J179" s="208">
        <v>1283946386305</v>
      </c>
    </row>
    <row r="180" spans="2:12" ht="15" customHeight="1">
      <c r="B180" s="424" t="s">
        <v>837</v>
      </c>
      <c r="C180" s="425"/>
      <c r="D180" s="205" t="s">
        <v>838</v>
      </c>
      <c r="E180" s="206">
        <v>1</v>
      </c>
      <c r="F180" s="207">
        <v>7166480</v>
      </c>
      <c r="G180" s="207">
        <v>7174148.1336000003</v>
      </c>
      <c r="H180" s="208">
        <v>211300000</v>
      </c>
      <c r="I180" s="208">
        <v>9528466</v>
      </c>
      <c r="J180" s="208">
        <v>234997137</v>
      </c>
    </row>
    <row r="181" spans="2:12" ht="15" customHeight="1">
      <c r="B181" s="431" t="s">
        <v>879</v>
      </c>
      <c r="C181" s="450"/>
      <c r="D181" s="450"/>
      <c r="E181" s="432"/>
      <c r="F181" s="119">
        <f>SUM(F165:F176)</f>
        <v>18530000000</v>
      </c>
      <c r="G181" s="119">
        <f>SUM(G165:G180)</f>
        <v>25026777232.354397</v>
      </c>
      <c r="H181" s="209"/>
      <c r="I181" s="209"/>
      <c r="J181" s="209"/>
      <c r="K181" s="156"/>
    </row>
    <row r="182" spans="2:12" ht="6.6" customHeight="1">
      <c r="B182" s="210"/>
      <c r="C182" s="210"/>
      <c r="D182" s="210"/>
      <c r="E182" s="210"/>
      <c r="F182" s="211"/>
      <c r="G182" s="211"/>
      <c r="H182" s="212"/>
      <c r="I182" s="212"/>
      <c r="J182" s="212"/>
      <c r="K182" s="156"/>
    </row>
    <row r="183" spans="2:12" ht="15" customHeight="1">
      <c r="B183" s="451" t="s">
        <v>793</v>
      </c>
      <c r="C183" s="452"/>
      <c r="D183" s="452"/>
      <c r="E183" s="452"/>
      <c r="F183" s="452"/>
      <c r="G183" s="453"/>
      <c r="H183" s="495"/>
      <c r="I183" s="495"/>
      <c r="J183" s="496"/>
      <c r="K183" s="156"/>
    </row>
    <row r="184" spans="2:12" ht="16.149999999999999" customHeight="1">
      <c r="B184" s="424" t="s">
        <v>453</v>
      </c>
      <c r="C184" s="425"/>
      <c r="D184" s="205" t="s">
        <v>131</v>
      </c>
      <c r="E184" s="206">
        <v>104573</v>
      </c>
      <c r="F184" s="207">
        <f>+E184*100000</f>
        <v>10457300000</v>
      </c>
      <c r="G184" s="207">
        <v>26101156501</v>
      </c>
      <c r="H184" s="531">
        <v>1396946130000</v>
      </c>
      <c r="I184" s="531">
        <v>640283629322</v>
      </c>
      <c r="J184" s="531">
        <v>4059163438032</v>
      </c>
      <c r="K184" s="156"/>
      <c r="L184" s="168"/>
    </row>
    <row r="185" spans="2:12" ht="15" customHeight="1">
      <c r="B185" s="424" t="s">
        <v>454</v>
      </c>
      <c r="C185" s="425"/>
      <c r="D185" s="205" t="s">
        <v>131</v>
      </c>
      <c r="E185" s="206">
        <v>56735</v>
      </c>
      <c r="F185" s="207">
        <f>+E185*100000</f>
        <v>5673500000</v>
      </c>
      <c r="G185" s="207">
        <v>6036888236</v>
      </c>
      <c r="H185" s="531">
        <v>381678100000</v>
      </c>
      <c r="I185" s="531">
        <v>50127879021</v>
      </c>
      <c r="J185" s="531">
        <v>483987534096</v>
      </c>
      <c r="K185" s="156"/>
    </row>
    <row r="186" spans="2:12" ht="15" customHeight="1">
      <c r="B186" s="424" t="s">
        <v>909</v>
      </c>
      <c r="C186" s="425"/>
      <c r="D186" s="205" t="s">
        <v>131</v>
      </c>
      <c r="E186" s="206">
        <v>10615</v>
      </c>
      <c r="F186" s="207">
        <f>+E186*100000</f>
        <v>1061500000</v>
      </c>
      <c r="G186" s="207">
        <v>1060810726.9999996</v>
      </c>
      <c r="H186" s="531">
        <v>1084664800000</v>
      </c>
      <c r="I186" s="531">
        <v>-1226481022</v>
      </c>
      <c r="J186" s="531">
        <v>1283946386305</v>
      </c>
      <c r="K186" s="156"/>
    </row>
    <row r="187" spans="2:12" ht="15" customHeight="1">
      <c r="B187" s="424" t="s">
        <v>456</v>
      </c>
      <c r="C187" s="425"/>
      <c r="D187" s="205" t="s">
        <v>131</v>
      </c>
      <c r="E187" s="206">
        <v>79736</v>
      </c>
      <c r="F187" s="207">
        <f>+E187*100000</f>
        <v>7973600000</v>
      </c>
      <c r="G187" s="207">
        <v>8768248975</v>
      </c>
      <c r="H187" s="532">
        <v>547652200000</v>
      </c>
      <c r="I187" s="532">
        <v>58246743581</v>
      </c>
      <c r="J187" s="532">
        <v>837296930237</v>
      </c>
      <c r="K187" s="156"/>
      <c r="L187" s="156"/>
    </row>
    <row r="188" spans="2:12" ht="15" customHeight="1">
      <c r="B188" s="447" t="s">
        <v>880</v>
      </c>
      <c r="C188" s="448"/>
      <c r="D188" s="448"/>
      <c r="E188" s="449"/>
      <c r="F188" s="213">
        <f>SUM(F184:F187)</f>
        <v>25165900000</v>
      </c>
      <c r="G188" s="213">
        <f>SUM(G184:G187)</f>
        <v>41967104439</v>
      </c>
      <c r="H188" s="214"/>
      <c r="I188" s="214"/>
      <c r="J188" s="214"/>
      <c r="K188" s="156"/>
    </row>
    <row r="189" spans="2:12" ht="6.6" customHeight="1">
      <c r="F189" s="141"/>
      <c r="G189" s="141"/>
    </row>
    <row r="190" spans="2:12" ht="15" customHeight="1">
      <c r="B190" s="502" t="s">
        <v>794</v>
      </c>
      <c r="C190" s="503"/>
      <c r="D190" s="503"/>
      <c r="E190" s="503"/>
      <c r="F190" s="503"/>
      <c r="G190" s="504"/>
      <c r="H190" s="499"/>
      <c r="I190" s="500"/>
      <c r="J190" s="501"/>
    </row>
    <row r="191" spans="2:12" ht="15" customHeight="1">
      <c r="B191" s="424" t="s">
        <v>835</v>
      </c>
      <c r="C191" s="425"/>
      <c r="D191" s="205" t="s">
        <v>838</v>
      </c>
      <c r="E191" s="206">
        <v>1394</v>
      </c>
      <c r="F191" s="207">
        <f>+E191*1000000</f>
        <v>1394000000</v>
      </c>
      <c r="G191" s="207">
        <v>1464627365</v>
      </c>
      <c r="H191" s="208">
        <v>360000000000</v>
      </c>
      <c r="I191" s="208">
        <v>-138956044842</v>
      </c>
      <c r="J191" s="208">
        <v>219777995287</v>
      </c>
    </row>
    <row r="192" spans="2:12" ht="15" customHeight="1">
      <c r="B192" s="424" t="s">
        <v>836</v>
      </c>
      <c r="C192" s="425"/>
      <c r="D192" s="205" t="s">
        <v>838</v>
      </c>
      <c r="E192" s="206">
        <v>5200</v>
      </c>
      <c r="F192" s="207">
        <f>+E192*1000000</f>
        <v>5200000000</v>
      </c>
      <c r="G192" s="207">
        <v>5179977371</v>
      </c>
      <c r="H192" s="208">
        <v>43700000000</v>
      </c>
      <c r="I192" s="208">
        <v>-25022953521</v>
      </c>
      <c r="J192" s="208">
        <v>104942094343</v>
      </c>
    </row>
    <row r="193" spans="2:13" ht="15" customHeight="1">
      <c r="B193" s="424" t="s">
        <v>455</v>
      </c>
      <c r="C193" s="425"/>
      <c r="D193" s="205" t="s">
        <v>838</v>
      </c>
      <c r="E193" s="206">
        <v>3262</v>
      </c>
      <c r="F193" s="207">
        <f>+E193*1000000</f>
        <v>3262000000</v>
      </c>
      <c r="G193" s="207">
        <v>3335488594</v>
      </c>
      <c r="H193" s="209" t="s">
        <v>821</v>
      </c>
      <c r="I193" s="209" t="s">
        <v>821</v>
      </c>
      <c r="J193" s="209" t="s">
        <v>821</v>
      </c>
    </row>
    <row r="194" spans="2:13" ht="15" customHeight="1">
      <c r="B194" s="424" t="s">
        <v>839</v>
      </c>
      <c r="C194" s="425"/>
      <c r="D194" s="205" t="s">
        <v>838</v>
      </c>
      <c r="E194" s="206">
        <v>50</v>
      </c>
      <c r="F194" s="207">
        <v>358324000</v>
      </c>
      <c r="G194" s="207">
        <v>361831060.31760001</v>
      </c>
      <c r="H194" s="209">
        <v>495130000000</v>
      </c>
      <c r="I194" s="209">
        <v>118756590447</v>
      </c>
      <c r="J194" s="209">
        <v>986773184753</v>
      </c>
    </row>
    <row r="195" spans="2:13" ht="15" customHeight="1">
      <c r="B195" s="431" t="s">
        <v>881</v>
      </c>
      <c r="C195" s="450"/>
      <c r="D195" s="450"/>
      <c r="E195" s="432"/>
      <c r="F195" s="213">
        <f>SUM(F191:F194)</f>
        <v>10214324000</v>
      </c>
      <c r="G195" s="213">
        <f>SUM(G191:G194)</f>
        <v>10341924390.3176</v>
      </c>
      <c r="H195" s="214"/>
      <c r="I195" s="214"/>
      <c r="J195" s="214"/>
      <c r="K195" s="156"/>
      <c r="L195" s="168"/>
    </row>
    <row r="196" spans="2:13" ht="6.6" customHeight="1">
      <c r="B196" s="210"/>
      <c r="C196" s="210"/>
      <c r="D196" s="210"/>
      <c r="E196" s="210"/>
      <c r="F196" s="216"/>
      <c r="G196" s="217"/>
      <c r="H196" s="218"/>
      <c r="I196" s="218"/>
      <c r="J196" s="218"/>
      <c r="L196" s="168"/>
    </row>
    <row r="197" spans="2:13" ht="15" customHeight="1">
      <c r="B197" s="431" t="s">
        <v>685</v>
      </c>
      <c r="C197" s="450"/>
      <c r="D197" s="450"/>
      <c r="E197" s="432"/>
      <c r="F197" s="219">
        <v>0</v>
      </c>
      <c r="G197" s="219">
        <v>0</v>
      </c>
      <c r="H197" s="214"/>
      <c r="I197" s="214"/>
      <c r="J197" s="214"/>
      <c r="L197" s="168"/>
    </row>
    <row r="198" spans="2:13" ht="6.6" customHeight="1">
      <c r="B198" s="220"/>
      <c r="C198" s="220"/>
      <c r="D198" s="221"/>
      <c r="E198" s="222"/>
      <c r="F198" s="223"/>
      <c r="G198" s="224"/>
      <c r="H198" s="224"/>
      <c r="I198" s="224"/>
      <c r="J198" s="224"/>
      <c r="L198" s="168"/>
    </row>
    <row r="199" spans="2:13" ht="15" customHeight="1">
      <c r="B199" s="431" t="s">
        <v>882</v>
      </c>
      <c r="C199" s="450"/>
      <c r="D199" s="450"/>
      <c r="E199" s="432"/>
      <c r="F199" s="215">
        <f>+F195+F188+F181</f>
        <v>53910224000</v>
      </c>
      <c r="G199" s="215">
        <f>+G195+G188+G181</f>
        <v>77335806061.671997</v>
      </c>
      <c r="H199" s="214"/>
      <c r="I199" s="214"/>
      <c r="J199" s="214"/>
      <c r="L199" s="168"/>
    </row>
    <row r="200" spans="2:13" ht="15" customHeight="1">
      <c r="B200" s="431" t="s">
        <v>827</v>
      </c>
      <c r="C200" s="450"/>
      <c r="D200" s="450"/>
      <c r="E200" s="432"/>
      <c r="F200" s="213">
        <v>56418731000</v>
      </c>
      <c r="G200" s="215">
        <v>82841817021</v>
      </c>
      <c r="H200" s="225"/>
      <c r="I200" s="225"/>
      <c r="J200" s="226"/>
      <c r="K200" s="137"/>
      <c r="L200" s="168"/>
    </row>
    <row r="201" spans="2:13" ht="7.5" customHeight="1">
      <c r="B201" s="227"/>
      <c r="C201" s="227"/>
      <c r="D201" s="227"/>
      <c r="E201" s="227"/>
      <c r="F201" s="227"/>
      <c r="G201" s="228"/>
      <c r="H201" s="229"/>
      <c r="I201" s="230"/>
      <c r="J201" s="230"/>
      <c r="M201" s="168"/>
    </row>
    <row r="202" spans="2:13" ht="15" customHeight="1">
      <c r="B202" s="451" t="s">
        <v>128</v>
      </c>
      <c r="C202" s="452"/>
      <c r="D202" s="452"/>
      <c r="E202" s="452"/>
      <c r="F202" s="452"/>
      <c r="G202" s="453"/>
      <c r="H202" s="330"/>
      <c r="I202" s="330"/>
      <c r="J202" s="331"/>
      <c r="M202" s="168"/>
    </row>
    <row r="203" spans="2:13" ht="15" customHeight="1">
      <c r="B203" s="451" t="s">
        <v>790</v>
      </c>
      <c r="C203" s="452"/>
      <c r="D203" s="452"/>
      <c r="E203" s="452"/>
      <c r="F203" s="452"/>
      <c r="G203" s="453"/>
      <c r="H203" s="332"/>
      <c r="I203" s="332"/>
      <c r="J203" s="333"/>
      <c r="M203" s="168"/>
    </row>
    <row r="204" spans="2:13" ht="15" customHeight="1">
      <c r="B204" s="435" t="s">
        <v>747</v>
      </c>
      <c r="C204" s="436"/>
      <c r="D204" s="205" t="s">
        <v>131</v>
      </c>
      <c r="E204" s="206">
        <v>63014</v>
      </c>
      <c r="F204" s="342">
        <v>6301400000</v>
      </c>
      <c r="G204" s="126">
        <v>6301400000</v>
      </c>
      <c r="H204" s="126">
        <v>3500000000</v>
      </c>
      <c r="I204" s="363">
        <v>-246766979</v>
      </c>
      <c r="J204" s="126">
        <v>6634345475</v>
      </c>
      <c r="M204" s="168"/>
    </row>
    <row r="205" spans="2:13" ht="15" customHeight="1">
      <c r="B205" s="435" t="s">
        <v>859</v>
      </c>
      <c r="C205" s="436"/>
      <c r="D205" s="205" t="s">
        <v>131</v>
      </c>
      <c r="E205" s="206">
        <v>1</v>
      </c>
      <c r="F205" s="342">
        <v>200000000</v>
      </c>
      <c r="G205" s="128">
        <v>1003000000</v>
      </c>
      <c r="H205" s="209" t="s">
        <v>821</v>
      </c>
      <c r="I205" s="209" t="s">
        <v>821</v>
      </c>
      <c r="J205" s="209" t="s">
        <v>821</v>
      </c>
      <c r="M205" s="168"/>
    </row>
    <row r="206" spans="2:13" ht="15" customHeight="1">
      <c r="B206" s="431" t="s">
        <v>883</v>
      </c>
      <c r="C206" s="432"/>
      <c r="D206" s="246"/>
      <c r="E206" s="246"/>
      <c r="F206" s="246">
        <f>+F204+F205</f>
        <v>6501400000</v>
      </c>
      <c r="G206" s="246">
        <f>+G204+G205</f>
        <v>7304400000</v>
      </c>
      <c r="H206" s="342"/>
      <c r="I206" s="342"/>
      <c r="J206" s="342"/>
      <c r="M206" s="168"/>
    </row>
    <row r="207" spans="2:13" ht="15" customHeight="1">
      <c r="B207" s="431" t="s">
        <v>828</v>
      </c>
      <c r="C207" s="432"/>
      <c r="D207" s="246"/>
      <c r="E207" s="246"/>
      <c r="F207" s="246">
        <v>6501400000</v>
      </c>
      <c r="G207" s="246">
        <v>7303400000</v>
      </c>
      <c r="H207" s="233"/>
      <c r="I207" s="189"/>
      <c r="J207" s="189"/>
      <c r="M207" s="168"/>
    </row>
    <row r="208" spans="2:13" ht="15" customHeight="1">
      <c r="B208" s="227"/>
      <c r="C208" s="227"/>
      <c r="D208" s="357"/>
      <c r="E208" s="357"/>
      <c r="F208" s="357"/>
      <c r="G208" s="357"/>
      <c r="H208" s="233"/>
      <c r="I208" s="189"/>
      <c r="J208" s="189"/>
      <c r="M208" s="168"/>
    </row>
    <row r="209" spans="2:13" ht="15" customHeight="1">
      <c r="B209" s="231"/>
      <c r="C209" s="231"/>
      <c r="D209" s="231"/>
      <c r="E209" s="231"/>
      <c r="F209" s="231"/>
      <c r="G209" s="232"/>
      <c r="H209" s="233"/>
      <c r="I209" s="189"/>
      <c r="J209" s="189"/>
      <c r="M209" s="168"/>
    </row>
    <row r="210" spans="2:13" ht="32.450000000000003" customHeight="1">
      <c r="B210" s="433" t="s">
        <v>125</v>
      </c>
      <c r="C210" s="434"/>
      <c r="D210" s="329" t="s">
        <v>133</v>
      </c>
      <c r="E210" s="92" t="s">
        <v>134</v>
      </c>
      <c r="F210" s="334" t="s">
        <v>123</v>
      </c>
      <c r="G210" s="92" t="s">
        <v>787</v>
      </c>
      <c r="H210" s="360"/>
      <c r="I210" s="152"/>
      <c r="J210" s="152"/>
      <c r="K210" s="152"/>
    </row>
    <row r="211" spans="2:13" ht="15" customHeight="1">
      <c r="B211" s="521" t="s">
        <v>745</v>
      </c>
      <c r="C211" s="522"/>
      <c r="D211" s="433"/>
      <c r="E211" s="434"/>
      <c r="F211" s="433"/>
      <c r="G211" s="434"/>
      <c r="H211" s="360"/>
      <c r="I211" s="152"/>
      <c r="J211" s="152"/>
      <c r="K211" s="152"/>
    </row>
    <row r="212" spans="2:13" s="239" customFormat="1" ht="75.599999999999994" hidden="1" customHeight="1">
      <c r="B212" s="234" t="s">
        <v>128</v>
      </c>
      <c r="C212" s="234"/>
      <c r="D212" s="235"/>
      <c r="E212" s="236"/>
      <c r="F212" s="237"/>
      <c r="G212" s="238"/>
      <c r="H212" s="360"/>
      <c r="I212" s="152"/>
      <c r="J212" s="152"/>
      <c r="K212" s="152"/>
    </row>
    <row r="213" spans="2:13" s="239" customFormat="1" ht="36" hidden="1" customHeight="1">
      <c r="B213" s="240" t="s">
        <v>194</v>
      </c>
      <c r="C213" s="240"/>
      <c r="D213" s="241">
        <v>0</v>
      </c>
      <c r="E213" s="242">
        <v>0</v>
      </c>
      <c r="F213" s="243">
        <v>0</v>
      </c>
      <c r="G213" s="244">
        <v>0</v>
      </c>
      <c r="H213" s="360"/>
      <c r="I213" s="152"/>
      <c r="J213" s="152"/>
      <c r="K213" s="152"/>
    </row>
    <row r="214" spans="2:13" s="239" customFormat="1" ht="12" hidden="1" customHeight="1">
      <c r="B214" s="240"/>
      <c r="C214" s="240"/>
      <c r="D214" s="235"/>
      <c r="E214" s="236"/>
      <c r="F214" s="243"/>
      <c r="G214" s="244"/>
      <c r="H214" s="360"/>
      <c r="I214" s="152"/>
      <c r="J214" s="152"/>
      <c r="K214" s="152"/>
    </row>
    <row r="215" spans="2:13" s="239" customFormat="1" ht="12" hidden="1" customHeight="1">
      <c r="B215" s="240" t="s">
        <v>62</v>
      </c>
      <c r="C215" s="240"/>
      <c r="D215" s="241">
        <v>0</v>
      </c>
      <c r="E215" s="242">
        <v>0</v>
      </c>
      <c r="F215" s="243">
        <v>0</v>
      </c>
      <c r="G215" s="244">
        <v>0</v>
      </c>
      <c r="H215" s="360"/>
      <c r="I215" s="152"/>
      <c r="J215" s="152"/>
      <c r="K215" s="152"/>
    </row>
    <row r="216" spans="2:13" s="239" customFormat="1" ht="48" hidden="1" customHeight="1">
      <c r="B216" s="240" t="s">
        <v>129</v>
      </c>
      <c r="C216" s="240"/>
      <c r="D216" s="241">
        <v>0</v>
      </c>
      <c r="E216" s="242">
        <v>0</v>
      </c>
      <c r="F216" s="243">
        <v>0</v>
      </c>
      <c r="G216" s="244">
        <v>0</v>
      </c>
      <c r="H216" s="360"/>
      <c r="I216" s="152"/>
      <c r="J216" s="152"/>
      <c r="K216" s="152"/>
    </row>
    <row r="217" spans="2:13" s="239" customFormat="1" ht="12" hidden="1" customHeight="1">
      <c r="B217" s="240"/>
      <c r="C217" s="240"/>
      <c r="D217" s="235">
        <v>0</v>
      </c>
      <c r="E217" s="242">
        <v>0</v>
      </c>
      <c r="F217" s="237">
        <v>0</v>
      </c>
      <c r="G217" s="238">
        <v>0</v>
      </c>
      <c r="H217" s="360"/>
      <c r="I217" s="152"/>
      <c r="J217" s="152"/>
      <c r="K217" s="152"/>
    </row>
    <row r="218" spans="2:13" s="239" customFormat="1" ht="75.599999999999994" hidden="1" customHeight="1">
      <c r="B218" s="234" t="s">
        <v>130</v>
      </c>
      <c r="C218" s="234"/>
      <c r="D218" s="241">
        <v>0</v>
      </c>
      <c r="E218" s="242">
        <v>0</v>
      </c>
      <c r="F218" s="245">
        <v>0</v>
      </c>
      <c r="G218" s="242">
        <v>0</v>
      </c>
      <c r="H218" s="360"/>
      <c r="I218" s="152"/>
      <c r="J218" s="152"/>
      <c r="K218" s="152"/>
    </row>
    <row r="219" spans="2:13" ht="15" customHeight="1">
      <c r="B219" s="435" t="s">
        <v>453</v>
      </c>
      <c r="C219" s="436"/>
      <c r="D219" s="126">
        <v>659109329</v>
      </c>
      <c r="E219" s="126">
        <v>659109329</v>
      </c>
      <c r="F219" s="126">
        <v>659109329</v>
      </c>
      <c r="G219" s="126">
        <v>659109329</v>
      </c>
      <c r="H219" s="360"/>
      <c r="I219" s="152"/>
      <c r="J219" s="152"/>
      <c r="K219" s="152"/>
    </row>
    <row r="220" spans="2:13" ht="15" customHeight="1">
      <c r="B220" s="435" t="s">
        <v>904</v>
      </c>
      <c r="C220" s="436"/>
      <c r="D220" s="126">
        <v>2000000000</v>
      </c>
      <c r="E220" s="126">
        <v>2000000000</v>
      </c>
      <c r="F220" s="126">
        <v>2000000000</v>
      </c>
      <c r="G220" s="126">
        <v>2000000000</v>
      </c>
      <c r="H220" s="360"/>
      <c r="I220" s="152"/>
      <c r="J220" s="152"/>
      <c r="K220" s="152"/>
      <c r="L220" s="343"/>
    </row>
    <row r="221" spans="2:13" ht="15" customHeight="1">
      <c r="B221" s="435" t="s">
        <v>841</v>
      </c>
      <c r="C221" s="436"/>
      <c r="D221" s="126">
        <v>474449898</v>
      </c>
      <c r="E221" s="126">
        <v>474449898</v>
      </c>
      <c r="F221" s="126">
        <v>474449898</v>
      </c>
      <c r="G221" s="126">
        <v>474449898</v>
      </c>
      <c r="H221" s="360"/>
      <c r="I221" s="152"/>
      <c r="J221" s="152"/>
      <c r="K221" s="152"/>
    </row>
    <row r="222" spans="2:13" ht="15" customHeight="1">
      <c r="B222" s="435" t="s">
        <v>834</v>
      </c>
      <c r="C222" s="436"/>
      <c r="D222" s="126">
        <v>3036839586</v>
      </c>
      <c r="E222" s="126">
        <v>3036839586</v>
      </c>
      <c r="F222" s="126">
        <v>3036839586</v>
      </c>
      <c r="G222" s="126">
        <v>3036839586</v>
      </c>
      <c r="H222" s="360"/>
      <c r="I222" s="152"/>
      <c r="J222" s="152"/>
      <c r="K222" s="152"/>
      <c r="L222" s="343"/>
    </row>
    <row r="223" spans="2:13" ht="15" customHeight="1">
      <c r="B223" s="435" t="s">
        <v>728</v>
      </c>
      <c r="C223" s="436"/>
      <c r="D223" s="126">
        <v>3989520</v>
      </c>
      <c r="E223" s="126">
        <v>3989520</v>
      </c>
      <c r="F223" s="126">
        <v>3989520</v>
      </c>
      <c r="G223" s="126">
        <v>3989520</v>
      </c>
      <c r="H223" s="360"/>
      <c r="I223" s="152"/>
      <c r="J223" s="152"/>
      <c r="K223" s="152"/>
    </row>
    <row r="224" spans="2:13" ht="15" customHeight="1">
      <c r="B224" s="435" t="s">
        <v>835</v>
      </c>
      <c r="C224" s="436"/>
      <c r="D224" s="126">
        <v>13768844580</v>
      </c>
      <c r="E224" s="126">
        <v>13768844580</v>
      </c>
      <c r="F224" s="126">
        <v>13768844580</v>
      </c>
      <c r="G224" s="126">
        <v>13768844580</v>
      </c>
      <c r="H224" s="360"/>
      <c r="I224" s="152"/>
      <c r="J224" s="152"/>
      <c r="K224" s="152"/>
    </row>
    <row r="225" spans="2:11" ht="15" customHeight="1">
      <c r="B225" s="435" t="s">
        <v>905</v>
      </c>
      <c r="C225" s="436"/>
      <c r="D225" s="126">
        <v>43789835</v>
      </c>
      <c r="E225" s="126">
        <v>43789835</v>
      </c>
      <c r="F225" s="126">
        <v>43789835</v>
      </c>
      <c r="G225" s="126">
        <v>43789835</v>
      </c>
      <c r="H225" s="360"/>
      <c r="I225" s="152"/>
      <c r="J225" s="152"/>
      <c r="K225" s="152"/>
    </row>
    <row r="226" spans="2:11" ht="15" customHeight="1">
      <c r="B226" s="435" t="s">
        <v>836</v>
      </c>
      <c r="C226" s="436"/>
      <c r="D226" s="126">
        <v>318511380</v>
      </c>
      <c r="E226" s="126">
        <v>318511380</v>
      </c>
      <c r="F226" s="126">
        <v>318511380</v>
      </c>
      <c r="G226" s="126">
        <v>318511380</v>
      </c>
      <c r="H226" s="360"/>
      <c r="I226" s="152"/>
      <c r="J226" s="152"/>
      <c r="K226" s="152"/>
    </row>
    <row r="227" spans="2:11" ht="15" customHeight="1">
      <c r="B227" s="435" t="s">
        <v>455</v>
      </c>
      <c r="C227" s="436"/>
      <c r="D227" s="126">
        <v>666958389</v>
      </c>
      <c r="E227" s="126">
        <v>666958389</v>
      </c>
      <c r="F227" s="126">
        <v>666958389</v>
      </c>
      <c r="G227" s="126">
        <v>666958389</v>
      </c>
      <c r="H227" s="360"/>
      <c r="I227" s="152"/>
      <c r="J227" s="152"/>
      <c r="K227" s="152"/>
    </row>
    <row r="228" spans="2:11" ht="15" customHeight="1">
      <c r="B228" s="435" t="s">
        <v>906</v>
      </c>
      <c r="C228" s="436"/>
      <c r="D228" s="126">
        <v>43709833</v>
      </c>
      <c r="E228" s="126">
        <v>43709833</v>
      </c>
      <c r="F228" s="126">
        <v>43709833</v>
      </c>
      <c r="G228" s="126">
        <v>43709833</v>
      </c>
      <c r="H228" s="360"/>
      <c r="I228" s="152"/>
      <c r="J228" s="152"/>
      <c r="K228" s="152"/>
    </row>
    <row r="229" spans="2:11" ht="15" customHeight="1">
      <c r="B229" s="435" t="s">
        <v>907</v>
      </c>
      <c r="C229" s="436"/>
      <c r="D229" s="126">
        <v>90699847</v>
      </c>
      <c r="E229" s="126">
        <v>90699847</v>
      </c>
      <c r="F229" s="126">
        <v>90699847</v>
      </c>
      <c r="G229" s="126">
        <v>90699847</v>
      </c>
      <c r="H229" s="360"/>
      <c r="I229" s="152"/>
      <c r="J229" s="152"/>
      <c r="K229" s="152"/>
    </row>
    <row r="230" spans="2:11" ht="15" customHeight="1">
      <c r="B230" s="435" t="s">
        <v>908</v>
      </c>
      <c r="C230" s="436"/>
      <c r="D230" s="126">
        <v>1014229</v>
      </c>
      <c r="E230" s="126">
        <v>1014229</v>
      </c>
      <c r="F230" s="126">
        <v>1014229</v>
      </c>
      <c r="G230" s="126">
        <v>1014229</v>
      </c>
      <c r="H230" s="360"/>
      <c r="I230" s="152"/>
      <c r="J230" s="152"/>
      <c r="K230" s="152"/>
    </row>
    <row r="231" spans="2:11" ht="15" customHeight="1">
      <c r="B231" s="435" t="s">
        <v>839</v>
      </c>
      <c r="C231" s="436"/>
      <c r="D231" s="126">
        <v>2714742673.5816002</v>
      </c>
      <c r="E231" s="126">
        <v>2714742673.5816002</v>
      </c>
      <c r="F231" s="126">
        <v>2714742673.5816002</v>
      </c>
      <c r="G231" s="126">
        <v>2714742673.5816002</v>
      </c>
      <c r="H231" s="360"/>
      <c r="I231" s="152"/>
      <c r="J231" s="152"/>
      <c r="K231" s="152"/>
    </row>
    <row r="232" spans="2:11" ht="15" customHeight="1">
      <c r="B232" s="435" t="s">
        <v>835</v>
      </c>
      <c r="C232" s="436"/>
      <c r="D232" s="126">
        <v>1088415958.1559999</v>
      </c>
      <c r="E232" s="126">
        <v>1088415958.1559999</v>
      </c>
      <c r="F232" s="126">
        <v>1088415958.1559999</v>
      </c>
      <c r="G232" s="126">
        <v>1088415958.1559999</v>
      </c>
      <c r="H232" s="360"/>
      <c r="I232" s="152"/>
      <c r="J232" s="152"/>
      <c r="K232" s="152"/>
    </row>
    <row r="233" spans="2:11" ht="15" customHeight="1">
      <c r="B233" s="435" t="s">
        <v>840</v>
      </c>
      <c r="C233" s="436"/>
      <c r="D233" s="126">
        <v>108528026.4832</v>
      </c>
      <c r="E233" s="126">
        <v>108528026.4832</v>
      </c>
      <c r="F233" s="126">
        <v>108528026.4832</v>
      </c>
      <c r="G233" s="126">
        <v>108528026.4832</v>
      </c>
      <c r="H233" s="360"/>
      <c r="I233" s="152"/>
      <c r="J233" s="152"/>
      <c r="K233" s="152"/>
    </row>
    <row r="234" spans="2:11" ht="15" customHeight="1">
      <c r="B234" s="435" t="s">
        <v>837</v>
      </c>
      <c r="C234" s="436"/>
      <c r="D234" s="126">
        <v>7174148.1336000003</v>
      </c>
      <c r="E234" s="126">
        <v>7174148.1336000003</v>
      </c>
      <c r="F234" s="126">
        <v>7174148.1336000003</v>
      </c>
      <c r="G234" s="126">
        <v>7174148.1336000003</v>
      </c>
      <c r="H234" s="360"/>
      <c r="I234" s="152"/>
      <c r="J234" s="152"/>
      <c r="K234" s="152"/>
    </row>
    <row r="235" spans="2:11" ht="15" customHeight="1">
      <c r="B235" s="435" t="s">
        <v>453</v>
      </c>
      <c r="C235" s="436" t="s">
        <v>453</v>
      </c>
      <c r="D235" s="126">
        <v>26101156501</v>
      </c>
      <c r="E235" s="126">
        <v>26101156501</v>
      </c>
      <c r="F235" s="126">
        <v>26101156501</v>
      </c>
      <c r="G235" s="126">
        <v>26101156501</v>
      </c>
      <c r="H235" s="360"/>
      <c r="I235" s="152"/>
      <c r="J235" s="152"/>
      <c r="K235" s="152"/>
    </row>
    <row r="236" spans="2:11" ht="15" customHeight="1">
      <c r="B236" s="435" t="s">
        <v>454</v>
      </c>
      <c r="C236" s="436" t="s">
        <v>454</v>
      </c>
      <c r="D236" s="126">
        <v>6036888236</v>
      </c>
      <c r="E236" s="126">
        <v>6036888236</v>
      </c>
      <c r="F236" s="126">
        <v>6036888236</v>
      </c>
      <c r="G236" s="126">
        <v>6036888236</v>
      </c>
      <c r="H236" s="360"/>
      <c r="I236" s="152"/>
      <c r="J236" s="152"/>
      <c r="K236" s="152"/>
    </row>
    <row r="237" spans="2:11" ht="15" customHeight="1">
      <c r="B237" s="435" t="s">
        <v>909</v>
      </c>
      <c r="C237" s="436" t="s">
        <v>909</v>
      </c>
      <c r="D237" s="126">
        <v>1060810726.9999996</v>
      </c>
      <c r="E237" s="126">
        <v>1060810726.9999996</v>
      </c>
      <c r="F237" s="126">
        <v>1060810726.9999996</v>
      </c>
      <c r="G237" s="126">
        <v>1060810726.9999996</v>
      </c>
      <c r="H237" s="360"/>
      <c r="I237" s="152"/>
      <c r="J237" s="152"/>
      <c r="K237" s="152"/>
    </row>
    <row r="238" spans="2:11" ht="15" customHeight="1">
      <c r="B238" s="435" t="s">
        <v>456</v>
      </c>
      <c r="C238" s="436" t="s">
        <v>456</v>
      </c>
      <c r="D238" s="126">
        <v>8768248975</v>
      </c>
      <c r="E238" s="126">
        <v>8768248975</v>
      </c>
      <c r="F238" s="126">
        <v>8768248975</v>
      </c>
      <c r="G238" s="126">
        <v>8768248975</v>
      </c>
      <c r="H238" s="360"/>
      <c r="I238" s="152"/>
      <c r="J238" s="152"/>
      <c r="K238" s="152"/>
    </row>
    <row r="239" spans="2:11" ht="15" customHeight="1">
      <c r="B239" s="424" t="s">
        <v>835</v>
      </c>
      <c r="C239" s="425"/>
      <c r="D239" s="126">
        <v>1464627365</v>
      </c>
      <c r="E239" s="126">
        <v>1464627365</v>
      </c>
      <c r="F239" s="126">
        <v>1464627365</v>
      </c>
      <c r="G239" s="126">
        <v>1464627365</v>
      </c>
      <c r="H239" s="360"/>
      <c r="I239" s="152"/>
      <c r="J239" s="152"/>
      <c r="K239" s="152"/>
    </row>
    <row r="240" spans="2:11" ht="15" customHeight="1">
      <c r="B240" s="424" t="s">
        <v>836</v>
      </c>
      <c r="C240" s="425"/>
      <c r="D240" s="126">
        <v>5179977371</v>
      </c>
      <c r="E240" s="126">
        <v>5179977371</v>
      </c>
      <c r="F240" s="126">
        <v>5179977371</v>
      </c>
      <c r="G240" s="126">
        <v>5179977371</v>
      </c>
      <c r="H240" s="360"/>
      <c r="I240" s="152"/>
      <c r="J240" s="152"/>
      <c r="K240" s="152"/>
    </row>
    <row r="241" spans="2:11" ht="15" customHeight="1">
      <c r="B241" s="424" t="s">
        <v>455</v>
      </c>
      <c r="C241" s="425"/>
      <c r="D241" s="126">
        <v>3335488594</v>
      </c>
      <c r="E241" s="126">
        <v>3335488594</v>
      </c>
      <c r="F241" s="126">
        <v>3335488594</v>
      </c>
      <c r="G241" s="126">
        <v>3335488594</v>
      </c>
      <c r="H241" s="360"/>
      <c r="I241" s="152"/>
      <c r="J241" s="152"/>
      <c r="K241" s="152"/>
    </row>
    <row r="242" spans="2:11" ht="15" customHeight="1">
      <c r="B242" s="424" t="s">
        <v>839</v>
      </c>
      <c r="C242" s="425"/>
      <c r="D242" s="126">
        <v>361831060.31760001</v>
      </c>
      <c r="E242" s="126">
        <v>361831060.31760001</v>
      </c>
      <c r="F242" s="126">
        <v>361831060.31760001</v>
      </c>
      <c r="G242" s="126">
        <v>361831060.31760001</v>
      </c>
      <c r="H242" s="360"/>
      <c r="I242" s="152"/>
      <c r="J242" s="152"/>
      <c r="K242" s="152"/>
    </row>
    <row r="243" spans="2:11" ht="15" customHeight="1">
      <c r="B243" s="431" t="s">
        <v>884</v>
      </c>
      <c r="C243" s="432"/>
      <c r="D243" s="344">
        <f>SUM(D215:D242)</f>
        <v>77335806061.671997</v>
      </c>
      <c r="E243" s="344">
        <f>SUM(E215:E242)</f>
        <v>77335806061.671997</v>
      </c>
      <c r="F243" s="344">
        <f>SUM(F215:F242)</f>
        <v>77335806061.671997</v>
      </c>
      <c r="G243" s="344">
        <f>SUM(G215:G242)</f>
        <v>77335806061.671997</v>
      </c>
      <c r="H243" s="360"/>
      <c r="I243" s="152"/>
      <c r="J243" s="152"/>
      <c r="K243" s="152"/>
    </row>
    <row r="244" spans="2:11" ht="15" customHeight="1">
      <c r="B244" s="431" t="s">
        <v>913</v>
      </c>
      <c r="C244" s="432"/>
      <c r="D244" s="344">
        <v>191414526951</v>
      </c>
      <c r="E244" s="344">
        <v>191414526951</v>
      </c>
      <c r="F244" s="344">
        <v>191414526951</v>
      </c>
      <c r="G244" s="344">
        <v>191414526951</v>
      </c>
      <c r="H244" s="360"/>
      <c r="I244" s="152"/>
      <c r="J244" s="152"/>
      <c r="K244" s="152"/>
    </row>
    <row r="245" spans="2:11" ht="15" customHeight="1">
      <c r="B245" s="521" t="s">
        <v>746</v>
      </c>
      <c r="C245" s="522"/>
      <c r="D245" s="345"/>
      <c r="E245" s="346"/>
      <c r="F245" s="346"/>
      <c r="G245" s="347"/>
      <c r="H245" s="360"/>
      <c r="I245" s="152"/>
      <c r="J245" s="152"/>
      <c r="K245" s="152"/>
    </row>
    <row r="246" spans="2:11" ht="15" customHeight="1">
      <c r="B246" s="435" t="s">
        <v>747</v>
      </c>
      <c r="C246" s="436"/>
      <c r="D246" s="342">
        <v>6301400000</v>
      </c>
      <c r="E246" s="342">
        <v>6301400000</v>
      </c>
      <c r="F246" s="342">
        <v>6301400000</v>
      </c>
      <c r="G246" s="342">
        <v>6301400000</v>
      </c>
      <c r="H246" s="359"/>
      <c r="I246" s="152"/>
      <c r="J246" s="152"/>
      <c r="K246" s="152"/>
    </row>
    <row r="247" spans="2:11" ht="15" customHeight="1">
      <c r="B247" s="435" t="s">
        <v>859</v>
      </c>
      <c r="C247" s="436"/>
      <c r="D247" s="342">
        <v>200000000</v>
      </c>
      <c r="E247" s="342">
        <v>200000000</v>
      </c>
      <c r="F247" s="342">
        <v>200000000</v>
      </c>
      <c r="G247" s="342">
        <v>1002000000</v>
      </c>
      <c r="H247" s="359"/>
      <c r="I247" s="152"/>
      <c r="J247" s="152"/>
      <c r="K247" s="152"/>
    </row>
    <row r="248" spans="2:11" ht="15" customHeight="1">
      <c r="B248" s="431" t="s">
        <v>885</v>
      </c>
      <c r="C248" s="432"/>
      <c r="D248" s="246">
        <f>+D246+D247</f>
        <v>6501400000</v>
      </c>
      <c r="E248" s="246">
        <f t="shared" ref="E248:G248" si="8">+E246+E247</f>
        <v>6501400000</v>
      </c>
      <c r="F248" s="246">
        <f t="shared" si="8"/>
        <v>6501400000</v>
      </c>
      <c r="G248" s="246">
        <f t="shared" si="8"/>
        <v>7303400000</v>
      </c>
      <c r="H248" s="360"/>
      <c r="I248" s="152"/>
      <c r="J248" s="152"/>
      <c r="K248" s="152"/>
    </row>
    <row r="249" spans="2:11" ht="15" customHeight="1">
      <c r="B249" s="431" t="s">
        <v>914</v>
      </c>
      <c r="C249" s="432"/>
      <c r="D249" s="246">
        <v>6501400000</v>
      </c>
      <c r="E249" s="246">
        <v>6501400000</v>
      </c>
      <c r="F249" s="246">
        <v>6501400000</v>
      </c>
      <c r="G249" s="246">
        <v>6501400000</v>
      </c>
      <c r="H249" s="152"/>
      <c r="I249" s="152"/>
      <c r="J249" s="152"/>
      <c r="K249" s="152"/>
    </row>
    <row r="250" spans="2:11">
      <c r="B250" s="247"/>
      <c r="C250" s="247"/>
      <c r="D250" s="248"/>
      <c r="E250" s="249"/>
      <c r="F250" s="250"/>
      <c r="G250" s="251"/>
      <c r="H250" s="252"/>
      <c r="I250" s="252"/>
      <c r="J250" s="252"/>
      <c r="K250" s="252"/>
    </row>
    <row r="251" spans="2:11">
      <c r="H251" s="156"/>
      <c r="J251" s="167"/>
    </row>
    <row r="252" spans="2:11">
      <c r="B252" s="455" t="s">
        <v>135</v>
      </c>
      <c r="C252" s="455"/>
      <c r="D252" s="455"/>
      <c r="E252" s="455"/>
      <c r="F252" s="455"/>
      <c r="H252" s="168"/>
      <c r="J252" s="167"/>
    </row>
    <row r="253" spans="2:11" ht="25.5">
      <c r="B253" s="433" t="s">
        <v>136</v>
      </c>
      <c r="C253" s="434"/>
      <c r="D253" s="92" t="s">
        <v>137</v>
      </c>
      <c r="E253" s="92" t="s">
        <v>240</v>
      </c>
      <c r="F253" s="329" t="s">
        <v>241</v>
      </c>
      <c r="H253" s="156"/>
      <c r="J253" s="167"/>
    </row>
    <row r="254" spans="2:11" ht="15" customHeight="1">
      <c r="B254" s="437" t="s">
        <v>138</v>
      </c>
      <c r="C254" s="438"/>
      <c r="D254" s="253">
        <v>200000000</v>
      </c>
      <c r="E254" s="254">
        <v>1003000000</v>
      </c>
      <c r="F254" s="254">
        <v>1003000000</v>
      </c>
      <c r="G254" s="359"/>
      <c r="H254" s="168"/>
    </row>
    <row r="255" spans="2:11" ht="15" customHeight="1">
      <c r="B255" s="472" t="s">
        <v>886</v>
      </c>
      <c r="C255" s="474"/>
      <c r="D255" s="131">
        <f>+D254</f>
        <v>200000000</v>
      </c>
      <c r="E255" s="131">
        <f t="shared" ref="E255:F255" si="9">+E254</f>
        <v>1003000000</v>
      </c>
      <c r="F255" s="131">
        <f t="shared" si="9"/>
        <v>1003000000</v>
      </c>
      <c r="H255" s="156"/>
      <c r="I255" s="168"/>
      <c r="J255" s="168"/>
      <c r="K255" s="168"/>
    </row>
    <row r="256" spans="2:11" ht="15" customHeight="1">
      <c r="B256" s="472" t="s">
        <v>919</v>
      </c>
      <c r="C256" s="474"/>
      <c r="D256" s="131">
        <v>200000000</v>
      </c>
      <c r="E256" s="131">
        <v>1002000000</v>
      </c>
      <c r="F256" s="131">
        <v>1002000000</v>
      </c>
      <c r="I256" s="168"/>
      <c r="J256" s="168"/>
      <c r="K256" s="168"/>
    </row>
    <row r="257" spans="2:11">
      <c r="H257" s="167"/>
      <c r="I257" s="168"/>
      <c r="J257" s="168"/>
      <c r="K257" s="168"/>
    </row>
    <row r="258" spans="2:11" ht="12.75" customHeight="1">
      <c r="B258" s="255" t="s">
        <v>600</v>
      </c>
      <c r="C258" s="255" t="s">
        <v>105</v>
      </c>
      <c r="H258" s="167"/>
    </row>
    <row r="259" spans="2:11">
      <c r="C259" s="145" t="s">
        <v>139</v>
      </c>
    </row>
    <row r="260" spans="2:11">
      <c r="K260" s="168"/>
    </row>
    <row r="261" spans="2:11" ht="27.75" customHeight="1">
      <c r="B261" s="478" t="s">
        <v>140</v>
      </c>
      <c r="C261" s="479"/>
      <c r="D261" s="335" t="s">
        <v>641</v>
      </c>
      <c r="E261" s="92" t="s">
        <v>243</v>
      </c>
      <c r="F261" s="92" t="s">
        <v>244</v>
      </c>
      <c r="G261" s="168"/>
      <c r="I261" s="168"/>
    </row>
    <row r="262" spans="2:11" ht="15" customHeight="1">
      <c r="B262" s="437" t="s">
        <v>860</v>
      </c>
      <c r="C262" s="438"/>
      <c r="D262" s="162" t="s">
        <v>638</v>
      </c>
      <c r="E262" s="125">
        <v>242539793</v>
      </c>
      <c r="F262" s="125">
        <v>0</v>
      </c>
      <c r="G262" s="141"/>
      <c r="I262" s="168"/>
    </row>
    <row r="263" spans="2:11" ht="15" customHeight="1">
      <c r="B263" s="437" t="s">
        <v>640</v>
      </c>
      <c r="C263" s="438"/>
      <c r="D263" s="162" t="s">
        <v>638</v>
      </c>
      <c r="E263" s="125">
        <v>11290735</v>
      </c>
      <c r="F263" s="125"/>
      <c r="G263" s="141"/>
      <c r="I263" s="168"/>
    </row>
    <row r="264" spans="2:11" ht="15" customHeight="1">
      <c r="B264" s="437" t="s">
        <v>639</v>
      </c>
      <c r="C264" s="438"/>
      <c r="D264" s="162" t="s">
        <v>638</v>
      </c>
      <c r="E264" s="125">
        <v>23291</v>
      </c>
      <c r="F264" s="125">
        <v>0</v>
      </c>
      <c r="G264" s="168"/>
    </row>
    <row r="265" spans="2:11" ht="15" customHeight="1">
      <c r="B265" s="454" t="s">
        <v>882</v>
      </c>
      <c r="C265" s="454"/>
      <c r="D265" s="454"/>
      <c r="E265" s="131">
        <f>SUM(E262:E264)</f>
        <v>253853819</v>
      </c>
      <c r="F265" s="125">
        <v>0</v>
      </c>
      <c r="G265" s="141"/>
    </row>
    <row r="266" spans="2:11" ht="15" customHeight="1">
      <c r="B266" s="454" t="s">
        <v>827</v>
      </c>
      <c r="C266" s="454"/>
      <c r="D266" s="454"/>
      <c r="E266" s="131">
        <v>331730896</v>
      </c>
      <c r="F266" s="125">
        <v>0</v>
      </c>
      <c r="G266" s="141"/>
    </row>
    <row r="267" spans="2:11">
      <c r="H267" s="168"/>
    </row>
    <row r="268" spans="2:11">
      <c r="C268" s="145" t="s">
        <v>208</v>
      </c>
    </row>
    <row r="270" spans="2:11" ht="27" customHeight="1">
      <c r="B270" s="478" t="s">
        <v>140</v>
      </c>
      <c r="C270" s="530"/>
      <c r="D270" s="479"/>
      <c r="E270" s="335" t="s">
        <v>213</v>
      </c>
      <c r="F270" s="335" t="s">
        <v>214</v>
      </c>
      <c r="H270" s="168"/>
    </row>
    <row r="271" spans="2:11" ht="15" customHeight="1">
      <c r="B271" s="426" t="s">
        <v>764</v>
      </c>
      <c r="C271" s="520"/>
      <c r="D271" s="427"/>
      <c r="E271" s="121">
        <v>383524876</v>
      </c>
      <c r="F271" s="121">
        <v>0</v>
      </c>
      <c r="H271" s="168"/>
    </row>
    <row r="272" spans="2:11" ht="15" hidden="1" customHeight="1">
      <c r="B272" s="426" t="s">
        <v>816</v>
      </c>
      <c r="C272" s="520"/>
      <c r="D272" s="427"/>
      <c r="E272" s="121">
        <v>0</v>
      </c>
      <c r="F272" s="121">
        <v>0</v>
      </c>
      <c r="H272" s="168"/>
    </row>
    <row r="273" spans="2:9" ht="15" customHeight="1">
      <c r="B273" s="348" t="s">
        <v>818</v>
      </c>
      <c r="C273" s="353"/>
      <c r="D273" s="349"/>
      <c r="E273" s="121">
        <v>142631552</v>
      </c>
      <c r="F273" s="121">
        <v>0</v>
      </c>
      <c r="H273" s="168"/>
    </row>
    <row r="274" spans="2:9" ht="15" customHeight="1">
      <c r="B274" s="454" t="s">
        <v>882</v>
      </c>
      <c r="C274" s="454"/>
      <c r="D274" s="454"/>
      <c r="E274" s="130">
        <f>SUM(E271:E273)</f>
        <v>526156428</v>
      </c>
      <c r="F274" s="130">
        <f>SUM(F271:F273)</f>
        <v>0</v>
      </c>
      <c r="H274" s="168"/>
    </row>
    <row r="275" spans="2:9" ht="15" customHeight="1">
      <c r="B275" s="454" t="s">
        <v>827</v>
      </c>
      <c r="C275" s="454"/>
      <c r="D275" s="454"/>
      <c r="E275" s="130" t="s">
        <v>918</v>
      </c>
      <c r="F275" s="130">
        <v>0</v>
      </c>
      <c r="H275" s="168"/>
    </row>
    <row r="276" spans="2:9">
      <c r="B276" s="172"/>
      <c r="C276" s="172"/>
      <c r="D276" s="257"/>
      <c r="E276" s="257"/>
      <c r="H276" s="168"/>
    </row>
    <row r="277" spans="2:9" hidden="1">
      <c r="B277" s="145" t="s">
        <v>141</v>
      </c>
      <c r="C277" s="145"/>
      <c r="D277" s="258"/>
      <c r="E277" s="150"/>
      <c r="F277" s="259"/>
      <c r="G277" s="259"/>
      <c r="H277" s="260"/>
    </row>
    <row r="278" spans="2:9" hidden="1">
      <c r="B278" s="172"/>
      <c r="C278" s="172"/>
      <c r="D278" s="257"/>
      <c r="E278" s="257"/>
      <c r="H278" s="168"/>
    </row>
    <row r="279" spans="2:9" ht="30.75" hidden="1" customHeight="1">
      <c r="B279" s="529" t="s">
        <v>140</v>
      </c>
      <c r="C279" s="529"/>
      <c r="D279" s="256" t="s">
        <v>641</v>
      </c>
      <c r="E279" s="261" t="s">
        <v>243</v>
      </c>
      <c r="F279" s="261" t="s">
        <v>244</v>
      </c>
      <c r="H279" s="168"/>
    </row>
    <row r="280" spans="2:9" ht="15" hidden="1" customHeight="1">
      <c r="B280" s="437" t="s">
        <v>150</v>
      </c>
      <c r="C280" s="438"/>
      <c r="D280" s="162"/>
      <c r="E280" s="125">
        <v>0</v>
      </c>
      <c r="F280" s="125">
        <v>0</v>
      </c>
      <c r="H280" s="168"/>
    </row>
    <row r="281" spans="2:9" ht="15" hidden="1" customHeight="1">
      <c r="B281" s="437" t="s">
        <v>195</v>
      </c>
      <c r="C281" s="438"/>
      <c r="D281" s="162"/>
      <c r="E281" s="125">
        <v>0</v>
      </c>
      <c r="F281" s="125">
        <v>0</v>
      </c>
      <c r="H281" s="168"/>
    </row>
    <row r="282" spans="2:9" ht="15" hidden="1" customHeight="1">
      <c r="B282" s="454" t="s">
        <v>446</v>
      </c>
      <c r="C282" s="454"/>
      <c r="D282" s="454"/>
      <c r="E282" s="124">
        <v>0</v>
      </c>
      <c r="F282" s="124">
        <v>0</v>
      </c>
      <c r="H282" s="168"/>
    </row>
    <row r="283" spans="2:9" ht="15" hidden="1" customHeight="1">
      <c r="B283" s="454" t="s">
        <v>285</v>
      </c>
      <c r="C283" s="454"/>
      <c r="D283" s="454"/>
      <c r="E283" s="124">
        <v>0</v>
      </c>
      <c r="F283" s="124">
        <v>0</v>
      </c>
      <c r="H283" s="168"/>
    </row>
    <row r="284" spans="2:9" hidden="1">
      <c r="B284" s="172"/>
      <c r="C284" s="172"/>
      <c r="D284" s="257"/>
      <c r="E284" s="257"/>
      <c r="H284" s="168"/>
    </row>
    <row r="285" spans="2:9">
      <c r="B285" s="260"/>
      <c r="C285" s="260"/>
      <c r="D285" s="260"/>
      <c r="E285" s="260"/>
      <c r="F285" s="259"/>
      <c r="G285" s="259"/>
      <c r="H285" s="260"/>
    </row>
    <row r="286" spans="2:9">
      <c r="B286" s="145" t="s">
        <v>601</v>
      </c>
      <c r="C286" s="145" t="s">
        <v>226</v>
      </c>
      <c r="D286" s="145"/>
      <c r="E286" s="145"/>
      <c r="F286" s="262"/>
      <c r="G286" s="262"/>
      <c r="H286" s="263"/>
    </row>
    <row r="287" spans="2:9">
      <c r="B287" s="264"/>
      <c r="C287" s="264"/>
      <c r="D287" s="264"/>
      <c r="H287" s="168"/>
    </row>
    <row r="288" spans="2:9" ht="18" customHeight="1">
      <c r="B288" s="442" t="s">
        <v>132</v>
      </c>
      <c r="C288" s="442"/>
      <c r="D288" s="442"/>
      <c r="E288" s="439" t="s">
        <v>242</v>
      </c>
      <c r="F288" s="440"/>
      <c r="G288" s="440"/>
      <c r="H288" s="440"/>
      <c r="I288" s="441"/>
    </row>
    <row r="289" spans="2:12" ht="33.6" customHeight="1">
      <c r="B289" s="442"/>
      <c r="C289" s="442"/>
      <c r="D289" s="442"/>
      <c r="E289" s="92" t="s">
        <v>829</v>
      </c>
      <c r="F289" s="92" t="s">
        <v>765</v>
      </c>
      <c r="G289" s="329" t="s">
        <v>766</v>
      </c>
      <c r="H289" s="329" t="s">
        <v>767</v>
      </c>
      <c r="I289" s="92" t="s">
        <v>888</v>
      </c>
    </row>
    <row r="290" spans="2:12" ht="15" customHeight="1">
      <c r="B290" s="443" t="s">
        <v>769</v>
      </c>
      <c r="C290" s="443"/>
      <c r="D290" s="443"/>
      <c r="E290" s="121">
        <v>340639582</v>
      </c>
      <c r="F290" s="121">
        <v>0</v>
      </c>
      <c r="G290" s="121">
        <v>0</v>
      </c>
      <c r="H290" s="129">
        <v>0</v>
      </c>
      <c r="I290" s="120">
        <f>+E290+F290-G290+H290</f>
        <v>340639582</v>
      </c>
    </row>
    <row r="291" spans="2:12" ht="15" customHeight="1">
      <c r="B291" s="443" t="s">
        <v>142</v>
      </c>
      <c r="C291" s="443"/>
      <c r="D291" s="443"/>
      <c r="E291" s="121">
        <v>1007693751</v>
      </c>
      <c r="F291" s="121">
        <v>0</v>
      </c>
      <c r="G291" s="121">
        <v>2117767</v>
      </c>
      <c r="H291" s="129">
        <v>0</v>
      </c>
      <c r="I291" s="120">
        <f t="shared" ref="I291:I294" si="10">+E291+F291-G291+H291</f>
        <v>1005575984</v>
      </c>
      <c r="J291" s="168"/>
      <c r="K291" s="168"/>
    </row>
    <row r="292" spans="2:12" ht="15" customHeight="1">
      <c r="B292" s="443" t="s">
        <v>197</v>
      </c>
      <c r="C292" s="443"/>
      <c r="D292" s="443"/>
      <c r="E292" s="121">
        <v>25371279</v>
      </c>
      <c r="F292" s="121">
        <v>0</v>
      </c>
      <c r="G292" s="121">
        <v>0</v>
      </c>
      <c r="H292" s="129">
        <v>0</v>
      </c>
      <c r="I292" s="120">
        <f t="shared" si="10"/>
        <v>25371279</v>
      </c>
    </row>
    <row r="293" spans="2:12" ht="15" customHeight="1">
      <c r="B293" s="443" t="s">
        <v>143</v>
      </c>
      <c r="C293" s="443"/>
      <c r="D293" s="443"/>
      <c r="E293" s="121">
        <v>409491575</v>
      </c>
      <c r="F293" s="121">
        <v>8267272</v>
      </c>
      <c r="G293" s="121">
        <v>0</v>
      </c>
      <c r="H293" s="129">
        <v>0</v>
      </c>
      <c r="I293" s="120">
        <f t="shared" si="10"/>
        <v>417758847</v>
      </c>
      <c r="K293" s="168"/>
    </row>
    <row r="294" spans="2:12" ht="15" customHeight="1">
      <c r="B294" s="443" t="s">
        <v>144</v>
      </c>
      <c r="C294" s="443"/>
      <c r="D294" s="443"/>
      <c r="E294" s="121">
        <v>50135236</v>
      </c>
      <c r="F294" s="121">
        <v>0</v>
      </c>
      <c r="G294" s="121">
        <v>0</v>
      </c>
      <c r="H294" s="129">
        <v>0</v>
      </c>
      <c r="I294" s="120">
        <f t="shared" si="10"/>
        <v>50135236</v>
      </c>
    </row>
    <row r="295" spans="2:12" ht="15" customHeight="1">
      <c r="B295" s="428" t="s">
        <v>887</v>
      </c>
      <c r="C295" s="429"/>
      <c r="D295" s="430"/>
      <c r="E295" s="120">
        <f ca="1">SUM(E290:E295)</f>
        <v>1833331423</v>
      </c>
      <c r="F295" s="120">
        <f>SUM(F290:F294)</f>
        <v>8267272</v>
      </c>
      <c r="G295" s="120">
        <f t="shared" ref="G295:H295" si="11">SUM(G290:G294)</f>
        <v>2117767</v>
      </c>
      <c r="H295" s="120">
        <f t="shared" si="11"/>
        <v>0</v>
      </c>
      <c r="I295" s="120">
        <f>SUM(I290:I294)</f>
        <v>1839480928</v>
      </c>
      <c r="J295" s="168"/>
      <c r="K295" s="168"/>
      <c r="L295" s="168"/>
    </row>
    <row r="296" spans="2:12" ht="15" customHeight="1">
      <c r="B296" s="428" t="s">
        <v>830</v>
      </c>
      <c r="C296" s="429"/>
      <c r="D296" s="430"/>
      <c r="E296" s="120">
        <v>1489783312</v>
      </c>
      <c r="F296" s="120">
        <v>343548111</v>
      </c>
      <c r="G296" s="120">
        <v>0</v>
      </c>
      <c r="H296" s="120">
        <v>0</v>
      </c>
      <c r="I296" s="120">
        <f ca="1">+E295+F296-G296+H296</f>
        <v>1833331423</v>
      </c>
      <c r="J296" s="168"/>
    </row>
    <row r="297" spans="2:12" ht="18" customHeight="1">
      <c r="B297" s="459" t="s">
        <v>132</v>
      </c>
      <c r="C297" s="460"/>
      <c r="D297" s="439" t="s">
        <v>145</v>
      </c>
      <c r="E297" s="440"/>
      <c r="F297" s="440"/>
      <c r="G297" s="440"/>
      <c r="H297" s="440"/>
      <c r="I297" s="440"/>
      <c r="K297" s="265"/>
    </row>
    <row r="298" spans="2:12" ht="36.6" customHeight="1">
      <c r="B298" s="461"/>
      <c r="C298" s="462"/>
      <c r="D298" s="92" t="s">
        <v>889</v>
      </c>
      <c r="E298" s="92" t="s">
        <v>765</v>
      </c>
      <c r="F298" s="329" t="s">
        <v>766</v>
      </c>
      <c r="G298" s="329" t="s">
        <v>767</v>
      </c>
      <c r="H298" s="329" t="s">
        <v>768</v>
      </c>
      <c r="I298" s="92" t="s">
        <v>890</v>
      </c>
    </row>
    <row r="299" spans="2:12" ht="15" customHeight="1">
      <c r="B299" s="426" t="s">
        <v>769</v>
      </c>
      <c r="C299" s="427"/>
      <c r="D299" s="121">
        <v>121916976</v>
      </c>
      <c r="E299" s="121">
        <v>14435760</v>
      </c>
      <c r="F299" s="121">
        <v>0</v>
      </c>
      <c r="G299" s="129">
        <v>0</v>
      </c>
      <c r="H299" s="129">
        <f>+E299-F299</f>
        <v>14435760</v>
      </c>
      <c r="I299" s="121">
        <f>+D299+H299</f>
        <v>136352736</v>
      </c>
      <c r="J299" s="266"/>
    </row>
    <row r="300" spans="2:12" ht="15" customHeight="1">
      <c r="B300" s="426" t="s">
        <v>142</v>
      </c>
      <c r="C300" s="427"/>
      <c r="D300" s="121">
        <v>639273664</v>
      </c>
      <c r="E300" s="121">
        <v>40763913</v>
      </c>
      <c r="F300" s="121">
        <v>8697025</v>
      </c>
      <c r="G300" s="129">
        <v>0</v>
      </c>
      <c r="H300" s="129">
        <f t="shared" ref="H300:H303" si="12">+E300-F300</f>
        <v>32066888</v>
      </c>
      <c r="I300" s="121">
        <f t="shared" ref="I300:I303" si="13">+D300+H300</f>
        <v>671340552</v>
      </c>
      <c r="J300" s="266"/>
    </row>
    <row r="301" spans="2:12" ht="15" customHeight="1">
      <c r="B301" s="426" t="s">
        <v>197</v>
      </c>
      <c r="C301" s="427"/>
      <c r="D301" s="121">
        <v>31688414</v>
      </c>
      <c r="E301" s="121">
        <v>788775</v>
      </c>
      <c r="F301" s="121">
        <v>0</v>
      </c>
      <c r="G301" s="129">
        <v>0</v>
      </c>
      <c r="H301" s="129">
        <f t="shared" si="12"/>
        <v>788775</v>
      </c>
      <c r="I301" s="121">
        <f t="shared" si="13"/>
        <v>32477189</v>
      </c>
      <c r="J301" s="266"/>
    </row>
    <row r="302" spans="2:12" ht="15" customHeight="1">
      <c r="B302" s="426" t="s">
        <v>143</v>
      </c>
      <c r="C302" s="427"/>
      <c r="D302" s="121">
        <v>121259916</v>
      </c>
      <c r="E302" s="121">
        <v>16521174</v>
      </c>
      <c r="F302" s="121">
        <v>0</v>
      </c>
      <c r="G302" s="129">
        <v>0</v>
      </c>
      <c r="H302" s="129">
        <f t="shared" si="12"/>
        <v>16521174</v>
      </c>
      <c r="I302" s="121">
        <f t="shared" si="13"/>
        <v>137781090</v>
      </c>
      <c r="J302" s="266"/>
    </row>
    <row r="303" spans="2:12" ht="15" customHeight="1">
      <c r="B303" s="426" t="s">
        <v>144</v>
      </c>
      <c r="C303" s="427"/>
      <c r="D303" s="121">
        <v>25401730</v>
      </c>
      <c r="E303" s="121">
        <v>2116812</v>
      </c>
      <c r="F303" s="121">
        <v>0</v>
      </c>
      <c r="G303" s="129">
        <v>0</v>
      </c>
      <c r="H303" s="129">
        <f t="shared" si="12"/>
        <v>2116812</v>
      </c>
      <c r="I303" s="121">
        <f t="shared" si="13"/>
        <v>27518542</v>
      </c>
      <c r="J303" s="266"/>
    </row>
    <row r="304" spans="2:12" ht="15" customHeight="1">
      <c r="B304" s="428" t="s">
        <v>887</v>
      </c>
      <c r="C304" s="430"/>
      <c r="D304" s="120">
        <f>SUM(D299:D303)</f>
        <v>939540700</v>
      </c>
      <c r="E304" s="120">
        <f t="shared" ref="E304:H304" si="14">SUM(E299:E303)</f>
        <v>74626434</v>
      </c>
      <c r="F304" s="120">
        <f>SUM(F299:F303)</f>
        <v>8697025</v>
      </c>
      <c r="G304" s="120">
        <f t="shared" si="14"/>
        <v>0</v>
      </c>
      <c r="H304" s="120">
        <f t="shared" si="14"/>
        <v>65929409</v>
      </c>
      <c r="I304" s="120">
        <f>SUM(I299:I303)</f>
        <v>1005470109</v>
      </c>
      <c r="J304" s="168"/>
      <c r="K304" s="168"/>
    </row>
    <row r="305" spans="2:11" ht="15" customHeight="1">
      <c r="B305" s="428" t="s">
        <v>830</v>
      </c>
      <c r="C305" s="430"/>
      <c r="D305" s="120">
        <v>342414543</v>
      </c>
      <c r="E305" s="120">
        <v>312625129</v>
      </c>
      <c r="F305" s="120">
        <v>83828415</v>
      </c>
      <c r="G305" s="120">
        <v>0</v>
      </c>
      <c r="H305" s="120">
        <v>228796714</v>
      </c>
      <c r="I305" s="120">
        <v>571211257</v>
      </c>
    </row>
    <row r="306" spans="2:11">
      <c r="I306" s="168"/>
      <c r="J306" s="168"/>
    </row>
    <row r="307" spans="2:11">
      <c r="B307" s="145" t="s">
        <v>602</v>
      </c>
      <c r="C307" s="145" t="s">
        <v>665</v>
      </c>
      <c r="D307" s="145"/>
      <c r="E307" s="145"/>
      <c r="F307" s="262"/>
      <c r="G307" s="262"/>
      <c r="H307" s="263"/>
      <c r="I307" s="263"/>
      <c r="J307" s="263"/>
    </row>
    <row r="308" spans="2:11" ht="18" customHeight="1">
      <c r="B308" s="463" t="s">
        <v>83</v>
      </c>
      <c r="C308" s="464"/>
      <c r="D308" s="458" t="s">
        <v>788</v>
      </c>
      <c r="E308" s="456" t="s">
        <v>146</v>
      </c>
      <c r="F308" s="456"/>
      <c r="G308" s="456"/>
    </row>
    <row r="309" spans="2:11" ht="18" customHeight="1">
      <c r="B309" s="465"/>
      <c r="C309" s="466"/>
      <c r="D309" s="458"/>
      <c r="E309" s="336" t="s">
        <v>147</v>
      </c>
      <c r="F309" s="329" t="s">
        <v>148</v>
      </c>
      <c r="G309" s="329" t="s">
        <v>149</v>
      </c>
    </row>
    <row r="310" spans="2:11" ht="15" customHeight="1">
      <c r="B310" s="426" t="s">
        <v>770</v>
      </c>
      <c r="C310" s="427"/>
      <c r="D310" s="148">
        <v>35090895</v>
      </c>
      <c r="E310" s="148">
        <v>0</v>
      </c>
      <c r="F310" s="148">
        <v>0</v>
      </c>
      <c r="G310" s="148">
        <f>+D310+E310-F310</f>
        <v>35090895</v>
      </c>
    </row>
    <row r="311" spans="2:11" ht="15" customHeight="1">
      <c r="B311" s="426" t="s">
        <v>771</v>
      </c>
      <c r="C311" s="427"/>
      <c r="D311" s="148">
        <v>16947870</v>
      </c>
      <c r="E311" s="148">
        <v>0</v>
      </c>
      <c r="F311" s="126">
        <v>0</v>
      </c>
      <c r="G311" s="148">
        <f>+D311+E311-F311</f>
        <v>16947870</v>
      </c>
    </row>
    <row r="312" spans="2:11" ht="15" customHeight="1">
      <c r="B312" s="428" t="s">
        <v>887</v>
      </c>
      <c r="C312" s="430"/>
      <c r="D312" s="267">
        <f>SUM(D310:D311)</f>
        <v>52038765</v>
      </c>
      <c r="E312" s="267">
        <f t="shared" ref="E312:F312" si="15">SUM(E310:E311)</f>
        <v>0</v>
      </c>
      <c r="F312" s="267">
        <f t="shared" si="15"/>
        <v>0</v>
      </c>
      <c r="G312" s="267">
        <f>SUM(G310:G311)</f>
        <v>52038765</v>
      </c>
    </row>
    <row r="313" spans="2:11" ht="15" customHeight="1">
      <c r="B313" s="428" t="s">
        <v>830</v>
      </c>
      <c r="C313" s="430"/>
      <c r="D313" s="267">
        <v>31072995</v>
      </c>
      <c r="E313" s="267">
        <v>20965770</v>
      </c>
      <c r="F313" s="268">
        <v>0</v>
      </c>
      <c r="G313" s="268">
        <f t="shared" ref="G313" si="16">+D313+E313-F313</f>
        <v>52038765</v>
      </c>
    </row>
    <row r="314" spans="2:11">
      <c r="H314" s="168"/>
      <c r="I314" s="168"/>
      <c r="J314" s="168"/>
    </row>
    <row r="315" spans="2:11">
      <c r="B315" s="255" t="s">
        <v>603</v>
      </c>
      <c r="C315" s="255" t="s">
        <v>666</v>
      </c>
      <c r="D315" s="145"/>
      <c r="H315" s="168"/>
      <c r="J315" s="269"/>
      <c r="K315" s="269"/>
    </row>
    <row r="316" spans="2:11" ht="18" customHeight="1">
      <c r="B316" s="463" t="s">
        <v>83</v>
      </c>
      <c r="C316" s="464"/>
      <c r="D316" s="458" t="s">
        <v>788</v>
      </c>
      <c r="E316" s="456" t="s">
        <v>146</v>
      </c>
      <c r="F316" s="456"/>
      <c r="G316" s="456"/>
      <c r="H316" s="269"/>
    </row>
    <row r="317" spans="2:11" ht="18" customHeight="1">
      <c r="B317" s="465"/>
      <c r="C317" s="466"/>
      <c r="D317" s="458"/>
      <c r="E317" s="336" t="s">
        <v>147</v>
      </c>
      <c r="F317" s="329" t="s">
        <v>148</v>
      </c>
      <c r="G317" s="329" t="s">
        <v>149</v>
      </c>
    </row>
    <row r="318" spans="2:11" ht="15" customHeight="1">
      <c r="B318" s="426" t="s">
        <v>284</v>
      </c>
      <c r="C318" s="427"/>
      <c r="D318" s="125">
        <v>57678061</v>
      </c>
      <c r="E318" s="125">
        <v>73908332</v>
      </c>
      <c r="F318" s="125">
        <v>54997555</v>
      </c>
      <c r="G318" s="125">
        <f>+D318+E318-F318</f>
        <v>76588838</v>
      </c>
      <c r="H318" s="270"/>
      <c r="I318" s="270"/>
    </row>
    <row r="319" spans="2:11" ht="15" customHeight="1">
      <c r="B319" s="426" t="s">
        <v>397</v>
      </c>
      <c r="C319" s="427"/>
      <c r="D319" s="125">
        <v>245073193</v>
      </c>
      <c r="E319" s="125">
        <v>21818182</v>
      </c>
      <c r="F319" s="125">
        <v>0</v>
      </c>
      <c r="G319" s="125">
        <f>+D319+E319-F319</f>
        <v>266891375</v>
      </c>
      <c r="H319" s="270"/>
      <c r="I319" s="270"/>
    </row>
    <row r="320" spans="2:11" ht="15" customHeight="1">
      <c r="B320" s="428" t="s">
        <v>887</v>
      </c>
      <c r="C320" s="430"/>
      <c r="D320" s="267">
        <f>SUM(D318:D319)</f>
        <v>302751254</v>
      </c>
      <c r="E320" s="267">
        <f t="shared" ref="E320:F320" si="17">SUM(E318:E319)</f>
        <v>95726514</v>
      </c>
      <c r="F320" s="267">
        <f t="shared" si="17"/>
        <v>54997555</v>
      </c>
      <c r="G320" s="267">
        <f>SUM(G318:G319)</f>
        <v>343480213</v>
      </c>
      <c r="H320" s="266"/>
      <c r="I320" s="266"/>
    </row>
    <row r="321" spans="2:10" ht="15" customHeight="1">
      <c r="B321" s="428" t="s">
        <v>830</v>
      </c>
      <c r="C321" s="430"/>
      <c r="D321" s="267">
        <v>129846531</v>
      </c>
      <c r="E321" s="267">
        <v>388502358</v>
      </c>
      <c r="F321" s="267">
        <v>215597635</v>
      </c>
      <c r="G321" s="267">
        <v>302751254</v>
      </c>
    </row>
    <row r="322" spans="2:10">
      <c r="B322" s="145"/>
      <c r="C322" s="145"/>
      <c r="D322" s="145"/>
      <c r="H322" s="168"/>
      <c r="I322" s="168"/>
      <c r="J322" s="168"/>
    </row>
    <row r="323" spans="2:10">
      <c r="H323" s="168"/>
      <c r="I323" s="168"/>
      <c r="J323" s="168"/>
    </row>
    <row r="324" spans="2:10">
      <c r="B324" s="145" t="s">
        <v>604</v>
      </c>
      <c r="C324" s="145" t="s">
        <v>667</v>
      </c>
      <c r="D324" s="145"/>
      <c r="E324" s="145"/>
      <c r="H324" s="168"/>
      <c r="I324" s="168"/>
      <c r="J324" s="168"/>
    </row>
    <row r="325" spans="2:10">
      <c r="B325" s="145"/>
      <c r="C325" s="145"/>
      <c r="D325" s="145"/>
      <c r="E325" s="145"/>
      <c r="H325" s="168"/>
      <c r="I325" s="168"/>
      <c r="J325" s="168"/>
    </row>
    <row r="326" spans="2:10" ht="18" customHeight="1">
      <c r="B326" s="525" t="s">
        <v>83</v>
      </c>
      <c r="C326" s="526"/>
      <c r="D326" s="457" t="s">
        <v>146</v>
      </c>
      <c r="E326" s="457"/>
      <c r="H326" s="168"/>
      <c r="I326" s="168"/>
      <c r="J326" s="168"/>
    </row>
    <row r="327" spans="2:10" ht="18" customHeight="1">
      <c r="B327" s="527"/>
      <c r="C327" s="528"/>
      <c r="D327" s="328">
        <v>45016</v>
      </c>
      <c r="E327" s="328">
        <v>44926</v>
      </c>
      <c r="H327" s="168"/>
    </row>
    <row r="328" spans="2:10" ht="15.75" customHeight="1">
      <c r="B328" s="426" t="s">
        <v>772</v>
      </c>
      <c r="C328" s="427"/>
      <c r="D328" s="121">
        <v>0</v>
      </c>
      <c r="E328" s="121">
        <v>19633113</v>
      </c>
      <c r="H328" s="168"/>
    </row>
    <row r="329" spans="2:10" ht="15.75" customHeight="1">
      <c r="B329" s="426" t="s">
        <v>800</v>
      </c>
      <c r="C329" s="427"/>
      <c r="D329" s="121">
        <v>0</v>
      </c>
      <c r="E329" s="121">
        <v>2246848</v>
      </c>
      <c r="H329" s="168"/>
    </row>
    <row r="330" spans="2:10" ht="15.75" customHeight="1">
      <c r="B330" s="426" t="s">
        <v>799</v>
      </c>
      <c r="C330" s="427"/>
      <c r="D330" s="121">
        <v>110973682</v>
      </c>
      <c r="E330" s="121">
        <v>110973682</v>
      </c>
      <c r="H330" s="168"/>
    </row>
    <row r="331" spans="2:10" ht="15" customHeight="1">
      <c r="B331" s="426" t="s">
        <v>186</v>
      </c>
      <c r="C331" s="427"/>
      <c r="D331" s="121">
        <v>601763692</v>
      </c>
      <c r="E331" s="121">
        <v>905780968</v>
      </c>
      <c r="H331" s="168"/>
    </row>
    <row r="332" spans="2:10" ht="15" hidden="1" customHeight="1">
      <c r="B332" s="426" t="s">
        <v>730</v>
      </c>
      <c r="C332" s="427"/>
      <c r="D332" s="121"/>
      <c r="E332" s="121">
        <v>0</v>
      </c>
      <c r="H332" s="168"/>
    </row>
    <row r="333" spans="2:10" ht="15" customHeight="1">
      <c r="B333" s="426" t="s">
        <v>210</v>
      </c>
      <c r="C333" s="427"/>
      <c r="D333" s="121">
        <v>11052213</v>
      </c>
      <c r="E333" s="121">
        <v>11052213</v>
      </c>
      <c r="H333" s="168"/>
    </row>
    <row r="334" spans="2:10" ht="15" customHeight="1">
      <c r="B334" s="426" t="s">
        <v>290</v>
      </c>
      <c r="C334" s="427"/>
      <c r="D334" s="121">
        <v>1993707</v>
      </c>
      <c r="E334" s="121">
        <v>197300</v>
      </c>
      <c r="H334" s="168"/>
    </row>
    <row r="335" spans="2:10" ht="15" customHeight="1">
      <c r="B335" s="426" t="s">
        <v>151</v>
      </c>
      <c r="C335" s="427"/>
      <c r="D335" s="121">
        <v>8997636</v>
      </c>
      <c r="E335" s="121">
        <v>1859595</v>
      </c>
      <c r="H335" s="168"/>
    </row>
    <row r="336" spans="2:10" ht="15" customHeight="1">
      <c r="B336" s="426" t="s">
        <v>773</v>
      </c>
      <c r="C336" s="427"/>
      <c r="D336" s="121">
        <v>24615602</v>
      </c>
      <c r="E336" s="121">
        <v>24615602</v>
      </c>
      <c r="H336" s="168"/>
    </row>
    <row r="337" spans="2:10" ht="15" customHeight="1">
      <c r="B337" s="426" t="s">
        <v>444</v>
      </c>
      <c r="C337" s="427"/>
      <c r="D337" s="121">
        <v>62225455</v>
      </c>
      <c r="E337" s="121">
        <v>0</v>
      </c>
      <c r="H337" s="168"/>
    </row>
    <row r="338" spans="2:10" ht="15" hidden="1" customHeight="1">
      <c r="B338" s="426" t="s">
        <v>291</v>
      </c>
      <c r="C338" s="427"/>
      <c r="D338" s="121"/>
      <c r="E338" s="121">
        <v>0</v>
      </c>
      <c r="H338" s="168"/>
    </row>
    <row r="339" spans="2:10" ht="15" customHeight="1">
      <c r="B339" s="426" t="s">
        <v>398</v>
      </c>
      <c r="C339" s="427"/>
      <c r="D339" s="121">
        <v>201457144</v>
      </c>
      <c r="E339" s="121">
        <v>158591340</v>
      </c>
      <c r="H339" s="168"/>
    </row>
    <row r="340" spans="2:10" ht="15" customHeight="1">
      <c r="B340" s="426" t="s">
        <v>774</v>
      </c>
      <c r="C340" s="427"/>
      <c r="D340" s="121">
        <v>7926131</v>
      </c>
      <c r="E340" s="121">
        <v>11040200</v>
      </c>
      <c r="H340" s="168"/>
    </row>
    <row r="341" spans="2:10" ht="15" customHeight="1">
      <c r="B341" s="426" t="s">
        <v>399</v>
      </c>
      <c r="C341" s="427"/>
      <c r="D341" s="121">
        <v>45570239</v>
      </c>
      <c r="E341" s="121">
        <v>0</v>
      </c>
      <c r="H341" s="168"/>
    </row>
    <row r="342" spans="2:10" ht="15" hidden="1" customHeight="1">
      <c r="B342" s="426" t="s">
        <v>425</v>
      </c>
      <c r="C342" s="427"/>
      <c r="D342" s="121">
        <v>0</v>
      </c>
      <c r="E342" s="121">
        <v>0</v>
      </c>
      <c r="H342" s="168"/>
    </row>
    <row r="343" spans="2:10" ht="15" hidden="1" customHeight="1">
      <c r="B343" s="426" t="s">
        <v>443</v>
      </c>
      <c r="C343" s="427"/>
      <c r="D343" s="121">
        <v>0</v>
      </c>
      <c r="E343" s="121">
        <v>0</v>
      </c>
      <c r="H343" s="168"/>
    </row>
    <row r="344" spans="2:10" ht="15" customHeight="1">
      <c r="B344" s="348" t="s">
        <v>817</v>
      </c>
      <c r="C344" s="349"/>
      <c r="D344" s="121">
        <v>6979710</v>
      </c>
      <c r="E344" s="121">
        <v>0</v>
      </c>
      <c r="H344" s="168"/>
    </row>
    <row r="345" spans="2:10" ht="16.5" customHeight="1">
      <c r="B345" s="428" t="s">
        <v>744</v>
      </c>
      <c r="C345" s="430"/>
      <c r="D345" s="267">
        <f>SUM(D328:D344)</f>
        <v>1083555211</v>
      </c>
      <c r="E345" s="267">
        <f>SUM(E328:E344)</f>
        <v>1245990861</v>
      </c>
      <c r="H345" s="168"/>
      <c r="I345" s="168"/>
      <c r="J345" s="168"/>
    </row>
    <row r="346" spans="2:10">
      <c r="B346" s="150"/>
      <c r="C346" s="150"/>
      <c r="D346" s="271"/>
      <c r="E346" s="271"/>
      <c r="F346" s="272"/>
      <c r="G346" s="273"/>
      <c r="H346" s="168"/>
      <c r="I346" s="168"/>
      <c r="J346" s="168"/>
    </row>
    <row r="347" spans="2:10">
      <c r="B347" s="145" t="s">
        <v>605</v>
      </c>
      <c r="C347" s="145" t="s">
        <v>643</v>
      </c>
      <c r="D347" s="145"/>
      <c r="E347" s="145"/>
      <c r="F347" s="262"/>
      <c r="G347" s="262"/>
      <c r="H347" s="263"/>
      <c r="I347" s="168"/>
      <c r="J347" s="168"/>
    </row>
    <row r="348" spans="2:10">
      <c r="B348" s="193"/>
      <c r="C348" s="193"/>
      <c r="D348" s="193"/>
      <c r="E348" s="193"/>
      <c r="F348" s="262"/>
      <c r="G348" s="262"/>
      <c r="H348" s="263"/>
      <c r="I348" s="168"/>
      <c r="J348" s="168"/>
    </row>
    <row r="349" spans="2:10">
      <c r="C349" s="193" t="s">
        <v>642</v>
      </c>
      <c r="D349" s="193"/>
      <c r="E349" s="193"/>
      <c r="F349" s="262"/>
      <c r="G349" s="262"/>
      <c r="H349" s="263"/>
      <c r="I349" s="168"/>
      <c r="J349" s="168"/>
    </row>
    <row r="350" spans="2:10" ht="24.6" customHeight="1">
      <c r="B350" s="478" t="s">
        <v>152</v>
      </c>
      <c r="C350" s="479"/>
      <c r="D350" s="337" t="s">
        <v>213</v>
      </c>
      <c r="E350" s="337" t="s">
        <v>214</v>
      </c>
      <c r="H350" s="168"/>
    </row>
    <row r="351" spans="2:10" ht="15" customHeight="1">
      <c r="B351" s="435" t="s">
        <v>833</v>
      </c>
      <c r="C351" s="436"/>
      <c r="D351" s="122">
        <v>40468156</v>
      </c>
      <c r="E351" s="122">
        <v>0</v>
      </c>
      <c r="H351" s="168"/>
    </row>
    <row r="352" spans="2:10" ht="15" customHeight="1">
      <c r="B352" s="435" t="s">
        <v>395</v>
      </c>
      <c r="C352" s="436"/>
      <c r="D352" s="123">
        <v>8847279</v>
      </c>
      <c r="E352" s="123">
        <v>0</v>
      </c>
      <c r="H352" s="168"/>
    </row>
    <row r="353" spans="2:10" ht="15" customHeight="1">
      <c r="B353" s="435" t="s">
        <v>832</v>
      </c>
      <c r="C353" s="436"/>
      <c r="D353" s="122">
        <v>26965320</v>
      </c>
      <c r="E353" s="123">
        <v>0</v>
      </c>
      <c r="H353" s="168"/>
    </row>
    <row r="354" spans="2:10" ht="15" customHeight="1">
      <c r="B354" s="435" t="s">
        <v>899</v>
      </c>
      <c r="C354" s="436"/>
      <c r="D354" s="123">
        <v>3977673098</v>
      </c>
      <c r="E354" s="123">
        <v>0</v>
      </c>
      <c r="H354" s="168"/>
    </row>
    <row r="355" spans="2:10" ht="15" customHeight="1">
      <c r="B355" s="472" t="s">
        <v>887</v>
      </c>
      <c r="C355" s="474"/>
      <c r="D355" s="124">
        <f>SUM(D351:D354)</f>
        <v>4053953853</v>
      </c>
      <c r="E355" s="124">
        <f>SUM(E351:E354)</f>
        <v>0</v>
      </c>
      <c r="H355" s="168"/>
    </row>
    <row r="356" spans="2:10" ht="15" customHeight="1">
      <c r="B356" s="472" t="s">
        <v>830</v>
      </c>
      <c r="C356" s="474"/>
      <c r="D356" s="124">
        <v>59842240</v>
      </c>
      <c r="E356" s="124">
        <v>0</v>
      </c>
      <c r="H356" s="168"/>
      <c r="I356" s="168"/>
      <c r="J356" s="168"/>
    </row>
    <row r="357" spans="2:10">
      <c r="B357" s="156"/>
      <c r="C357" s="156"/>
      <c r="D357" s="156"/>
      <c r="E357" s="156"/>
      <c r="H357" s="168"/>
      <c r="I357" s="168"/>
      <c r="J357" s="168"/>
    </row>
    <row r="358" spans="2:10">
      <c r="B358" s="156"/>
      <c r="C358" s="156"/>
      <c r="D358" s="156"/>
      <c r="E358" s="156"/>
      <c r="H358" s="168"/>
      <c r="I358" s="168"/>
      <c r="J358" s="168"/>
    </row>
    <row r="359" spans="2:10">
      <c r="C359" s="193" t="s">
        <v>775</v>
      </c>
      <c r="D359" s="156"/>
      <c r="E359" s="156"/>
      <c r="H359" s="168"/>
      <c r="I359" s="168"/>
      <c r="J359" s="168"/>
    </row>
    <row r="360" spans="2:10" ht="30" customHeight="1">
      <c r="B360" s="478" t="s">
        <v>152</v>
      </c>
      <c r="C360" s="479"/>
      <c r="D360" s="337" t="s">
        <v>213</v>
      </c>
      <c r="E360" s="337" t="s">
        <v>214</v>
      </c>
      <c r="H360" s="168"/>
      <c r="I360" s="168"/>
      <c r="J360" s="168"/>
    </row>
    <row r="361" spans="2:10" ht="15" customHeight="1">
      <c r="B361" s="435" t="s">
        <v>448</v>
      </c>
      <c r="C361" s="436"/>
      <c r="D361" s="122">
        <v>10024657533</v>
      </c>
      <c r="E361" s="122">
        <v>0</v>
      </c>
      <c r="H361" s="168"/>
      <c r="I361" s="168"/>
      <c r="J361" s="168"/>
    </row>
    <row r="362" spans="2:10" ht="15" customHeight="1">
      <c r="B362" s="472" t="s">
        <v>887</v>
      </c>
      <c r="C362" s="474"/>
      <c r="D362" s="124">
        <f>SUM(D361)</f>
        <v>10024657533</v>
      </c>
      <c r="E362" s="124">
        <v>0</v>
      </c>
      <c r="H362" s="168"/>
      <c r="I362" s="168"/>
      <c r="J362" s="168"/>
    </row>
    <row r="363" spans="2:10" ht="15" customHeight="1">
      <c r="B363" s="472" t="s">
        <v>830</v>
      </c>
      <c r="C363" s="474"/>
      <c r="D363" s="124">
        <v>20307287670</v>
      </c>
      <c r="E363" s="124">
        <v>0</v>
      </c>
      <c r="H363" s="168"/>
      <c r="I363" s="168"/>
      <c r="J363" s="168"/>
    </row>
    <row r="364" spans="2:10">
      <c r="B364" s="274"/>
      <c r="C364" s="274"/>
      <c r="D364" s="257"/>
      <c r="E364" s="257"/>
      <c r="H364" s="168"/>
      <c r="I364" s="168"/>
      <c r="J364" s="168"/>
    </row>
    <row r="365" spans="2:10">
      <c r="B365" s="533" t="s">
        <v>920</v>
      </c>
      <c r="C365" s="533"/>
      <c r="D365" s="534">
        <f>+D355+D362</f>
        <v>14078611386</v>
      </c>
      <c r="E365" s="534">
        <v>0</v>
      </c>
      <c r="H365" s="168"/>
      <c r="I365" s="168"/>
      <c r="J365" s="168"/>
    </row>
    <row r="366" spans="2:10">
      <c r="B366" s="533" t="s">
        <v>921</v>
      </c>
      <c r="C366" s="533"/>
      <c r="D366" s="534">
        <f>+D356+D363</f>
        <v>20367129910</v>
      </c>
      <c r="E366" s="534">
        <v>0</v>
      </c>
      <c r="H366" s="168"/>
      <c r="I366" s="168"/>
      <c r="J366" s="168"/>
    </row>
    <row r="367" spans="2:10">
      <c r="B367" s="274"/>
      <c r="C367" s="274"/>
      <c r="D367" s="257"/>
      <c r="E367" s="257"/>
      <c r="H367" s="168"/>
      <c r="I367" s="168"/>
      <c r="J367" s="168"/>
    </row>
    <row r="368" spans="2:10">
      <c r="B368" s="274"/>
      <c r="C368" s="274"/>
      <c r="D368" s="257"/>
      <c r="E368" s="257"/>
      <c r="H368" s="168"/>
      <c r="I368" s="168"/>
      <c r="J368" s="168"/>
    </row>
    <row r="369" spans="2:10">
      <c r="B369" s="145" t="s">
        <v>606</v>
      </c>
      <c r="C369" s="145" t="s">
        <v>668</v>
      </c>
      <c r="D369" s="145"/>
      <c r="E369" s="145"/>
      <c r="F369" s="262"/>
      <c r="G369" s="262"/>
      <c r="H369" s="263"/>
      <c r="I369" s="168"/>
      <c r="J369" s="168"/>
    </row>
    <row r="370" spans="2:10">
      <c r="B370" s="255"/>
      <c r="C370" s="255"/>
      <c r="D370" s="255"/>
      <c r="H370" s="168"/>
      <c r="I370" s="168"/>
      <c r="J370" s="168"/>
    </row>
    <row r="371" spans="2:10" ht="21" customHeight="1">
      <c r="B371" s="478" t="s">
        <v>83</v>
      </c>
      <c r="C371" s="479"/>
      <c r="D371" s="335" t="s">
        <v>213</v>
      </c>
      <c r="E371" s="335" t="s">
        <v>214</v>
      </c>
      <c r="H371" s="168"/>
      <c r="I371" s="168"/>
      <c r="J371" s="168"/>
    </row>
    <row r="372" spans="2:10" ht="17.45" customHeight="1">
      <c r="B372" s="437" t="s">
        <v>209</v>
      </c>
      <c r="C372" s="438"/>
      <c r="D372" s="275">
        <v>0</v>
      </c>
      <c r="E372" s="275">
        <v>0</v>
      </c>
      <c r="H372" s="168"/>
      <c r="I372" s="168"/>
      <c r="J372" s="168"/>
    </row>
    <row r="373" spans="2:10" ht="17.45" customHeight="1">
      <c r="B373" s="472" t="s">
        <v>887</v>
      </c>
      <c r="C373" s="474"/>
      <c r="D373" s="124">
        <f>SUM(D372)</f>
        <v>0</v>
      </c>
      <c r="E373" s="124">
        <f>SUM(E372)</f>
        <v>0</v>
      </c>
      <c r="H373" s="168"/>
      <c r="I373" s="168"/>
      <c r="J373" s="168"/>
    </row>
    <row r="374" spans="2:10" ht="17.45" customHeight="1">
      <c r="B374" s="472" t="s">
        <v>830</v>
      </c>
      <c r="C374" s="474"/>
      <c r="D374" s="124">
        <v>0</v>
      </c>
      <c r="E374" s="124">
        <v>0</v>
      </c>
      <c r="H374" s="168"/>
      <c r="I374" s="168"/>
      <c r="J374" s="168"/>
    </row>
    <row r="375" spans="2:10">
      <c r="B375" s="274"/>
      <c r="C375" s="274"/>
      <c r="D375" s="257"/>
      <c r="E375" s="257"/>
      <c r="H375" s="168"/>
      <c r="I375" s="168"/>
      <c r="J375" s="168"/>
    </row>
    <row r="376" spans="2:10">
      <c r="B376" s="145" t="s">
        <v>607</v>
      </c>
      <c r="C376" s="145" t="s">
        <v>669</v>
      </c>
      <c r="D376" s="145"/>
      <c r="E376" s="145"/>
      <c r="F376" s="262"/>
      <c r="G376" s="262"/>
      <c r="H376" s="263"/>
      <c r="I376" s="168"/>
      <c r="J376" s="168"/>
    </row>
    <row r="377" spans="2:10">
      <c r="B377" s="255"/>
      <c r="C377" s="255"/>
      <c r="D377" s="255"/>
      <c r="H377" s="168"/>
      <c r="I377" s="168"/>
      <c r="J377" s="168"/>
    </row>
    <row r="378" spans="2:10" ht="21" customHeight="1">
      <c r="B378" s="478" t="s">
        <v>83</v>
      </c>
      <c r="C378" s="479"/>
      <c r="D378" s="335" t="s">
        <v>213</v>
      </c>
      <c r="E378" s="335" t="s">
        <v>214</v>
      </c>
      <c r="F378" s="141"/>
      <c r="G378" s="141"/>
      <c r="H378" s="168"/>
      <c r="I378" s="168"/>
      <c r="J378" s="168"/>
    </row>
    <row r="379" spans="2:10" ht="15" customHeight="1">
      <c r="B379" s="437" t="s">
        <v>209</v>
      </c>
      <c r="C379" s="438"/>
      <c r="D379" s="275">
        <v>0</v>
      </c>
      <c r="E379" s="275">
        <v>0</v>
      </c>
      <c r="F379" s="141"/>
      <c r="G379" s="168"/>
      <c r="H379" s="168"/>
      <c r="I379" s="168"/>
      <c r="J379" s="168"/>
    </row>
    <row r="380" spans="2:10" ht="15" customHeight="1">
      <c r="B380" s="472" t="s">
        <v>887</v>
      </c>
      <c r="C380" s="474"/>
      <c r="D380" s="124">
        <f>SUM(D379)</f>
        <v>0</v>
      </c>
      <c r="E380" s="124">
        <f>SUM(E379)</f>
        <v>0</v>
      </c>
      <c r="F380" s="141"/>
      <c r="G380" s="141"/>
      <c r="H380" s="168"/>
      <c r="I380" s="168"/>
      <c r="J380" s="168"/>
    </row>
    <row r="381" spans="2:10" ht="15" customHeight="1">
      <c r="B381" s="472" t="s">
        <v>830</v>
      </c>
      <c r="C381" s="474"/>
      <c r="D381" s="124">
        <v>0</v>
      </c>
      <c r="E381" s="124">
        <v>0</v>
      </c>
      <c r="F381" s="141"/>
      <c r="G381" s="141"/>
      <c r="H381" s="168"/>
      <c r="I381" s="168"/>
      <c r="J381" s="168"/>
    </row>
    <row r="382" spans="2:10">
      <c r="B382" s="276"/>
      <c r="C382" s="276"/>
      <c r="D382" s="276"/>
      <c r="E382" s="277"/>
      <c r="F382" s="141"/>
      <c r="G382" s="141"/>
      <c r="H382" s="168"/>
      <c r="I382" s="168"/>
      <c r="J382" s="168"/>
    </row>
    <row r="383" spans="2:10">
      <c r="B383" s="145" t="s">
        <v>608</v>
      </c>
      <c r="C383" s="145" t="s">
        <v>670</v>
      </c>
      <c r="D383" s="145"/>
      <c r="E383" s="145"/>
      <c r="H383" s="168"/>
      <c r="I383" s="168"/>
      <c r="J383" s="168"/>
    </row>
    <row r="384" spans="2:10">
      <c r="B384" s="193"/>
      <c r="C384" s="193"/>
      <c r="D384" s="193"/>
      <c r="E384" s="193"/>
      <c r="H384" s="168"/>
      <c r="I384" s="168"/>
      <c r="J384" s="168"/>
    </row>
    <row r="385" spans="2:10" ht="18" customHeight="1">
      <c r="B385" s="478" t="s">
        <v>152</v>
      </c>
      <c r="C385" s="479"/>
      <c r="D385" s="335" t="s">
        <v>213</v>
      </c>
      <c r="E385" s="335" t="s">
        <v>214</v>
      </c>
      <c r="F385" s="141"/>
      <c r="G385" s="141"/>
      <c r="H385" s="263"/>
      <c r="I385" s="168"/>
      <c r="J385" s="168"/>
    </row>
    <row r="386" spans="2:10" ht="15" customHeight="1">
      <c r="B386" s="435" t="s">
        <v>209</v>
      </c>
      <c r="C386" s="436"/>
      <c r="D386" s="123">
        <v>0</v>
      </c>
      <c r="E386" s="123">
        <v>0</v>
      </c>
      <c r="F386" s="141"/>
      <c r="G386" s="141"/>
      <c r="H386" s="263"/>
      <c r="I386" s="168"/>
      <c r="J386" s="168"/>
    </row>
    <row r="387" spans="2:10" ht="15" customHeight="1">
      <c r="B387" s="472" t="s">
        <v>887</v>
      </c>
      <c r="C387" s="474"/>
      <c r="D387" s="124">
        <f>SUM(D386)</f>
        <v>0</v>
      </c>
      <c r="E387" s="124">
        <f>SUM(E386)</f>
        <v>0</v>
      </c>
      <c r="F387" s="141"/>
      <c r="G387" s="141"/>
      <c r="H387" s="168"/>
      <c r="I387" s="168"/>
      <c r="J387" s="168"/>
    </row>
    <row r="388" spans="2:10" ht="15" customHeight="1">
      <c r="B388" s="472" t="s">
        <v>830</v>
      </c>
      <c r="C388" s="474"/>
      <c r="D388" s="124">
        <v>0</v>
      </c>
      <c r="E388" s="124">
        <v>0</v>
      </c>
      <c r="F388" s="141"/>
      <c r="G388" s="141"/>
      <c r="H388" s="168"/>
      <c r="I388" s="168"/>
      <c r="J388" s="168"/>
    </row>
    <row r="389" spans="2:10">
      <c r="B389" s="203"/>
      <c r="C389" s="203"/>
      <c r="D389" s="203"/>
      <c r="E389" s="203"/>
      <c r="H389" s="168"/>
      <c r="I389" s="168"/>
      <c r="J389" s="168"/>
    </row>
    <row r="390" spans="2:10">
      <c r="B390" s="145" t="s">
        <v>609</v>
      </c>
      <c r="C390" s="145" t="s">
        <v>686</v>
      </c>
      <c r="D390" s="145"/>
      <c r="E390" s="145"/>
      <c r="H390" s="168"/>
      <c r="I390" s="168"/>
      <c r="J390" s="168"/>
    </row>
    <row r="391" spans="2:10">
      <c r="B391" s="193"/>
      <c r="C391" s="193"/>
      <c r="D391" s="193"/>
      <c r="E391" s="193"/>
      <c r="H391" s="168"/>
      <c r="I391" s="168"/>
      <c r="J391" s="168"/>
    </row>
    <row r="392" spans="2:10" ht="25.15" customHeight="1">
      <c r="B392" s="478" t="s">
        <v>152</v>
      </c>
      <c r="C392" s="479"/>
      <c r="D392" s="337" t="s">
        <v>213</v>
      </c>
      <c r="E392" s="337" t="s">
        <v>214</v>
      </c>
      <c r="F392" s="262"/>
      <c r="G392" s="262"/>
      <c r="H392" s="168"/>
      <c r="I392" s="168"/>
      <c r="J392" s="168"/>
    </row>
    <row r="393" spans="2:10" ht="15" customHeight="1">
      <c r="B393" s="435" t="s">
        <v>209</v>
      </c>
      <c r="C393" s="436"/>
      <c r="D393" s="123">
        <v>0</v>
      </c>
      <c r="E393" s="123">
        <v>0</v>
      </c>
      <c r="F393" s="262"/>
      <c r="G393" s="262"/>
      <c r="H393" s="168"/>
      <c r="I393" s="168"/>
      <c r="J393" s="168"/>
    </row>
    <row r="394" spans="2:10" ht="15" customHeight="1">
      <c r="B394" s="472" t="s">
        <v>887</v>
      </c>
      <c r="C394" s="474"/>
      <c r="D394" s="130">
        <f>SUM(D393)</f>
        <v>0</v>
      </c>
      <c r="E394" s="130">
        <f>SUM(E393)</f>
        <v>0</v>
      </c>
      <c r="H394" s="168"/>
      <c r="I394" s="168"/>
      <c r="J394" s="168"/>
    </row>
    <row r="395" spans="2:10" ht="15" customHeight="1">
      <c r="B395" s="472" t="s">
        <v>830</v>
      </c>
      <c r="C395" s="474"/>
      <c r="D395" s="130">
        <v>0</v>
      </c>
      <c r="E395" s="130">
        <v>0</v>
      </c>
      <c r="H395" s="168"/>
      <c r="I395" s="168"/>
      <c r="J395" s="168"/>
    </row>
    <row r="396" spans="2:10">
      <c r="B396" s="278"/>
      <c r="C396" s="278"/>
      <c r="D396" s="278"/>
      <c r="H396" s="168"/>
      <c r="I396" s="168"/>
      <c r="J396" s="168"/>
    </row>
    <row r="397" spans="2:10">
      <c r="B397" s="145" t="s">
        <v>610</v>
      </c>
      <c r="C397" s="145" t="s">
        <v>671</v>
      </c>
      <c r="D397" s="145"/>
      <c r="E397" s="145"/>
      <c r="H397" s="168"/>
      <c r="I397" s="168"/>
      <c r="J397" s="168"/>
    </row>
    <row r="398" spans="2:10">
      <c r="B398" s="278"/>
      <c r="C398" s="278"/>
      <c r="D398" s="278"/>
      <c r="H398" s="168"/>
      <c r="I398" s="168"/>
      <c r="J398" s="168"/>
    </row>
    <row r="399" spans="2:10" ht="30" customHeight="1">
      <c r="B399" s="478" t="s">
        <v>153</v>
      </c>
      <c r="C399" s="479"/>
      <c r="D399" s="337" t="s">
        <v>212</v>
      </c>
      <c r="E399" s="337" t="s">
        <v>155</v>
      </c>
      <c r="F399" s="338" t="s">
        <v>156</v>
      </c>
      <c r="G399" s="338" t="s">
        <v>157</v>
      </c>
      <c r="H399" s="337" t="s">
        <v>877</v>
      </c>
      <c r="I399" s="337" t="s">
        <v>826</v>
      </c>
      <c r="J399" s="168"/>
    </row>
    <row r="400" spans="2:10" ht="15" customHeight="1">
      <c r="B400" s="486" t="s">
        <v>209</v>
      </c>
      <c r="C400" s="487"/>
      <c r="D400" s="162" t="s">
        <v>209</v>
      </c>
      <c r="E400" s="162" t="s">
        <v>209</v>
      </c>
      <c r="F400" s="279" t="s">
        <v>209</v>
      </c>
      <c r="G400" s="279" t="s">
        <v>209</v>
      </c>
      <c r="H400" s="280">
        <v>0</v>
      </c>
      <c r="I400" s="225">
        <v>0</v>
      </c>
      <c r="J400" s="168"/>
    </row>
    <row r="401" spans="2:10" ht="15" customHeight="1">
      <c r="B401" s="472" t="s">
        <v>887</v>
      </c>
      <c r="C401" s="474"/>
      <c r="D401" s="130">
        <v>0</v>
      </c>
      <c r="E401" s="130">
        <v>0</v>
      </c>
      <c r="F401" s="130">
        <v>0</v>
      </c>
      <c r="G401" s="130">
        <v>0</v>
      </c>
      <c r="H401" s="130">
        <v>0</v>
      </c>
      <c r="I401" s="130">
        <v>0</v>
      </c>
      <c r="J401" s="168"/>
    </row>
    <row r="402" spans="2:10" ht="15" customHeight="1">
      <c r="B402" s="472" t="s">
        <v>830</v>
      </c>
      <c r="C402" s="474"/>
      <c r="D402" s="130">
        <v>0</v>
      </c>
      <c r="E402" s="130">
        <v>0</v>
      </c>
      <c r="F402" s="130">
        <v>0</v>
      </c>
      <c r="G402" s="130">
        <v>0</v>
      </c>
      <c r="H402" s="130">
        <v>0</v>
      </c>
      <c r="I402" s="130">
        <v>0</v>
      </c>
      <c r="J402" s="168"/>
    </row>
    <row r="403" spans="2:10">
      <c r="B403" s="278"/>
      <c r="C403" s="278"/>
      <c r="D403" s="278"/>
      <c r="H403" s="168"/>
      <c r="I403" s="168"/>
      <c r="J403" s="168"/>
    </row>
    <row r="404" spans="2:10">
      <c r="B404" s="145" t="s">
        <v>611</v>
      </c>
      <c r="C404" s="145" t="s">
        <v>672</v>
      </c>
      <c r="D404" s="145"/>
      <c r="E404" s="145"/>
      <c r="F404" s="262"/>
      <c r="G404" s="262"/>
      <c r="H404" s="263"/>
      <c r="I404" s="263"/>
      <c r="J404" s="168"/>
    </row>
    <row r="405" spans="2:10">
      <c r="B405" s="278"/>
      <c r="C405" s="278"/>
      <c r="D405" s="278"/>
      <c r="H405" s="168"/>
      <c r="I405" s="168"/>
      <c r="J405" s="168"/>
    </row>
    <row r="406" spans="2:10" ht="38.25">
      <c r="B406" s="478" t="s">
        <v>125</v>
      </c>
      <c r="C406" s="479"/>
      <c r="D406" s="337" t="s">
        <v>789</v>
      </c>
      <c r="E406" s="337" t="s">
        <v>158</v>
      </c>
      <c r="F406" s="338" t="s">
        <v>213</v>
      </c>
      <c r="G406" s="338" t="s">
        <v>214</v>
      </c>
      <c r="H406" s="168"/>
      <c r="I406" s="168"/>
      <c r="J406" s="168"/>
    </row>
    <row r="407" spans="2:10" ht="15" customHeight="1">
      <c r="B407" s="486" t="s">
        <v>209</v>
      </c>
      <c r="C407" s="487"/>
      <c r="D407" s="281" t="s">
        <v>209</v>
      </c>
      <c r="E407" s="281" t="s">
        <v>209</v>
      </c>
      <c r="F407" s="282">
        <v>0</v>
      </c>
      <c r="G407" s="282">
        <v>0</v>
      </c>
      <c r="H407" s="168"/>
      <c r="I407" s="168"/>
      <c r="J407" s="168"/>
    </row>
    <row r="408" spans="2:10" ht="15" customHeight="1">
      <c r="B408" s="472" t="s">
        <v>887</v>
      </c>
      <c r="C408" s="474"/>
      <c r="D408" s="130">
        <v>0</v>
      </c>
      <c r="E408" s="130">
        <v>0</v>
      </c>
      <c r="F408" s="130">
        <v>0</v>
      </c>
      <c r="G408" s="130">
        <v>0</v>
      </c>
      <c r="H408" s="168"/>
      <c r="I408" s="168"/>
      <c r="J408" s="168"/>
    </row>
    <row r="409" spans="2:10" ht="15" customHeight="1">
      <c r="B409" s="472" t="s">
        <v>830</v>
      </c>
      <c r="C409" s="474"/>
      <c r="D409" s="130">
        <v>0</v>
      </c>
      <c r="E409" s="130">
        <v>0</v>
      </c>
      <c r="F409" s="130">
        <v>0</v>
      </c>
      <c r="G409" s="130">
        <v>0</v>
      </c>
      <c r="H409" s="168"/>
      <c r="I409" s="168"/>
      <c r="J409" s="168"/>
    </row>
    <row r="410" spans="2:10">
      <c r="B410" s="203"/>
      <c r="C410" s="203"/>
      <c r="D410" s="203"/>
      <c r="E410" s="203"/>
      <c r="F410" s="283"/>
      <c r="G410" s="283"/>
      <c r="H410" s="168"/>
      <c r="I410" s="168"/>
      <c r="J410" s="168"/>
    </row>
    <row r="411" spans="2:10">
      <c r="B411" s="145" t="s">
        <v>612</v>
      </c>
      <c r="C411" s="145" t="s">
        <v>663</v>
      </c>
      <c r="D411" s="145"/>
      <c r="E411" s="145"/>
      <c r="F411" s="262"/>
      <c r="G411" s="262"/>
      <c r="H411" s="262"/>
      <c r="I411" s="263"/>
      <c r="J411" s="168"/>
    </row>
    <row r="412" spans="2:10">
      <c r="B412" s="255"/>
      <c r="C412" s="255"/>
      <c r="D412" s="255"/>
      <c r="H412" s="156"/>
      <c r="I412" s="168"/>
      <c r="J412" s="168"/>
    </row>
    <row r="413" spans="2:10" ht="25.9" customHeight="1">
      <c r="B413" s="478" t="s">
        <v>83</v>
      </c>
      <c r="C413" s="479"/>
      <c r="D413" s="335" t="s">
        <v>401</v>
      </c>
      <c r="E413" s="335" t="s">
        <v>402</v>
      </c>
      <c r="F413" s="141"/>
      <c r="G413" s="141"/>
      <c r="H413" s="156"/>
      <c r="I413" s="168"/>
      <c r="J413" s="168"/>
    </row>
    <row r="414" spans="2:10" ht="15" customHeight="1">
      <c r="B414" s="437" t="s">
        <v>211</v>
      </c>
      <c r="C414" s="438"/>
      <c r="D414" s="275">
        <f>-6852195-62524</f>
        <v>-6914719</v>
      </c>
      <c r="E414" s="117">
        <v>0</v>
      </c>
      <c r="F414" s="141"/>
      <c r="G414" s="141"/>
      <c r="H414" s="156"/>
      <c r="I414" s="168"/>
      <c r="J414" s="168"/>
    </row>
    <row r="415" spans="2:10" ht="15" customHeight="1">
      <c r="B415" s="437" t="s">
        <v>228</v>
      </c>
      <c r="C415" s="438"/>
      <c r="D415" s="275">
        <v>830901</v>
      </c>
      <c r="E415" s="117">
        <v>0</v>
      </c>
      <c r="F415" s="141"/>
      <c r="G415" s="141"/>
      <c r="H415" s="156"/>
      <c r="I415" s="168"/>
      <c r="J415" s="168"/>
    </row>
    <row r="416" spans="2:10" ht="15" customHeight="1">
      <c r="B416" s="437" t="s">
        <v>109</v>
      </c>
      <c r="C416" s="438"/>
      <c r="D416" s="117">
        <v>3441456</v>
      </c>
      <c r="E416" s="117">
        <v>0</v>
      </c>
      <c r="F416" s="141"/>
      <c r="G416" s="141"/>
      <c r="H416" s="156"/>
      <c r="I416" s="168"/>
      <c r="J416" s="168"/>
    </row>
    <row r="417" spans="2:10" ht="15" customHeight="1">
      <c r="B417" s="437" t="s">
        <v>842</v>
      </c>
      <c r="C417" s="438"/>
      <c r="D417" s="117">
        <v>209740149</v>
      </c>
      <c r="E417" s="117">
        <v>0</v>
      </c>
      <c r="F417" s="141"/>
      <c r="G417" s="141"/>
      <c r="H417" s="156"/>
      <c r="I417" s="168"/>
      <c r="J417" s="168"/>
    </row>
    <row r="418" spans="2:10" ht="15" customHeight="1">
      <c r="B418" s="437" t="s">
        <v>843</v>
      </c>
      <c r="C418" s="438"/>
      <c r="D418" s="117">
        <v>7590731</v>
      </c>
      <c r="E418" s="117">
        <v>0</v>
      </c>
      <c r="F418" s="141"/>
      <c r="G418" s="141"/>
      <c r="H418" s="156"/>
      <c r="I418" s="168"/>
      <c r="J418" s="168"/>
    </row>
    <row r="419" spans="2:10" ht="15" customHeight="1">
      <c r="B419" s="437" t="s">
        <v>900</v>
      </c>
      <c r="C419" s="438"/>
      <c r="D419" s="117">
        <v>13317466</v>
      </c>
      <c r="E419" s="117">
        <v>0</v>
      </c>
      <c r="F419" s="141"/>
      <c r="G419" s="141"/>
      <c r="H419" s="156"/>
      <c r="I419" s="168"/>
      <c r="J419" s="168"/>
    </row>
    <row r="420" spans="2:10" ht="15" customHeight="1">
      <c r="B420" s="437" t="s">
        <v>262</v>
      </c>
      <c r="C420" s="438"/>
      <c r="D420" s="117">
        <v>3835037715</v>
      </c>
      <c r="E420" s="117">
        <v>0</v>
      </c>
      <c r="F420" s="141"/>
      <c r="G420" s="141"/>
      <c r="H420" s="156"/>
      <c r="I420" s="168"/>
      <c r="J420" s="168"/>
    </row>
    <row r="421" spans="2:10" ht="15" customHeight="1">
      <c r="B421" s="437" t="s">
        <v>451</v>
      </c>
      <c r="C421" s="438"/>
      <c r="D421" s="117">
        <v>933172864</v>
      </c>
      <c r="E421" s="117">
        <v>0</v>
      </c>
      <c r="F421" s="141"/>
      <c r="G421" s="141"/>
      <c r="H421" s="156"/>
      <c r="I421" s="168"/>
      <c r="J421" s="168"/>
    </row>
    <row r="422" spans="2:10" ht="15" customHeight="1">
      <c r="B422" s="437" t="s">
        <v>910</v>
      </c>
      <c r="C422" s="438"/>
      <c r="D422" s="117">
        <v>105580014</v>
      </c>
      <c r="E422" s="117">
        <v>0</v>
      </c>
      <c r="F422" s="141"/>
      <c r="G422" s="141"/>
      <c r="H422" s="156"/>
      <c r="I422" s="168"/>
      <c r="J422" s="168"/>
    </row>
    <row r="423" spans="2:10" ht="15" customHeight="1">
      <c r="B423" s="437" t="s">
        <v>297</v>
      </c>
      <c r="C423" s="438"/>
      <c r="D423" s="117">
        <v>58762257</v>
      </c>
      <c r="E423" s="117">
        <v>0</v>
      </c>
      <c r="F423" s="141"/>
      <c r="G423" s="141"/>
      <c r="H423" s="156"/>
      <c r="I423" s="168"/>
      <c r="J423" s="168"/>
    </row>
    <row r="424" spans="2:10" ht="15" customHeight="1">
      <c r="B424" s="437" t="s">
        <v>298</v>
      </c>
      <c r="C424" s="438"/>
      <c r="D424" s="117">
        <v>55798444</v>
      </c>
      <c r="E424" s="117">
        <v>0</v>
      </c>
      <c r="F424" s="141"/>
      <c r="G424" s="141"/>
      <c r="H424" s="156"/>
      <c r="I424" s="168"/>
      <c r="J424" s="168"/>
    </row>
    <row r="425" spans="2:10" ht="15" hidden="1" customHeight="1">
      <c r="B425" s="437" t="s">
        <v>857</v>
      </c>
      <c r="C425" s="438"/>
      <c r="D425" s="117">
        <v>0</v>
      </c>
      <c r="E425" s="117">
        <v>0</v>
      </c>
      <c r="F425" s="141"/>
      <c r="G425" s="141"/>
      <c r="H425" s="156"/>
      <c r="I425" s="168"/>
      <c r="J425" s="168"/>
    </row>
    <row r="426" spans="2:10" ht="15" customHeight="1">
      <c r="B426" s="437" t="s">
        <v>901</v>
      </c>
      <c r="C426" s="438"/>
      <c r="D426" s="117">
        <v>1650000</v>
      </c>
      <c r="E426" s="117">
        <v>0</v>
      </c>
      <c r="G426" s="141"/>
      <c r="H426" s="156"/>
      <c r="I426" s="168"/>
      <c r="J426" s="168"/>
    </row>
    <row r="427" spans="2:10" ht="15" customHeight="1">
      <c r="B427" s="472" t="s">
        <v>887</v>
      </c>
      <c r="C427" s="474"/>
      <c r="D427" s="116">
        <f>SUM(D414:D426)</f>
        <v>5218007278</v>
      </c>
      <c r="E427" s="116">
        <f>SUM(E414:E426)</f>
        <v>0</v>
      </c>
      <c r="F427" s="141"/>
      <c r="G427" s="141"/>
      <c r="H427" s="156"/>
      <c r="I427" s="168"/>
      <c r="J427" s="168"/>
    </row>
    <row r="428" spans="2:10" ht="15" customHeight="1">
      <c r="B428" s="472" t="s">
        <v>830</v>
      </c>
      <c r="C428" s="474"/>
      <c r="D428" s="116">
        <v>3002040125</v>
      </c>
      <c r="E428" s="130">
        <v>0</v>
      </c>
      <c r="F428" s="141"/>
      <c r="G428" s="141"/>
      <c r="H428" s="156"/>
      <c r="I428" s="168"/>
      <c r="J428" s="168"/>
    </row>
    <row r="429" spans="2:10" ht="15" customHeight="1">
      <c r="B429" s="255"/>
      <c r="C429" s="255"/>
      <c r="D429" s="255"/>
      <c r="H429" s="263"/>
      <c r="I429" s="263"/>
      <c r="J429" s="168"/>
    </row>
    <row r="430" spans="2:10">
      <c r="B430" s="255"/>
      <c r="C430" s="255"/>
      <c r="D430" s="255"/>
      <c r="H430" s="168"/>
      <c r="I430" s="168"/>
      <c r="J430" s="168"/>
    </row>
    <row r="431" spans="2:10">
      <c r="B431" s="145" t="s">
        <v>613</v>
      </c>
      <c r="C431" s="145" t="s">
        <v>664</v>
      </c>
      <c r="D431" s="145"/>
      <c r="E431" s="145"/>
      <c r="F431" s="260"/>
      <c r="G431" s="260"/>
      <c r="H431" s="260"/>
      <c r="I431" s="168"/>
      <c r="J431" s="260"/>
    </row>
    <row r="432" spans="2:10">
      <c r="B432" s="278"/>
      <c r="C432" s="278"/>
      <c r="D432" s="278"/>
      <c r="H432" s="168"/>
      <c r="I432" s="168"/>
      <c r="J432" s="168"/>
    </row>
    <row r="433" spans="2:11" ht="18" customHeight="1">
      <c r="B433" s="463" t="s">
        <v>160</v>
      </c>
      <c r="C433" s="464"/>
      <c r="D433" s="514" t="s">
        <v>154</v>
      </c>
      <c r="E433" s="514" t="s">
        <v>155</v>
      </c>
      <c r="F433" s="523" t="s">
        <v>161</v>
      </c>
      <c r="G433" s="524"/>
      <c r="H433" s="168"/>
      <c r="I433" s="168"/>
      <c r="J433" s="168"/>
    </row>
    <row r="434" spans="2:11" ht="26.45" customHeight="1">
      <c r="B434" s="465"/>
      <c r="C434" s="466"/>
      <c r="D434" s="515"/>
      <c r="E434" s="515"/>
      <c r="F434" s="338" t="s">
        <v>400</v>
      </c>
      <c r="G434" s="338" t="s">
        <v>403</v>
      </c>
      <c r="H434" s="168"/>
      <c r="I434" s="168"/>
      <c r="J434" s="168"/>
    </row>
    <row r="435" spans="2:11" ht="15" customHeight="1">
      <c r="B435" s="484" t="s">
        <v>209</v>
      </c>
      <c r="C435" s="485"/>
      <c r="D435" s="284" t="s">
        <v>209</v>
      </c>
      <c r="E435" s="284"/>
      <c r="F435" s="285">
        <v>0</v>
      </c>
      <c r="G435" s="286">
        <v>0</v>
      </c>
      <c r="H435" s="168"/>
      <c r="I435" s="168"/>
      <c r="J435" s="168"/>
    </row>
    <row r="436" spans="2:11" ht="15" customHeight="1">
      <c r="B436" s="472" t="s">
        <v>887</v>
      </c>
      <c r="C436" s="474"/>
      <c r="D436" s="287"/>
      <c r="E436" s="287"/>
      <c r="F436" s="288">
        <f>SUM(F435)</f>
        <v>0</v>
      </c>
      <c r="G436" s="288">
        <f>SUM(G435)</f>
        <v>0</v>
      </c>
      <c r="H436" s="168"/>
      <c r="I436" s="168"/>
      <c r="J436" s="168"/>
    </row>
    <row r="437" spans="2:11">
      <c r="B437" s="276"/>
      <c r="C437" s="276"/>
      <c r="D437" s="276"/>
      <c r="E437" s="203"/>
      <c r="F437" s="289"/>
      <c r="G437" s="289"/>
      <c r="H437" s="168"/>
      <c r="I437" s="168"/>
      <c r="J437" s="168"/>
    </row>
    <row r="438" spans="2:11">
      <c r="B438" s="278"/>
      <c r="C438" s="278"/>
      <c r="D438" s="278"/>
      <c r="H438" s="168"/>
      <c r="I438" s="168"/>
      <c r="J438" s="168"/>
    </row>
    <row r="439" spans="2:11">
      <c r="B439" s="145" t="s">
        <v>614</v>
      </c>
      <c r="C439" s="145" t="s">
        <v>647</v>
      </c>
      <c r="D439" s="145"/>
      <c r="E439" s="145"/>
      <c r="F439" s="260"/>
      <c r="G439" s="260"/>
      <c r="H439" s="260"/>
      <c r="I439" s="168"/>
      <c r="J439" s="168"/>
    </row>
    <row r="440" spans="2:11">
      <c r="B440" s="278"/>
      <c r="C440" s="278"/>
      <c r="D440" s="278"/>
      <c r="H440" s="263"/>
      <c r="I440" s="263"/>
      <c r="J440" s="168"/>
    </row>
    <row r="441" spans="2:11" ht="28.5" customHeight="1">
      <c r="B441" s="478" t="s">
        <v>162</v>
      </c>
      <c r="C441" s="479"/>
      <c r="D441" s="337" t="s">
        <v>212</v>
      </c>
      <c r="E441" s="338" t="s">
        <v>163</v>
      </c>
      <c r="F441" s="338" t="s">
        <v>188</v>
      </c>
      <c r="G441" s="141"/>
      <c r="H441" s="168"/>
      <c r="I441" s="168"/>
    </row>
    <row r="442" spans="2:11" ht="15" customHeight="1">
      <c r="B442" s="484" t="s">
        <v>747</v>
      </c>
      <c r="C442" s="485"/>
      <c r="D442" s="290" t="s">
        <v>742</v>
      </c>
      <c r="E442" s="361">
        <v>971250419</v>
      </c>
      <c r="F442" s="356">
        <v>0</v>
      </c>
      <c r="G442" s="168"/>
      <c r="H442" s="168"/>
      <c r="I442" s="168"/>
      <c r="J442" s="168"/>
    </row>
    <row r="443" spans="2:11" ht="15" customHeight="1">
      <c r="B443" s="484" t="s">
        <v>811</v>
      </c>
      <c r="C443" s="485"/>
      <c r="D443" s="290" t="s">
        <v>847</v>
      </c>
      <c r="E443" s="291">
        <v>692055</v>
      </c>
      <c r="F443" s="356">
        <v>0</v>
      </c>
      <c r="G443" s="141"/>
      <c r="H443" s="168"/>
      <c r="I443" s="168"/>
      <c r="J443" s="168"/>
    </row>
    <row r="444" spans="2:11" ht="15" customHeight="1">
      <c r="B444" s="484" t="s">
        <v>848</v>
      </c>
      <c r="C444" s="485"/>
      <c r="D444" s="362" t="s">
        <v>849</v>
      </c>
      <c r="E444" s="291">
        <v>9450432</v>
      </c>
      <c r="F444" s="207">
        <v>0</v>
      </c>
      <c r="G444" s="141"/>
      <c r="H444" s="168"/>
      <c r="I444" s="168"/>
      <c r="J444" s="168"/>
    </row>
    <row r="445" spans="2:11" ht="15" customHeight="1">
      <c r="B445" s="484" t="s">
        <v>850</v>
      </c>
      <c r="C445" s="485"/>
      <c r="D445" s="362" t="s">
        <v>497</v>
      </c>
      <c r="E445" s="291">
        <v>542245</v>
      </c>
      <c r="F445" s="207">
        <v>0</v>
      </c>
      <c r="G445" s="141"/>
      <c r="H445" s="168"/>
      <c r="I445" s="168"/>
      <c r="J445" s="168"/>
    </row>
    <row r="446" spans="2:11" ht="15" customHeight="1">
      <c r="B446" s="472" t="s">
        <v>887</v>
      </c>
      <c r="C446" s="473"/>
      <c r="D446" s="474"/>
      <c r="E446" s="288">
        <f>SUM(E442:E445)</f>
        <v>981935151</v>
      </c>
      <c r="F446" s="288">
        <v>2664038356</v>
      </c>
      <c r="G446" s="141"/>
      <c r="H446" s="168"/>
      <c r="I446" s="168"/>
      <c r="J446" s="168"/>
    </row>
    <row r="447" spans="2:11" ht="15" customHeight="1">
      <c r="B447" s="472" t="s">
        <v>902</v>
      </c>
      <c r="C447" s="473"/>
      <c r="D447" s="474"/>
      <c r="E447" s="292">
        <v>143536674</v>
      </c>
      <c r="F447" s="288">
        <v>670636836</v>
      </c>
      <c r="G447" s="141"/>
      <c r="H447" s="168"/>
      <c r="I447" s="168"/>
      <c r="J447" s="168"/>
    </row>
    <row r="448" spans="2:11">
      <c r="B448" s="278"/>
      <c r="C448" s="278"/>
      <c r="D448" s="278"/>
      <c r="H448" s="168"/>
      <c r="I448" s="168"/>
      <c r="J448" s="168"/>
      <c r="K448" s="168"/>
    </row>
    <row r="449" spans="2:12">
      <c r="B449" s="145" t="s">
        <v>615</v>
      </c>
      <c r="C449" s="145" t="s">
        <v>646</v>
      </c>
      <c r="D449" s="145"/>
      <c r="E449" s="145"/>
      <c r="F449" s="141"/>
      <c r="G449" s="141"/>
      <c r="I449" s="168"/>
      <c r="J449" s="168"/>
      <c r="K449" s="168"/>
    </row>
    <row r="450" spans="2:12">
      <c r="B450" s="278"/>
      <c r="C450" s="278"/>
      <c r="D450" s="278"/>
      <c r="H450" s="168"/>
      <c r="I450" s="168"/>
      <c r="J450" s="168"/>
      <c r="K450" s="168"/>
    </row>
    <row r="451" spans="2:12" ht="24.6" customHeight="1">
      <c r="B451" s="478" t="s">
        <v>83</v>
      </c>
      <c r="C451" s="479"/>
      <c r="D451" s="335" t="s">
        <v>826</v>
      </c>
      <c r="E451" s="335" t="s">
        <v>147</v>
      </c>
      <c r="F451" s="329" t="s">
        <v>164</v>
      </c>
      <c r="G451" s="329" t="s">
        <v>877</v>
      </c>
      <c r="H451" s="168"/>
      <c r="I451" s="168"/>
      <c r="J451" s="168"/>
      <c r="K451" s="168"/>
    </row>
    <row r="452" spans="2:12" ht="15" customHeight="1">
      <c r="B452" s="435" t="s">
        <v>165</v>
      </c>
      <c r="C452" s="436"/>
      <c r="D452" s="293">
        <v>34000000000</v>
      </c>
      <c r="E452" s="293">
        <v>0</v>
      </c>
      <c r="F452" s="293">
        <v>0</v>
      </c>
      <c r="G452" s="294">
        <f>+D452+E452-F452</f>
        <v>34000000000</v>
      </c>
      <c r="H452" s="168"/>
      <c r="I452" s="168"/>
      <c r="J452" s="168"/>
      <c r="K452" s="168"/>
    </row>
    <row r="453" spans="2:12" ht="15" hidden="1" customHeight="1">
      <c r="B453" s="435" t="s">
        <v>435</v>
      </c>
      <c r="C453" s="436"/>
      <c r="D453" s="293">
        <v>0</v>
      </c>
      <c r="E453" s="293">
        <v>0</v>
      </c>
      <c r="F453" s="293">
        <v>0</v>
      </c>
      <c r="G453" s="294">
        <f t="shared" ref="G453:G460" si="18">+D453+E453-F453</f>
        <v>0</v>
      </c>
      <c r="H453" s="168"/>
      <c r="I453" s="168"/>
      <c r="J453" s="168"/>
      <c r="K453" s="168"/>
    </row>
    <row r="454" spans="2:12" ht="15" customHeight="1">
      <c r="B454" s="435" t="s">
        <v>776</v>
      </c>
      <c r="C454" s="436"/>
      <c r="D454" s="293">
        <v>24823570</v>
      </c>
      <c r="E454" s="293">
        <v>0</v>
      </c>
      <c r="F454" s="293">
        <v>0</v>
      </c>
      <c r="G454" s="294">
        <f t="shared" si="18"/>
        <v>24823570</v>
      </c>
      <c r="H454" s="168"/>
      <c r="I454" s="168"/>
      <c r="J454" s="168"/>
      <c r="K454" s="168"/>
    </row>
    <row r="455" spans="2:12" ht="15" customHeight="1">
      <c r="B455" s="435" t="s">
        <v>215</v>
      </c>
      <c r="C455" s="436"/>
      <c r="D455" s="293">
        <v>100000</v>
      </c>
      <c r="E455" s="293">
        <v>0</v>
      </c>
      <c r="F455" s="293">
        <v>0</v>
      </c>
      <c r="G455" s="294">
        <f t="shared" si="18"/>
        <v>100000</v>
      </c>
      <c r="H455" s="168"/>
      <c r="I455" s="168"/>
      <c r="J455" s="168"/>
      <c r="K455" s="168"/>
    </row>
    <row r="456" spans="2:12" ht="15" customHeight="1">
      <c r="B456" s="435" t="s">
        <v>166</v>
      </c>
      <c r="C456" s="436"/>
      <c r="D456" s="293">
        <v>2866202788</v>
      </c>
      <c r="E456" s="293">
        <v>0</v>
      </c>
      <c r="F456" s="293">
        <v>0</v>
      </c>
      <c r="G456" s="294">
        <f t="shared" si="18"/>
        <v>2866202788</v>
      </c>
      <c r="H456" s="168"/>
      <c r="I456" s="168"/>
      <c r="J456" s="168"/>
      <c r="K456" s="168"/>
      <c r="L456" s="168"/>
    </row>
    <row r="457" spans="2:12" ht="15" customHeight="1">
      <c r="B457" s="435" t="s">
        <v>167</v>
      </c>
      <c r="C457" s="436"/>
      <c r="D457" s="293">
        <v>16503670142</v>
      </c>
      <c r="E457" s="293">
        <v>0</v>
      </c>
      <c r="F457" s="293">
        <v>0</v>
      </c>
      <c r="G457" s="294">
        <f t="shared" si="18"/>
        <v>16503670142</v>
      </c>
      <c r="H457" s="168"/>
      <c r="I457" s="168"/>
      <c r="J457" s="168"/>
      <c r="K457" s="168"/>
    </row>
    <row r="458" spans="2:12" ht="15" customHeight="1">
      <c r="B458" s="435" t="s">
        <v>777</v>
      </c>
      <c r="C458" s="436"/>
      <c r="D458" s="293">
        <v>770393790</v>
      </c>
      <c r="E458" s="293">
        <v>1000000</v>
      </c>
      <c r="F458" s="293">
        <v>0</v>
      </c>
      <c r="G458" s="294">
        <f t="shared" si="18"/>
        <v>771393790</v>
      </c>
      <c r="H458" s="168"/>
      <c r="I458" s="168"/>
      <c r="J458" s="168"/>
      <c r="K458" s="168"/>
    </row>
    <row r="459" spans="2:12" ht="15" customHeight="1">
      <c r="B459" s="435" t="s">
        <v>168</v>
      </c>
      <c r="C459" s="436"/>
      <c r="D459" s="293">
        <v>0</v>
      </c>
      <c r="E459" s="293">
        <v>8355749382</v>
      </c>
      <c r="F459" s="293">
        <v>0</v>
      </c>
      <c r="G459" s="294">
        <f t="shared" si="18"/>
        <v>8355749382</v>
      </c>
      <c r="H459" s="168"/>
      <c r="I459" s="168"/>
      <c r="J459" s="168"/>
      <c r="K459" s="168"/>
    </row>
    <row r="460" spans="2:12" ht="15" customHeight="1">
      <c r="B460" s="435" t="s">
        <v>169</v>
      </c>
      <c r="C460" s="436"/>
      <c r="D460" s="293">
        <v>8355749382</v>
      </c>
      <c r="E460" s="293">
        <v>1472855123</v>
      </c>
      <c r="F460" s="293">
        <v>8355749382</v>
      </c>
      <c r="G460" s="294">
        <f t="shared" si="18"/>
        <v>1472855123</v>
      </c>
      <c r="H460" s="168"/>
      <c r="I460" s="168"/>
      <c r="J460" s="168"/>
      <c r="K460" s="168"/>
    </row>
    <row r="461" spans="2:12" ht="15" customHeight="1">
      <c r="B461" s="508" t="s">
        <v>62</v>
      </c>
      <c r="C461" s="509"/>
      <c r="D461" s="295">
        <f>SUM(D452:D460)</f>
        <v>62520939672</v>
      </c>
      <c r="E461" s="295">
        <f t="shared" ref="E461:G461" si="19">SUM(E452:E460)</f>
        <v>9829604505</v>
      </c>
      <c r="F461" s="295">
        <f t="shared" si="19"/>
        <v>8355749382</v>
      </c>
      <c r="G461" s="295">
        <f t="shared" si="19"/>
        <v>63994794795</v>
      </c>
      <c r="H461" s="168"/>
      <c r="I461" s="168"/>
      <c r="J461" s="168"/>
      <c r="K461" s="168"/>
      <c r="L461" s="156"/>
    </row>
    <row r="462" spans="2:12">
      <c r="B462" s="276"/>
      <c r="C462" s="276"/>
      <c r="D462" s="276"/>
      <c r="E462" s="296"/>
      <c r="F462" s="297"/>
      <c r="G462" s="297"/>
      <c r="H462" s="168"/>
      <c r="I462" s="168"/>
      <c r="J462" s="167"/>
      <c r="K462" s="168"/>
    </row>
    <row r="463" spans="2:12">
      <c r="B463" s="145" t="s">
        <v>616</v>
      </c>
      <c r="C463" s="145" t="s">
        <v>648</v>
      </c>
      <c r="D463" s="145"/>
      <c r="E463" s="145"/>
      <c r="H463" s="298"/>
      <c r="I463" s="168"/>
      <c r="J463" s="168"/>
      <c r="K463" s="168"/>
    </row>
    <row r="464" spans="2:12">
      <c r="B464" s="145"/>
      <c r="C464" s="145"/>
      <c r="D464" s="145"/>
      <c r="E464" s="145"/>
      <c r="H464" s="298"/>
      <c r="I464" s="168"/>
      <c r="J464" s="168"/>
      <c r="K464" s="168"/>
    </row>
    <row r="465" spans="2:11" ht="23.45" customHeight="1">
      <c r="B465" s="478" t="s">
        <v>132</v>
      </c>
      <c r="C465" s="479"/>
      <c r="D465" s="335" t="s">
        <v>831</v>
      </c>
      <c r="E465" s="335" t="s">
        <v>147</v>
      </c>
      <c r="F465" s="329" t="s">
        <v>170</v>
      </c>
      <c r="G465" s="329" t="s">
        <v>891</v>
      </c>
      <c r="H465" s="329" t="s">
        <v>831</v>
      </c>
      <c r="I465" s="168"/>
      <c r="J465" s="168"/>
      <c r="K465" s="168"/>
    </row>
    <row r="466" spans="2:11" ht="15" customHeight="1">
      <c r="B466" s="510" t="s">
        <v>171</v>
      </c>
      <c r="C466" s="511"/>
      <c r="D466" s="117">
        <v>0</v>
      </c>
      <c r="E466" s="275">
        <v>0</v>
      </c>
      <c r="F466" s="117">
        <v>0</v>
      </c>
      <c r="G466" s="117">
        <v>0</v>
      </c>
      <c r="H466" s="299">
        <v>0</v>
      </c>
      <c r="J466" s="168"/>
      <c r="K466" s="168"/>
    </row>
    <row r="467" spans="2:11" ht="15" customHeight="1">
      <c r="B467" s="510" t="s">
        <v>172</v>
      </c>
      <c r="C467" s="511"/>
      <c r="D467" s="275">
        <v>0</v>
      </c>
      <c r="E467" s="275">
        <v>0</v>
      </c>
      <c r="F467" s="117">
        <v>0</v>
      </c>
      <c r="G467" s="117">
        <v>0</v>
      </c>
      <c r="H467" s="117">
        <v>0</v>
      </c>
      <c r="I467" s="168"/>
      <c r="J467" s="168"/>
      <c r="K467" s="168"/>
    </row>
    <row r="468" spans="2:11" ht="15" customHeight="1">
      <c r="B468" s="472" t="s">
        <v>62</v>
      </c>
      <c r="C468" s="474"/>
      <c r="D468" s="130">
        <f>SUM(D466:D467)</f>
        <v>0</v>
      </c>
      <c r="E468" s="130">
        <f t="shared" ref="E468:G468" si="20">SUM(E466:E467)</f>
        <v>0</v>
      </c>
      <c r="F468" s="130">
        <f t="shared" si="20"/>
        <v>0</v>
      </c>
      <c r="G468" s="130">
        <f t="shared" si="20"/>
        <v>0</v>
      </c>
      <c r="H468" s="130">
        <f>SUM(H466:H467)</f>
        <v>0</v>
      </c>
      <c r="I468" s="168"/>
      <c r="J468" s="168"/>
      <c r="K468" s="168"/>
    </row>
    <row r="469" spans="2:11">
      <c r="B469" s="203"/>
      <c r="C469" s="203"/>
      <c r="D469" s="203"/>
      <c r="E469" s="203"/>
      <c r="F469" s="283"/>
      <c r="G469" s="283"/>
      <c r="H469" s="168"/>
      <c r="I469" s="168"/>
      <c r="J469" s="168"/>
      <c r="K469" s="168"/>
    </row>
    <row r="470" spans="2:11">
      <c r="B470" s="145" t="s">
        <v>617</v>
      </c>
      <c r="C470" s="145" t="s">
        <v>553</v>
      </c>
      <c r="D470" s="145"/>
      <c r="E470" s="145"/>
      <c r="F470" s="283"/>
      <c r="G470" s="283"/>
      <c r="H470" s="298"/>
      <c r="I470" s="168"/>
      <c r="J470" s="168"/>
      <c r="K470" s="168"/>
    </row>
    <row r="471" spans="2:11">
      <c r="B471" s="145" t="s">
        <v>619</v>
      </c>
      <c r="C471" s="145" t="s">
        <v>649</v>
      </c>
      <c r="D471" s="145"/>
      <c r="E471" s="145"/>
      <c r="F471" s="259"/>
      <c r="G471" s="259"/>
      <c r="H471" s="298"/>
      <c r="I471" s="168"/>
      <c r="J471" s="168"/>
      <c r="K471" s="168"/>
    </row>
    <row r="472" spans="2:11">
      <c r="B472" s="150"/>
      <c r="C472" s="150"/>
      <c r="D472" s="150"/>
      <c r="E472" s="150"/>
      <c r="F472" s="259"/>
      <c r="G472" s="259"/>
      <c r="H472" s="260"/>
      <c r="I472" s="260"/>
      <c r="J472" s="168"/>
      <c r="K472" s="168"/>
    </row>
    <row r="473" spans="2:11" ht="12.75" customHeight="1">
      <c r="B473" s="463" t="s">
        <v>83</v>
      </c>
      <c r="C473" s="464"/>
      <c r="D473" s="457" t="s">
        <v>216</v>
      </c>
      <c r="E473" s="457"/>
      <c r="F473" s="259"/>
      <c r="G473" s="259"/>
      <c r="H473" s="260"/>
      <c r="I473" s="260"/>
      <c r="J473" s="168"/>
      <c r="K473" s="168"/>
    </row>
    <row r="474" spans="2:11">
      <c r="B474" s="465"/>
      <c r="C474" s="466"/>
      <c r="D474" s="93">
        <v>45016</v>
      </c>
      <c r="E474" s="93">
        <v>44651</v>
      </c>
      <c r="F474" s="259"/>
      <c r="G474" s="259"/>
      <c r="H474" s="260"/>
      <c r="I474" s="260"/>
      <c r="J474" s="168"/>
      <c r="K474" s="168"/>
    </row>
    <row r="475" spans="2:11" ht="15" customHeight="1">
      <c r="B475" s="482" t="s">
        <v>70</v>
      </c>
      <c r="C475" s="483"/>
      <c r="D475" s="117">
        <v>0</v>
      </c>
      <c r="E475" s="117">
        <v>0</v>
      </c>
      <c r="F475" s="262"/>
      <c r="G475" s="259"/>
      <c r="H475" s="260"/>
      <c r="I475" s="260"/>
      <c r="J475" s="168"/>
      <c r="K475" s="168"/>
    </row>
    <row r="476" spans="2:11" ht="15" customHeight="1">
      <c r="B476" s="428" t="s">
        <v>68</v>
      </c>
      <c r="C476" s="430"/>
      <c r="D476" s="300">
        <f>SUM(D475)</f>
        <v>0</v>
      </c>
      <c r="E476" s="300">
        <f>SUM(E475)</f>
        <v>0</v>
      </c>
      <c r="F476" s="259"/>
      <c r="G476" s="259"/>
      <c r="H476" s="260"/>
      <c r="I476" s="260"/>
      <c r="J476" s="168"/>
      <c r="K476" s="168"/>
    </row>
    <row r="477" spans="2:11">
      <c r="B477" s="150"/>
      <c r="C477" s="150"/>
      <c r="D477" s="150"/>
      <c r="E477" s="150"/>
      <c r="F477" s="259"/>
      <c r="G477" s="259"/>
      <c r="H477" s="260"/>
      <c r="I477" s="260"/>
      <c r="J477" s="168"/>
      <c r="K477" s="168"/>
    </row>
    <row r="478" spans="2:11">
      <c r="B478" s="145" t="s">
        <v>621</v>
      </c>
      <c r="C478" s="145" t="s">
        <v>650</v>
      </c>
      <c r="D478" s="145"/>
      <c r="E478" s="145"/>
      <c r="F478" s="259"/>
      <c r="G478" s="259"/>
      <c r="H478" s="168"/>
      <c r="I478" s="168"/>
      <c r="J478" s="168"/>
      <c r="K478" s="168"/>
    </row>
    <row r="479" spans="2:11">
      <c r="B479" s="150"/>
      <c r="C479" s="150"/>
      <c r="D479" s="150"/>
      <c r="E479" s="150"/>
      <c r="F479" s="259"/>
      <c r="G479" s="259"/>
      <c r="H479" s="260"/>
      <c r="I479" s="301"/>
      <c r="J479" s="168"/>
      <c r="K479" s="168"/>
    </row>
    <row r="480" spans="2:11" ht="18" customHeight="1">
      <c r="B480" s="463" t="s">
        <v>83</v>
      </c>
      <c r="C480" s="464"/>
      <c r="D480" s="439" t="s">
        <v>216</v>
      </c>
      <c r="E480" s="441"/>
      <c r="F480" s="259"/>
      <c r="G480" s="259"/>
      <c r="H480" s="260"/>
      <c r="I480" s="301"/>
      <c r="J480" s="168"/>
      <c r="K480" s="168"/>
    </row>
    <row r="481" spans="2:11" ht="18" customHeight="1">
      <c r="B481" s="465"/>
      <c r="C481" s="466"/>
      <c r="D481" s="93">
        <v>45016</v>
      </c>
      <c r="E481" s="93">
        <v>44651</v>
      </c>
      <c r="F481" s="259"/>
      <c r="G481" s="259"/>
      <c r="H481" s="260"/>
      <c r="I481" s="301"/>
      <c r="J481" s="168"/>
      <c r="K481" s="168"/>
    </row>
    <row r="482" spans="2:11" ht="15" customHeight="1">
      <c r="B482" s="426" t="s">
        <v>64</v>
      </c>
      <c r="C482" s="427"/>
      <c r="D482" s="302">
        <f>251810363-183018554</f>
        <v>68791809</v>
      </c>
      <c r="E482" s="302">
        <v>888496487</v>
      </c>
      <c r="F482" s="262"/>
      <c r="G482" s="168"/>
      <c r="H482" s="260"/>
      <c r="I482" s="301"/>
      <c r="J482" s="168"/>
      <c r="K482" s="168"/>
    </row>
    <row r="483" spans="2:11" ht="15" customHeight="1">
      <c r="B483" s="426" t="s">
        <v>66</v>
      </c>
      <c r="C483" s="427"/>
      <c r="D483" s="302">
        <f>726642173-601433489-1030000</f>
        <v>124178684</v>
      </c>
      <c r="E483" s="302">
        <v>395461664</v>
      </c>
      <c r="F483" s="262"/>
      <c r="G483" s="259"/>
      <c r="H483" s="168"/>
      <c r="I483" s="168"/>
      <c r="J483" s="168"/>
      <c r="K483" s="168"/>
    </row>
    <row r="484" spans="2:11" ht="15" customHeight="1">
      <c r="B484" s="426" t="s">
        <v>67</v>
      </c>
      <c r="C484" s="427"/>
      <c r="D484" s="302">
        <f>4920040286-181600278</f>
        <v>4738440008</v>
      </c>
      <c r="E484" s="302">
        <v>3063277196</v>
      </c>
      <c r="F484" s="262"/>
      <c r="G484" s="259"/>
      <c r="H484" s="168"/>
      <c r="I484" s="167"/>
      <c r="J484" s="168"/>
      <c r="K484" s="168"/>
    </row>
    <row r="485" spans="2:11" ht="15" hidden="1" customHeight="1">
      <c r="B485" s="426" t="s">
        <v>257</v>
      </c>
      <c r="C485" s="427"/>
      <c r="D485" s="302">
        <v>0</v>
      </c>
      <c r="E485" s="302">
        <v>0</v>
      </c>
      <c r="F485" s="262"/>
      <c r="G485" s="259"/>
      <c r="H485" s="168"/>
      <c r="I485" s="167"/>
      <c r="J485" s="168"/>
      <c r="K485" s="168"/>
    </row>
    <row r="486" spans="2:11" ht="15" customHeight="1">
      <c r="B486" s="428" t="s">
        <v>68</v>
      </c>
      <c r="C486" s="430"/>
      <c r="D486" s="120">
        <f>SUM(D482:D485)</f>
        <v>4931410501</v>
      </c>
      <c r="E486" s="120">
        <f>SUM(E482:E485)</f>
        <v>4347235347</v>
      </c>
      <c r="F486" s="259"/>
      <c r="G486" s="259"/>
      <c r="H486" s="168"/>
      <c r="I486" s="168"/>
      <c r="J486" s="168"/>
      <c r="K486" s="168"/>
    </row>
    <row r="487" spans="2:11">
      <c r="K487" s="168"/>
    </row>
    <row r="488" spans="2:11">
      <c r="B488" s="145" t="s">
        <v>678</v>
      </c>
      <c r="C488" s="145" t="s">
        <v>651</v>
      </c>
      <c r="D488" s="145"/>
      <c r="E488" s="145"/>
      <c r="K488" s="168"/>
    </row>
    <row r="489" spans="2:11">
      <c r="K489" s="168"/>
    </row>
    <row r="490" spans="2:11" ht="18" customHeight="1">
      <c r="B490" s="463" t="s">
        <v>83</v>
      </c>
      <c r="C490" s="464"/>
      <c r="D490" s="457" t="s">
        <v>216</v>
      </c>
      <c r="E490" s="457"/>
      <c r="F490" s="259"/>
      <c r="G490" s="259"/>
      <c r="H490" s="260"/>
      <c r="I490" s="301"/>
      <c r="J490" s="168"/>
      <c r="K490" s="168"/>
    </row>
    <row r="491" spans="2:11" ht="18" customHeight="1">
      <c r="B491" s="465"/>
      <c r="C491" s="466"/>
      <c r="D491" s="93">
        <v>45016</v>
      </c>
      <c r="E491" s="93">
        <v>44651</v>
      </c>
      <c r="H491" s="260"/>
      <c r="I491" s="301"/>
      <c r="J491" s="168"/>
      <c r="K491" s="168"/>
    </row>
    <row r="492" spans="2:11" ht="15" customHeight="1">
      <c r="B492" s="426" t="s">
        <v>69</v>
      </c>
      <c r="C492" s="427"/>
      <c r="D492" s="302">
        <v>0</v>
      </c>
      <c r="E492" s="302">
        <v>0</v>
      </c>
      <c r="F492" s="259"/>
    </row>
    <row r="493" spans="2:11" ht="15" customHeight="1">
      <c r="B493" s="480" t="s">
        <v>68</v>
      </c>
      <c r="C493" s="481"/>
      <c r="D493" s="300">
        <f>SUM(D492)</f>
        <v>0</v>
      </c>
      <c r="E493" s="300">
        <f>SUM(E492)</f>
        <v>0</v>
      </c>
    </row>
    <row r="495" spans="2:11">
      <c r="B495" s="145" t="s">
        <v>673</v>
      </c>
      <c r="C495" s="145" t="s">
        <v>653</v>
      </c>
      <c r="D495" s="145"/>
      <c r="E495" s="145"/>
    </row>
    <row r="497" spans="2:11">
      <c r="B497" s="145" t="s">
        <v>687</v>
      </c>
      <c r="C497" s="145" t="s">
        <v>652</v>
      </c>
      <c r="D497" s="145"/>
      <c r="E497" s="145"/>
    </row>
    <row r="498" spans="2:11">
      <c r="B498" s="145"/>
      <c r="C498" s="145"/>
      <c r="D498" s="145"/>
      <c r="E498" s="145"/>
    </row>
    <row r="499" spans="2:11" ht="18" customHeight="1">
      <c r="B499" s="463" t="s">
        <v>83</v>
      </c>
      <c r="C499" s="464"/>
      <c r="D499" s="457" t="s">
        <v>216</v>
      </c>
      <c r="E499" s="457"/>
      <c r="H499" s="260"/>
      <c r="I499" s="260"/>
      <c r="J499" s="168"/>
      <c r="K499" s="168"/>
    </row>
    <row r="500" spans="2:11" ht="18" customHeight="1">
      <c r="B500" s="465"/>
      <c r="C500" s="466"/>
      <c r="D500" s="93">
        <v>45016</v>
      </c>
      <c r="E500" s="93">
        <v>44651</v>
      </c>
      <c r="F500" s="141"/>
      <c r="K500" s="168"/>
    </row>
    <row r="501" spans="2:11" ht="15" customHeight="1">
      <c r="B501" s="426" t="s">
        <v>71</v>
      </c>
      <c r="C501" s="427"/>
      <c r="D501" s="299">
        <v>2942670</v>
      </c>
      <c r="E501" s="302">
        <v>2641530</v>
      </c>
      <c r="F501" s="262"/>
      <c r="G501" s="141"/>
    </row>
    <row r="502" spans="2:11" ht="15" customHeight="1">
      <c r="B502" s="426" t="s">
        <v>93</v>
      </c>
      <c r="C502" s="427"/>
      <c r="D502" s="299">
        <v>7619262</v>
      </c>
      <c r="E502" s="302">
        <v>21236090</v>
      </c>
      <c r="F502" s="262"/>
      <c r="G502" s="141"/>
    </row>
    <row r="503" spans="2:11" ht="15" hidden="1" customHeight="1">
      <c r="B503" s="426" t="s">
        <v>94</v>
      </c>
      <c r="C503" s="427"/>
      <c r="D503" s="299"/>
      <c r="E503" s="302">
        <v>0</v>
      </c>
      <c r="F503" s="262"/>
      <c r="G503" s="141"/>
    </row>
    <row r="504" spans="2:11" ht="15" customHeight="1">
      <c r="B504" s="426" t="s">
        <v>220</v>
      </c>
      <c r="C504" s="427"/>
      <c r="D504" s="299">
        <v>880921370</v>
      </c>
      <c r="E504" s="302">
        <v>111715651</v>
      </c>
      <c r="F504" s="262"/>
      <c r="G504" s="141"/>
    </row>
    <row r="505" spans="2:11" ht="15" customHeight="1">
      <c r="B505" s="426" t="s">
        <v>741</v>
      </c>
      <c r="C505" s="427"/>
      <c r="D505" s="299">
        <v>432059963</v>
      </c>
      <c r="E505" s="299">
        <v>253235278</v>
      </c>
      <c r="F505" s="262"/>
      <c r="G505" s="141"/>
    </row>
    <row r="506" spans="2:11" ht="15" hidden="1" customHeight="1">
      <c r="B506" s="426" t="s">
        <v>802</v>
      </c>
      <c r="C506" s="427"/>
      <c r="D506" s="299">
        <v>0</v>
      </c>
      <c r="E506" s="299">
        <v>0</v>
      </c>
      <c r="F506" s="259"/>
      <c r="G506" s="141"/>
    </row>
    <row r="507" spans="2:11" ht="15" customHeight="1">
      <c r="B507" s="428" t="s">
        <v>68</v>
      </c>
      <c r="C507" s="430"/>
      <c r="D507" s="300">
        <f>SUM(D501:D506)</f>
        <v>1323543265</v>
      </c>
      <c r="E507" s="300">
        <f>SUM(E501:E506)</f>
        <v>388828549</v>
      </c>
      <c r="F507" s="141"/>
      <c r="G507" s="141"/>
    </row>
    <row r="508" spans="2:11">
      <c r="D508" s="168"/>
      <c r="E508" s="168"/>
    </row>
    <row r="509" spans="2:11">
      <c r="B509" s="145" t="s">
        <v>688</v>
      </c>
      <c r="C509" s="145" t="s">
        <v>655</v>
      </c>
      <c r="D509" s="145"/>
      <c r="E509" s="145"/>
    </row>
    <row r="510" spans="2:11">
      <c r="B510" s="145"/>
      <c r="C510" s="145"/>
      <c r="D510" s="145"/>
      <c r="E510" s="145"/>
    </row>
    <row r="511" spans="2:11" ht="18" customHeight="1">
      <c r="B511" s="463" t="s">
        <v>83</v>
      </c>
      <c r="C511" s="464"/>
      <c r="D511" s="457" t="s">
        <v>216</v>
      </c>
      <c r="E511" s="457"/>
      <c r="F511" s="141"/>
      <c r="G511" s="141"/>
      <c r="H511" s="260"/>
      <c r="I511" s="301"/>
      <c r="J511" s="168"/>
      <c r="K511" s="168"/>
    </row>
    <row r="512" spans="2:11" ht="18" customHeight="1">
      <c r="B512" s="465"/>
      <c r="C512" s="466"/>
      <c r="D512" s="93">
        <v>45016</v>
      </c>
      <c r="E512" s="93">
        <v>44651</v>
      </c>
      <c r="F512" s="141"/>
      <c r="G512" s="141"/>
      <c r="H512" s="260"/>
      <c r="I512" s="301"/>
      <c r="J512" s="168"/>
      <c r="K512" s="168"/>
    </row>
    <row r="513" spans="2:11" ht="15" customHeight="1">
      <c r="B513" s="426" t="s">
        <v>72</v>
      </c>
      <c r="C513" s="427"/>
      <c r="D513" s="299">
        <v>141044152</v>
      </c>
      <c r="E513" s="302">
        <v>4842933</v>
      </c>
      <c r="F513" s="262"/>
      <c r="G513" s="141"/>
    </row>
    <row r="514" spans="2:11" ht="15" customHeight="1">
      <c r="B514" s="426" t="s">
        <v>426</v>
      </c>
      <c r="C514" s="427"/>
      <c r="D514" s="299">
        <v>0</v>
      </c>
      <c r="E514" s="302">
        <v>0</v>
      </c>
      <c r="F514" s="149"/>
      <c r="G514" s="141"/>
    </row>
    <row r="515" spans="2:11" ht="15" customHeight="1">
      <c r="B515" s="428" t="s">
        <v>68</v>
      </c>
      <c r="C515" s="430"/>
      <c r="D515" s="300">
        <f>SUM(D513:D514)</f>
        <v>141044152</v>
      </c>
      <c r="E515" s="300">
        <f>SUM(E513:E514)</f>
        <v>4842933</v>
      </c>
      <c r="F515" s="141"/>
      <c r="G515" s="141"/>
    </row>
    <row r="516" spans="2:11">
      <c r="D516" s="168"/>
      <c r="E516" s="168"/>
    </row>
    <row r="517" spans="2:11">
      <c r="B517" s="145" t="s">
        <v>689</v>
      </c>
      <c r="C517" s="145" t="s">
        <v>654</v>
      </c>
      <c r="D517" s="145"/>
      <c r="E517" s="145"/>
    </row>
    <row r="518" spans="2:11">
      <c r="B518" s="145"/>
      <c r="C518" s="145"/>
      <c r="D518" s="145"/>
      <c r="E518" s="145"/>
    </row>
    <row r="519" spans="2:11" ht="18" customHeight="1">
      <c r="B519" s="463" t="s">
        <v>83</v>
      </c>
      <c r="C519" s="464"/>
      <c r="D519" s="457" t="s">
        <v>216</v>
      </c>
      <c r="E519" s="457"/>
      <c r="H519" s="260"/>
      <c r="I519" s="301"/>
      <c r="J519" s="168"/>
      <c r="K519" s="168"/>
    </row>
    <row r="520" spans="2:11" ht="18" customHeight="1">
      <c r="B520" s="465"/>
      <c r="C520" s="466"/>
      <c r="D520" s="93">
        <v>45016</v>
      </c>
      <c r="E520" s="93">
        <v>44651</v>
      </c>
      <c r="H520" s="260"/>
      <c r="I520" s="301"/>
      <c r="J520" s="168"/>
      <c r="K520" s="168"/>
    </row>
    <row r="521" spans="2:11" ht="15" customHeight="1">
      <c r="B521" s="426" t="s">
        <v>185</v>
      </c>
      <c r="C521" s="427"/>
      <c r="D521" s="302">
        <v>93000000</v>
      </c>
      <c r="E521" s="302">
        <v>40500000</v>
      </c>
      <c r="F521" s="368"/>
      <c r="G521" s="303"/>
      <c r="H521" s="260"/>
      <c r="I521" s="301"/>
      <c r="J521" s="168"/>
      <c r="K521" s="168"/>
    </row>
    <row r="522" spans="2:11" ht="15" customHeight="1">
      <c r="B522" s="426" t="s">
        <v>221</v>
      </c>
      <c r="C522" s="427"/>
      <c r="D522" s="302">
        <v>216000000</v>
      </c>
      <c r="E522" s="302">
        <v>216000000</v>
      </c>
      <c r="F522" s="368"/>
      <c r="H522" s="260"/>
      <c r="I522" s="301"/>
      <c r="J522" s="168"/>
      <c r="K522" s="168"/>
    </row>
    <row r="523" spans="2:11" ht="15" customHeight="1">
      <c r="B523" s="426" t="s">
        <v>81</v>
      </c>
      <c r="C523" s="427"/>
      <c r="D523" s="302">
        <v>1355960193</v>
      </c>
      <c r="E523" s="302">
        <v>974481388</v>
      </c>
      <c r="F523" s="368"/>
      <c r="H523" s="260"/>
      <c r="I523" s="301"/>
      <c r="J523" s="168"/>
      <c r="K523" s="168"/>
    </row>
    <row r="524" spans="2:11" ht="15" customHeight="1">
      <c r="B524" s="426" t="s">
        <v>845</v>
      </c>
      <c r="C524" s="427"/>
      <c r="D524" s="302">
        <v>765093</v>
      </c>
      <c r="E524" s="302">
        <v>0</v>
      </c>
      <c r="F524" s="368"/>
      <c r="H524" s="260"/>
      <c r="I524" s="301"/>
      <c r="J524" s="168"/>
      <c r="K524" s="168"/>
    </row>
    <row r="525" spans="2:11" ht="15" hidden="1" customHeight="1">
      <c r="B525" s="348" t="s">
        <v>820</v>
      </c>
      <c r="C525" s="349"/>
      <c r="D525" s="304">
        <v>0</v>
      </c>
      <c r="E525" s="304">
        <v>0</v>
      </c>
      <c r="F525" s="368"/>
      <c r="H525" s="260"/>
      <c r="I525" s="301"/>
      <c r="J525" s="168"/>
      <c r="K525" s="168"/>
    </row>
    <row r="526" spans="2:11" ht="15" customHeight="1">
      <c r="B526" s="426" t="s">
        <v>76</v>
      </c>
      <c r="C526" s="427"/>
      <c r="D526" s="302">
        <v>112996682</v>
      </c>
      <c r="E526" s="302">
        <v>81206782</v>
      </c>
      <c r="F526" s="368"/>
      <c r="H526" s="260"/>
      <c r="I526" s="301"/>
      <c r="J526" s="168"/>
      <c r="K526" s="168"/>
    </row>
    <row r="527" spans="2:11" ht="15" customHeight="1">
      <c r="B527" s="426" t="s">
        <v>82</v>
      </c>
      <c r="C527" s="427"/>
      <c r="D527" s="302">
        <v>227940937</v>
      </c>
      <c r="E527" s="302">
        <v>175639429</v>
      </c>
      <c r="F527" s="368"/>
      <c r="H527" s="260"/>
      <c r="I527" s="301"/>
      <c r="J527" s="168"/>
      <c r="K527" s="168"/>
    </row>
    <row r="528" spans="2:11" ht="15" customHeight="1">
      <c r="B528" s="426" t="s">
        <v>78</v>
      </c>
      <c r="C528" s="427"/>
      <c r="D528" s="302">
        <v>139376674</v>
      </c>
      <c r="E528" s="302">
        <v>120982401</v>
      </c>
      <c r="F528" s="368"/>
      <c r="H528" s="260"/>
      <c r="I528" s="301"/>
      <c r="J528" s="168"/>
      <c r="K528" s="168"/>
    </row>
    <row r="529" spans="2:11" ht="15" hidden="1" customHeight="1">
      <c r="B529" s="426" t="s">
        <v>819</v>
      </c>
      <c r="C529" s="427"/>
      <c r="D529" s="304"/>
      <c r="E529" s="304">
        <v>0</v>
      </c>
      <c r="F529" s="368"/>
      <c r="H529" s="260"/>
      <c r="I529" s="301"/>
      <c r="J529" s="168"/>
      <c r="K529" s="168"/>
    </row>
    <row r="530" spans="2:11" ht="15" customHeight="1">
      <c r="B530" s="426" t="s">
        <v>222</v>
      </c>
      <c r="C530" s="427"/>
      <c r="D530" s="302">
        <v>1650000</v>
      </c>
      <c r="E530" s="302">
        <v>18000000</v>
      </c>
      <c r="F530" s="368"/>
      <c r="H530" s="260"/>
      <c r="I530" s="301"/>
      <c r="J530" s="168"/>
      <c r="K530" s="168"/>
    </row>
    <row r="531" spans="2:11" ht="15" customHeight="1">
      <c r="B531" s="426" t="s">
        <v>74</v>
      </c>
      <c r="C531" s="427"/>
      <c r="D531" s="302">
        <v>46975610</v>
      </c>
      <c r="E531" s="302">
        <v>36697591</v>
      </c>
      <c r="F531" s="259"/>
      <c r="H531" s="260"/>
      <c r="I531" s="301"/>
      <c r="J531" s="168"/>
      <c r="K531" s="168"/>
    </row>
    <row r="532" spans="2:11" ht="15" customHeight="1">
      <c r="B532" s="426" t="s">
        <v>199</v>
      </c>
      <c r="C532" s="427"/>
      <c r="D532" s="302">
        <v>24258498</v>
      </c>
      <c r="E532" s="302">
        <v>19218435</v>
      </c>
      <c r="F532" s="259"/>
      <c r="H532" s="260"/>
      <c r="I532" s="301"/>
      <c r="J532" s="168"/>
      <c r="K532" s="168"/>
    </row>
    <row r="533" spans="2:11" ht="15" customHeight="1">
      <c r="B533" s="426" t="s">
        <v>218</v>
      </c>
      <c r="C533" s="427"/>
      <c r="D533" s="302"/>
      <c r="E533" s="302">
        <v>1430000</v>
      </c>
      <c r="F533" s="259"/>
      <c r="H533" s="260"/>
      <c r="I533" s="301"/>
      <c r="J533" s="168"/>
      <c r="K533" s="168"/>
    </row>
    <row r="534" spans="2:11" ht="15" customHeight="1">
      <c r="B534" s="426" t="s">
        <v>198</v>
      </c>
      <c r="C534" s="427"/>
      <c r="D534" s="302">
        <f>63628454+5739546</f>
        <v>69368000</v>
      </c>
      <c r="E534" s="302">
        <v>59662000</v>
      </c>
      <c r="F534" s="259"/>
    </row>
    <row r="535" spans="2:11" ht="15" customHeight="1">
      <c r="B535" s="426" t="s">
        <v>223</v>
      </c>
      <c r="C535" s="427"/>
      <c r="D535" s="302">
        <v>11250015</v>
      </c>
      <c r="E535" s="302">
        <v>37500000</v>
      </c>
      <c r="F535" s="259"/>
    </row>
    <row r="536" spans="2:11" ht="15" customHeight="1">
      <c r="B536" s="426" t="s">
        <v>224</v>
      </c>
      <c r="C536" s="427"/>
      <c r="D536" s="302">
        <v>14250015</v>
      </c>
      <c r="E536" s="302">
        <v>12500001</v>
      </c>
      <c r="F536" s="259"/>
    </row>
    <row r="537" spans="2:11" ht="15" customHeight="1">
      <c r="B537" s="426" t="s">
        <v>91</v>
      </c>
      <c r="C537" s="427"/>
      <c r="D537" s="302">
        <v>7742294</v>
      </c>
      <c r="E537" s="302">
        <v>11264054</v>
      </c>
      <c r="F537" s="259"/>
    </row>
    <row r="538" spans="2:11" ht="15" customHeight="1">
      <c r="B538" s="426" t="s">
        <v>88</v>
      </c>
      <c r="C538" s="427"/>
      <c r="D538" s="302">
        <v>2444586</v>
      </c>
      <c r="E538" s="302">
        <v>9383158</v>
      </c>
      <c r="F538" s="259"/>
    </row>
    <row r="539" spans="2:11" ht="15" hidden="1" customHeight="1">
      <c r="B539" s="426" t="s">
        <v>75</v>
      </c>
      <c r="C539" s="427"/>
      <c r="D539" s="302">
        <v>0</v>
      </c>
      <c r="E539" s="302">
        <v>0</v>
      </c>
      <c r="F539" s="259"/>
    </row>
    <row r="540" spans="2:11" ht="15" customHeight="1">
      <c r="B540" s="426" t="s">
        <v>89</v>
      </c>
      <c r="C540" s="427"/>
      <c r="D540" s="302">
        <v>102245768</v>
      </c>
      <c r="E540" s="302">
        <v>81608025</v>
      </c>
      <c r="F540" s="259"/>
      <c r="H540" s="156"/>
      <c r="I540" s="168"/>
    </row>
    <row r="541" spans="2:11" ht="15" customHeight="1">
      <c r="B541" s="426" t="s">
        <v>87</v>
      </c>
      <c r="C541" s="427"/>
      <c r="D541" s="302">
        <v>18796047</v>
      </c>
      <c r="E541" s="302">
        <v>12958168</v>
      </c>
      <c r="F541" s="259"/>
      <c r="H541" s="168"/>
    </row>
    <row r="542" spans="2:11" ht="15" customHeight="1">
      <c r="B542" s="426" t="s">
        <v>90</v>
      </c>
      <c r="C542" s="427"/>
      <c r="D542" s="302">
        <v>6195455</v>
      </c>
      <c r="E542" s="302">
        <v>6893637</v>
      </c>
      <c r="F542" s="259"/>
      <c r="G542" s="141"/>
    </row>
    <row r="543" spans="2:11" ht="15" customHeight="1">
      <c r="B543" s="426" t="s">
        <v>77</v>
      </c>
      <c r="C543" s="427"/>
      <c r="D543" s="302">
        <v>18339381</v>
      </c>
      <c r="E543" s="302">
        <v>7908269</v>
      </c>
      <c r="F543" s="259"/>
      <c r="G543" s="141"/>
    </row>
    <row r="544" spans="2:11" ht="15" customHeight="1">
      <c r="B544" s="426" t="s">
        <v>452</v>
      </c>
      <c r="C544" s="427"/>
      <c r="D544" s="304">
        <v>135220187</v>
      </c>
      <c r="E544" s="304">
        <v>364998952</v>
      </c>
      <c r="F544" s="259"/>
      <c r="G544" s="141"/>
    </row>
    <row r="545" spans="2:7" ht="15" customHeight="1">
      <c r="B545" s="426" t="s">
        <v>778</v>
      </c>
      <c r="C545" s="427"/>
      <c r="D545" s="304">
        <v>10382332</v>
      </c>
      <c r="E545" s="304">
        <v>9974136</v>
      </c>
      <c r="F545" s="259"/>
      <c r="G545" s="141"/>
    </row>
    <row r="546" spans="2:7" ht="15" hidden="1" customHeight="1">
      <c r="B546" s="426" t="s">
        <v>844</v>
      </c>
      <c r="C546" s="427"/>
      <c r="D546" s="304"/>
      <c r="E546" s="304">
        <v>0</v>
      </c>
      <c r="F546" s="259"/>
      <c r="G546" s="141"/>
    </row>
    <row r="547" spans="2:7" ht="15" customHeight="1">
      <c r="B547" s="426" t="s">
        <v>73</v>
      </c>
      <c r="C547" s="427"/>
      <c r="D547" s="304">
        <v>14819809</v>
      </c>
      <c r="E547" s="304">
        <v>15448422</v>
      </c>
      <c r="F547" s="259"/>
      <c r="G547" s="141"/>
    </row>
    <row r="548" spans="2:7" ht="15" customHeight="1">
      <c r="B548" s="426" t="s">
        <v>219</v>
      </c>
      <c r="C548" s="427"/>
      <c r="D548" s="302">
        <f>84678673+8677272</f>
        <v>93355945</v>
      </c>
      <c r="E548" s="302">
        <v>72971990</v>
      </c>
      <c r="F548" s="259"/>
      <c r="G548" s="141"/>
    </row>
    <row r="549" spans="2:7" ht="15" customHeight="1">
      <c r="B549" s="426" t="s">
        <v>299</v>
      </c>
      <c r="C549" s="427"/>
      <c r="D549" s="302">
        <v>10044594</v>
      </c>
      <c r="E549" s="302">
        <v>10005892</v>
      </c>
      <c r="F549" s="259"/>
      <c r="G549" s="141"/>
    </row>
    <row r="550" spans="2:7" ht="15" customHeight="1">
      <c r="B550" s="426" t="s">
        <v>217</v>
      </c>
      <c r="C550" s="427"/>
      <c r="D550" s="302">
        <v>19713527</v>
      </c>
      <c r="E550" s="302">
        <v>16698558</v>
      </c>
      <c r="F550" s="259"/>
      <c r="G550" s="141"/>
    </row>
    <row r="551" spans="2:7" ht="15" customHeight="1">
      <c r="B551" s="426" t="s">
        <v>300</v>
      </c>
      <c r="C551" s="427"/>
      <c r="D551" s="302">
        <v>20846179</v>
      </c>
      <c r="E551" s="302">
        <v>10138256</v>
      </c>
      <c r="F551" s="259"/>
      <c r="G551" s="141"/>
    </row>
    <row r="552" spans="2:7" ht="15" customHeight="1">
      <c r="B552" s="426" t="s">
        <v>779</v>
      </c>
      <c r="C552" s="427"/>
      <c r="D552" s="302">
        <v>11777131</v>
      </c>
      <c r="E552" s="302">
        <v>9960190</v>
      </c>
      <c r="F552" s="259"/>
      <c r="G552" s="141"/>
    </row>
    <row r="553" spans="2:7" ht="15" customHeight="1">
      <c r="B553" s="426" t="s">
        <v>301</v>
      </c>
      <c r="C553" s="427"/>
      <c r="D553" s="302">
        <v>620000</v>
      </c>
      <c r="E553" s="302">
        <v>25591176</v>
      </c>
      <c r="F553" s="259"/>
      <c r="G553" s="141"/>
    </row>
    <row r="554" spans="2:7" ht="15" customHeight="1">
      <c r="B554" s="426" t="s">
        <v>726</v>
      </c>
      <c r="C554" s="427"/>
      <c r="D554" s="299">
        <v>9000000</v>
      </c>
      <c r="E554" s="305">
        <v>4800000</v>
      </c>
      <c r="F554" s="259"/>
      <c r="G554" s="141"/>
    </row>
    <row r="555" spans="2:7" ht="15" customHeight="1">
      <c r="B555" s="426" t="s">
        <v>92</v>
      </c>
      <c r="C555" s="427"/>
      <c r="D555" s="299">
        <v>30100000</v>
      </c>
      <c r="E555" s="302">
        <v>24782200</v>
      </c>
      <c r="F555" s="259"/>
      <c r="G555" s="141"/>
    </row>
    <row r="556" spans="2:7" ht="15" customHeight="1">
      <c r="B556" s="348" t="s">
        <v>903</v>
      </c>
      <c r="C556" s="349"/>
      <c r="D556" s="299">
        <v>1822036</v>
      </c>
      <c r="E556" s="305">
        <v>0</v>
      </c>
      <c r="F556" s="259"/>
      <c r="G556" s="141"/>
    </row>
    <row r="557" spans="2:7" ht="15" customHeight="1">
      <c r="B557" s="428" t="s">
        <v>68</v>
      </c>
      <c r="C557" s="430"/>
      <c r="D557" s="300">
        <f>SUM(D521:D556)</f>
        <v>2827256988</v>
      </c>
      <c r="E557" s="300">
        <f>SUM(E521:E556)</f>
        <v>2489203110</v>
      </c>
      <c r="F557" s="141"/>
      <c r="G557" s="168"/>
    </row>
    <row r="559" spans="2:7">
      <c r="D559" s="168"/>
      <c r="E559" s="168"/>
      <c r="F559" s="141"/>
      <c r="G559" s="141"/>
    </row>
    <row r="560" spans="2:7">
      <c r="B560" s="145" t="s">
        <v>679</v>
      </c>
      <c r="C560" s="145" t="s">
        <v>18</v>
      </c>
      <c r="D560" s="145"/>
      <c r="E560" s="145"/>
    </row>
    <row r="562" spans="2:11">
      <c r="C562" s="145" t="s">
        <v>18</v>
      </c>
    </row>
    <row r="563" spans="2:11" ht="18" customHeight="1">
      <c r="B563" s="463" t="s">
        <v>83</v>
      </c>
      <c r="C563" s="464"/>
      <c r="D563" s="457" t="s">
        <v>216</v>
      </c>
      <c r="E563" s="457"/>
      <c r="I563" s="301"/>
      <c r="J563" s="168"/>
      <c r="K563" s="168"/>
    </row>
    <row r="564" spans="2:11" ht="18" customHeight="1">
      <c r="B564" s="465"/>
      <c r="C564" s="466"/>
      <c r="D564" s="93">
        <v>45016</v>
      </c>
      <c r="E564" s="93">
        <v>44651</v>
      </c>
      <c r="I564" s="301"/>
      <c r="J564" s="168"/>
      <c r="K564" s="168"/>
    </row>
    <row r="565" spans="2:11" ht="15" customHeight="1">
      <c r="B565" s="475" t="s">
        <v>85</v>
      </c>
      <c r="C565" s="476"/>
      <c r="D565" s="306">
        <f>SUM(D566)</f>
        <v>1000759</v>
      </c>
      <c r="E565" s="306">
        <f>SUM(E566)</f>
        <v>12963492</v>
      </c>
      <c r="F565" s="354"/>
    </row>
    <row r="566" spans="2:11" ht="15" customHeight="1">
      <c r="B566" s="426" t="s">
        <v>61</v>
      </c>
      <c r="C566" s="427"/>
      <c r="D566" s="299">
        <v>1000759</v>
      </c>
      <c r="E566" s="299">
        <v>12963492</v>
      </c>
      <c r="F566" s="262"/>
    </row>
    <row r="567" spans="2:11" ht="15" customHeight="1">
      <c r="B567" s="475" t="s">
        <v>86</v>
      </c>
      <c r="C567" s="476"/>
      <c r="D567" s="306">
        <f>SUM(D568)</f>
        <v>13525157</v>
      </c>
      <c r="E567" s="306">
        <f>SUM(E568)</f>
        <v>16348481</v>
      </c>
      <c r="F567" s="157"/>
      <c r="I567" s="168"/>
      <c r="J567" s="168"/>
    </row>
    <row r="568" spans="2:11" ht="15" customHeight="1">
      <c r="B568" s="426" t="s">
        <v>79</v>
      </c>
      <c r="C568" s="427"/>
      <c r="D568" s="299">
        <v>13525157</v>
      </c>
      <c r="E568" s="299">
        <v>16348481</v>
      </c>
      <c r="F568" s="262"/>
      <c r="I568" s="168"/>
      <c r="J568" s="168"/>
    </row>
    <row r="569" spans="2:11" ht="15" customHeight="1">
      <c r="F569" s="259"/>
      <c r="I569" s="168"/>
      <c r="J569" s="168"/>
    </row>
    <row r="570" spans="2:11">
      <c r="I570" s="168"/>
      <c r="J570" s="168"/>
    </row>
    <row r="571" spans="2:11">
      <c r="B571" s="145" t="s">
        <v>690</v>
      </c>
      <c r="C571" s="145" t="s">
        <v>19</v>
      </c>
      <c r="H571" s="168"/>
      <c r="I571" s="168"/>
      <c r="J571" s="168"/>
    </row>
    <row r="572" spans="2:11">
      <c r="B572" s="145" t="s">
        <v>680</v>
      </c>
      <c r="C572" s="145" t="s">
        <v>618</v>
      </c>
      <c r="H572" s="168"/>
      <c r="I572" s="168"/>
      <c r="J572" s="168"/>
    </row>
    <row r="573" spans="2:11">
      <c r="H573" s="168"/>
      <c r="I573" s="168"/>
      <c r="J573" s="168"/>
    </row>
    <row r="574" spans="2:11" ht="18" customHeight="1">
      <c r="B574" s="463" t="s">
        <v>83</v>
      </c>
      <c r="C574" s="464"/>
      <c r="D574" s="457" t="s">
        <v>216</v>
      </c>
      <c r="E574" s="457"/>
      <c r="H574" s="260"/>
      <c r="I574" s="301"/>
      <c r="J574" s="168"/>
      <c r="K574" s="168"/>
    </row>
    <row r="575" spans="2:11" ht="18" customHeight="1">
      <c r="B575" s="465"/>
      <c r="C575" s="466"/>
      <c r="D575" s="93">
        <v>45016</v>
      </c>
      <c r="E575" s="93">
        <v>44651</v>
      </c>
      <c r="H575" s="260"/>
      <c r="I575" s="301"/>
      <c r="J575" s="168"/>
      <c r="K575" s="168"/>
    </row>
    <row r="576" spans="2:11" ht="15" customHeight="1">
      <c r="B576" s="426" t="s">
        <v>65</v>
      </c>
      <c r="C576" s="427"/>
      <c r="D576" s="299">
        <v>707344066</v>
      </c>
      <c r="E576" s="299">
        <v>1505420200</v>
      </c>
      <c r="F576" s="262"/>
      <c r="H576" s="168"/>
      <c r="I576" s="168"/>
      <c r="J576" s="168"/>
    </row>
    <row r="577" spans="1:11" ht="15" customHeight="1">
      <c r="B577" s="426" t="s">
        <v>63</v>
      </c>
      <c r="C577" s="427"/>
      <c r="D577" s="299">
        <v>143301805</v>
      </c>
      <c r="E577" s="299">
        <v>1279302032</v>
      </c>
      <c r="F577" s="262"/>
      <c r="H577" s="168"/>
      <c r="I577" s="168"/>
      <c r="J577" s="168"/>
    </row>
    <row r="578" spans="1:11" ht="15" customHeight="1">
      <c r="B578" s="428" t="s">
        <v>68</v>
      </c>
      <c r="C578" s="430"/>
      <c r="D578" s="120">
        <f>SUM(D576:D577)</f>
        <v>850645871</v>
      </c>
      <c r="E578" s="120">
        <f>SUM(E576:E577)</f>
        <v>2784722232</v>
      </c>
      <c r="H578" s="168"/>
      <c r="I578" s="168"/>
      <c r="J578" s="168"/>
    </row>
    <row r="579" spans="1:11">
      <c r="B579" s="193"/>
      <c r="C579" s="193"/>
      <c r="D579" s="271"/>
      <c r="E579" s="271"/>
      <c r="H579" s="168"/>
      <c r="I579" s="168"/>
      <c r="J579" s="168"/>
    </row>
    <row r="580" spans="1:11">
      <c r="B580" s="193" t="s">
        <v>681</v>
      </c>
      <c r="C580" s="193" t="s">
        <v>620</v>
      </c>
      <c r="D580" s="271"/>
      <c r="E580" s="271"/>
      <c r="H580" s="168"/>
      <c r="I580" s="168"/>
      <c r="J580" s="168"/>
    </row>
    <row r="581" spans="1:11">
      <c r="B581" s="193"/>
      <c r="C581" s="193"/>
      <c r="D581" s="271"/>
      <c r="E581" s="271"/>
      <c r="H581" s="168"/>
      <c r="I581" s="168"/>
      <c r="J581" s="168"/>
    </row>
    <row r="582" spans="1:11" ht="18" customHeight="1">
      <c r="B582" s="463" t="s">
        <v>83</v>
      </c>
      <c r="C582" s="464"/>
      <c r="D582" s="457" t="s">
        <v>216</v>
      </c>
      <c r="E582" s="457"/>
      <c r="H582" s="260"/>
      <c r="I582" s="301"/>
      <c r="J582" s="168"/>
      <c r="K582" s="168"/>
    </row>
    <row r="583" spans="1:11" ht="18" customHeight="1">
      <c r="B583" s="465"/>
      <c r="C583" s="466"/>
      <c r="D583" s="93">
        <v>45016</v>
      </c>
      <c r="E583" s="93">
        <v>44651</v>
      </c>
      <c r="H583" s="260"/>
      <c r="I583" s="301"/>
      <c r="J583" s="168"/>
      <c r="K583" s="168"/>
    </row>
    <row r="584" spans="1:11" ht="15" customHeight="1">
      <c r="B584" s="426" t="s">
        <v>80</v>
      </c>
      <c r="C584" s="427"/>
      <c r="D584" s="299">
        <v>181482121</v>
      </c>
      <c r="E584" s="299">
        <v>562483526</v>
      </c>
      <c r="F584" s="262"/>
      <c r="H584" s="168"/>
      <c r="I584" s="168"/>
      <c r="J584" s="168"/>
    </row>
    <row r="585" spans="1:11" ht="15" customHeight="1">
      <c r="B585" s="426" t="s">
        <v>801</v>
      </c>
      <c r="C585" s="427"/>
      <c r="D585" s="299">
        <v>312986301</v>
      </c>
      <c r="E585" s="299">
        <v>1558608422</v>
      </c>
      <c r="F585" s="262"/>
      <c r="H585" s="168"/>
      <c r="I585" s="168"/>
      <c r="J585" s="168"/>
    </row>
    <row r="586" spans="1:11" ht="15" customHeight="1">
      <c r="B586" s="428" t="s">
        <v>68</v>
      </c>
      <c r="C586" s="430"/>
      <c r="D586" s="120">
        <f>SUM(D584:D585)</f>
        <v>494468422</v>
      </c>
      <c r="E586" s="120">
        <f>SUM(E584:E585)</f>
        <v>2121091948</v>
      </c>
      <c r="H586" s="168"/>
      <c r="I586" s="168"/>
      <c r="J586" s="168"/>
    </row>
    <row r="587" spans="1:11">
      <c r="H587" s="168"/>
      <c r="I587" s="168"/>
      <c r="J587" s="168"/>
    </row>
    <row r="588" spans="1:11">
      <c r="H588" s="168"/>
      <c r="I588" s="168"/>
      <c r="J588" s="168"/>
    </row>
    <row r="589" spans="1:11">
      <c r="B589" s="145" t="s">
        <v>691</v>
      </c>
      <c r="C589" s="145" t="s">
        <v>656</v>
      </c>
      <c r="D589" s="193"/>
      <c r="E589" s="193"/>
      <c r="H589" s="168"/>
      <c r="I589" s="168"/>
      <c r="J589" s="168"/>
    </row>
    <row r="590" spans="1:11">
      <c r="A590" s="141" t="s">
        <v>624</v>
      </c>
      <c r="B590" s="145" t="s">
        <v>692</v>
      </c>
      <c r="C590" s="145" t="s">
        <v>625</v>
      </c>
      <c r="D590" s="193"/>
      <c r="E590" s="193"/>
      <c r="H590" s="168"/>
      <c r="I590" s="168"/>
      <c r="J590" s="168"/>
    </row>
    <row r="591" spans="1:11">
      <c r="B591" s="145"/>
      <c r="C591" s="145"/>
      <c r="D591" s="193"/>
      <c r="E591" s="193"/>
      <c r="H591" s="168"/>
      <c r="I591" s="168"/>
      <c r="J591" s="168"/>
    </row>
    <row r="592" spans="1:11" ht="18" customHeight="1">
      <c r="B592" s="463" t="s">
        <v>83</v>
      </c>
      <c r="C592" s="464"/>
      <c r="D592" s="457" t="s">
        <v>216</v>
      </c>
      <c r="E592" s="457"/>
      <c r="F592" s="259"/>
      <c r="G592" s="259"/>
      <c r="H592" s="260"/>
      <c r="I592" s="301"/>
      <c r="J592" s="168"/>
      <c r="K592" s="168"/>
    </row>
    <row r="593" spans="1:11" ht="18" customHeight="1">
      <c r="B593" s="465"/>
      <c r="C593" s="466"/>
      <c r="D593" s="93">
        <v>45016</v>
      </c>
      <c r="E593" s="93">
        <v>44651</v>
      </c>
      <c r="H593" s="260"/>
      <c r="I593" s="301"/>
      <c r="J593" s="168"/>
      <c r="K593" s="168"/>
    </row>
    <row r="594" spans="1:11" ht="15" customHeight="1">
      <c r="B594" s="437" t="s">
        <v>209</v>
      </c>
      <c r="C594" s="438"/>
      <c r="D594" s="275">
        <v>0</v>
      </c>
      <c r="E594" s="275">
        <v>0</v>
      </c>
      <c r="H594" s="168"/>
      <c r="I594" s="168"/>
      <c r="J594" s="168"/>
    </row>
    <row r="595" spans="1:11" ht="15" customHeight="1">
      <c r="B595" s="428" t="s">
        <v>68</v>
      </c>
      <c r="C595" s="430"/>
      <c r="D595" s="130">
        <f>SUM(D594)</f>
        <v>0</v>
      </c>
      <c r="E595" s="130">
        <f>SUM(E594)</f>
        <v>0</v>
      </c>
      <c r="H595" s="168"/>
      <c r="I595" s="168"/>
      <c r="J595" s="168"/>
    </row>
    <row r="596" spans="1:11">
      <c r="B596" s="307"/>
      <c r="C596" s="307"/>
      <c r="D596" s="257"/>
      <c r="E596" s="257"/>
      <c r="H596" s="168"/>
      <c r="I596" s="168"/>
      <c r="J596" s="168"/>
    </row>
    <row r="597" spans="1:11">
      <c r="A597" s="141" t="s">
        <v>622</v>
      </c>
      <c r="B597" s="274" t="s">
        <v>693</v>
      </c>
      <c r="C597" s="274" t="s">
        <v>623</v>
      </c>
      <c r="D597" s="257"/>
      <c r="E597" s="257"/>
      <c r="H597" s="168"/>
      <c r="I597" s="168"/>
      <c r="J597" s="168"/>
    </row>
    <row r="598" spans="1:11">
      <c r="B598" s="307"/>
      <c r="C598" s="307"/>
      <c r="D598" s="257"/>
      <c r="E598" s="257"/>
      <c r="H598" s="168"/>
      <c r="I598" s="168"/>
      <c r="J598" s="168"/>
    </row>
    <row r="599" spans="1:11" ht="18" customHeight="1">
      <c r="B599" s="463" t="s">
        <v>83</v>
      </c>
      <c r="C599" s="464"/>
      <c r="D599" s="457" t="s">
        <v>216</v>
      </c>
      <c r="E599" s="457"/>
      <c r="F599" s="259"/>
      <c r="G599" s="259"/>
      <c r="H599" s="260"/>
      <c r="I599" s="301"/>
      <c r="J599" s="168"/>
      <c r="K599" s="168"/>
    </row>
    <row r="600" spans="1:11" ht="18" customHeight="1">
      <c r="B600" s="465"/>
      <c r="C600" s="466"/>
      <c r="D600" s="93">
        <v>45016</v>
      </c>
      <c r="E600" s="93">
        <v>44651</v>
      </c>
      <c r="G600" s="141"/>
      <c r="H600" s="260"/>
      <c r="I600" s="301"/>
      <c r="J600" s="168"/>
      <c r="K600" s="168"/>
    </row>
    <row r="601" spans="1:11" ht="15" customHeight="1">
      <c r="B601" s="437" t="s">
        <v>209</v>
      </c>
      <c r="C601" s="438"/>
      <c r="D601" s="275">
        <v>0</v>
      </c>
      <c r="E601" s="275">
        <v>0</v>
      </c>
      <c r="H601" s="168"/>
      <c r="I601" s="168"/>
      <c r="J601" s="168"/>
    </row>
    <row r="602" spans="1:11" ht="13.15" customHeight="1">
      <c r="B602" s="428" t="s">
        <v>68</v>
      </c>
      <c r="C602" s="430"/>
      <c r="D602" s="130">
        <f>SUM(D601)</f>
        <v>0</v>
      </c>
      <c r="E602" s="130">
        <f>SUM(E601)</f>
        <v>0</v>
      </c>
      <c r="H602" s="168"/>
      <c r="I602" s="168"/>
      <c r="J602" s="168"/>
    </row>
    <row r="603" spans="1:11">
      <c r="H603" s="168"/>
      <c r="I603" s="168"/>
      <c r="J603" s="168"/>
    </row>
    <row r="604" spans="1:11">
      <c r="B604" s="145" t="s">
        <v>592</v>
      </c>
      <c r="C604" s="145" t="s">
        <v>657</v>
      </c>
      <c r="D604" s="145"/>
      <c r="H604" s="168"/>
      <c r="I604" s="168"/>
      <c r="J604" s="168"/>
    </row>
    <row r="605" spans="1:11">
      <c r="H605" s="168"/>
      <c r="I605" s="168"/>
      <c r="J605" s="168"/>
    </row>
    <row r="606" spans="1:11">
      <c r="B606" s="145" t="s">
        <v>628</v>
      </c>
      <c r="C606" s="141" t="s">
        <v>626</v>
      </c>
      <c r="D606" s="141" t="s">
        <v>279</v>
      </c>
      <c r="H606" s="308"/>
      <c r="I606" s="168"/>
      <c r="J606" s="168"/>
    </row>
    <row r="607" spans="1:11">
      <c r="B607" s="145" t="s">
        <v>629</v>
      </c>
      <c r="C607" s="141" t="s">
        <v>627</v>
      </c>
      <c r="D607" s="141" t="s">
        <v>279</v>
      </c>
      <c r="H607" s="168"/>
      <c r="I607" s="168"/>
      <c r="J607" s="168"/>
    </row>
    <row r="608" spans="1:11">
      <c r="B608" s="145" t="s">
        <v>630</v>
      </c>
      <c r="C608" s="141" t="s">
        <v>780</v>
      </c>
      <c r="H608" s="168"/>
      <c r="I608" s="168"/>
      <c r="J608" s="168"/>
    </row>
    <row r="609" spans="2:10">
      <c r="B609" s="145"/>
      <c r="H609" s="168"/>
      <c r="I609" s="168"/>
      <c r="J609" s="168"/>
    </row>
    <row r="610" spans="2:10" ht="18" customHeight="1">
      <c r="B610" s="458" t="s">
        <v>173</v>
      </c>
      <c r="C610" s="458"/>
      <c r="D610" s="458" t="s">
        <v>192</v>
      </c>
      <c r="E610" s="458"/>
      <c r="F610" s="468" t="s">
        <v>175</v>
      </c>
      <c r="G610" s="468"/>
      <c r="H610" s="468"/>
      <c r="I610" s="335" t="s">
        <v>174</v>
      </c>
      <c r="J610" s="168"/>
    </row>
    <row r="611" spans="2:10" s="151" customFormat="1" ht="72" customHeight="1">
      <c r="B611" s="477" t="s">
        <v>734</v>
      </c>
      <c r="C611" s="477"/>
      <c r="D611" s="467" t="s">
        <v>735</v>
      </c>
      <c r="E611" s="467"/>
      <c r="F611" s="469" t="s">
        <v>853</v>
      </c>
      <c r="G611" s="470"/>
      <c r="H611" s="471"/>
      <c r="I611" s="364">
        <v>638000000</v>
      </c>
      <c r="J611" s="309"/>
    </row>
    <row r="612" spans="2:10">
      <c r="H612" s="168"/>
      <c r="I612" s="168"/>
      <c r="J612" s="168"/>
    </row>
    <row r="613" spans="2:10">
      <c r="B613" s="145" t="s">
        <v>587</v>
      </c>
      <c r="C613" s="145" t="s">
        <v>658</v>
      </c>
      <c r="D613" s="145"/>
      <c r="H613" s="168"/>
      <c r="I613" s="168"/>
      <c r="J613" s="168"/>
    </row>
    <row r="614" spans="2:10" ht="32.25" customHeight="1">
      <c r="B614" s="507" t="s">
        <v>176</v>
      </c>
      <c r="C614" s="507"/>
      <c r="D614" s="507"/>
      <c r="E614" s="507"/>
      <c r="F614" s="507"/>
      <c r="H614" s="168"/>
      <c r="I614" s="168"/>
      <c r="J614" s="168"/>
    </row>
    <row r="615" spans="2:10">
      <c r="H615" s="168"/>
      <c r="I615" s="168"/>
      <c r="J615" s="168"/>
    </row>
    <row r="616" spans="2:10">
      <c r="B616" s="145" t="s">
        <v>588</v>
      </c>
      <c r="C616" s="145" t="s">
        <v>662</v>
      </c>
      <c r="D616" s="145"/>
      <c r="H616" s="168"/>
      <c r="I616" s="168"/>
      <c r="J616" s="168"/>
    </row>
    <row r="617" spans="2:10">
      <c r="B617" s="141" t="s">
        <v>781</v>
      </c>
      <c r="H617" s="168"/>
      <c r="I617" s="168"/>
      <c r="J617" s="168"/>
    </row>
    <row r="618" spans="2:10">
      <c r="H618" s="168"/>
      <c r="I618" s="168"/>
      <c r="J618" s="168"/>
    </row>
    <row r="619" spans="2:10">
      <c r="B619" s="145" t="s">
        <v>589</v>
      </c>
      <c r="C619" s="145" t="s">
        <v>659</v>
      </c>
      <c r="D619" s="145"/>
      <c r="H619" s="168"/>
      <c r="I619" s="168"/>
      <c r="J619" s="168"/>
    </row>
    <row r="620" spans="2:10">
      <c r="B620" s="141" t="s">
        <v>177</v>
      </c>
      <c r="H620" s="168"/>
      <c r="I620" s="168"/>
      <c r="J620" s="168"/>
    </row>
    <row r="621" spans="2:10">
      <c r="H621" s="168"/>
      <c r="I621" s="168"/>
      <c r="J621" s="168"/>
    </row>
    <row r="622" spans="2:10">
      <c r="B622" s="145" t="s">
        <v>590</v>
      </c>
      <c r="C622" s="145" t="s">
        <v>660</v>
      </c>
      <c r="D622" s="145"/>
      <c r="H622" s="168"/>
      <c r="I622" s="168"/>
      <c r="J622" s="168"/>
    </row>
    <row r="623" spans="2:10">
      <c r="B623" s="141" t="s">
        <v>177</v>
      </c>
      <c r="G623" s="259"/>
      <c r="H623" s="168"/>
      <c r="I623" s="168"/>
      <c r="J623" s="168"/>
    </row>
    <row r="624" spans="2:10">
      <c r="H624" s="168"/>
      <c r="I624" s="168"/>
      <c r="J624" s="168"/>
    </row>
    <row r="625" spans="2:10">
      <c r="B625" s="145" t="s">
        <v>591</v>
      </c>
      <c r="C625" s="145" t="s">
        <v>661</v>
      </c>
      <c r="D625" s="145"/>
      <c r="H625" s="168"/>
      <c r="I625" s="168"/>
      <c r="J625" s="168"/>
    </row>
    <row r="626" spans="2:10">
      <c r="B626" s="141" t="s">
        <v>782</v>
      </c>
      <c r="F626" s="259"/>
      <c r="G626" s="259"/>
      <c r="H626" s="168"/>
      <c r="I626" s="168"/>
      <c r="J626" s="168"/>
    </row>
    <row r="639" spans="2:10">
      <c r="F639" s="506"/>
      <c r="G639" s="506"/>
      <c r="H639" s="506"/>
      <c r="I639" s="506"/>
    </row>
    <row r="640" spans="2:10">
      <c r="F640" s="506"/>
      <c r="G640" s="506"/>
      <c r="H640" s="506"/>
      <c r="I640" s="506"/>
    </row>
    <row r="641" spans="6:9">
      <c r="F641" s="506"/>
      <c r="G641" s="506"/>
      <c r="H641" s="506"/>
      <c r="I641" s="506"/>
    </row>
    <row r="642" spans="6:9">
      <c r="F642" s="506"/>
      <c r="G642" s="506"/>
      <c r="H642" s="506"/>
      <c r="I642" s="506"/>
    </row>
    <row r="643" spans="6:9">
      <c r="F643" s="506"/>
      <c r="G643" s="506"/>
      <c r="H643" s="506"/>
      <c r="I643" s="506"/>
    </row>
  </sheetData>
  <mergeCells count="446">
    <mergeCell ref="F433:G433"/>
    <mergeCell ref="B413:C413"/>
    <mergeCell ref="B420:C420"/>
    <mergeCell ref="B421:C421"/>
    <mergeCell ref="B246:C246"/>
    <mergeCell ref="B326:C327"/>
    <mergeCell ref="B272:D272"/>
    <mergeCell ref="D316:D317"/>
    <mergeCell ref="D297:I297"/>
    <mergeCell ref="B274:D274"/>
    <mergeCell ref="B275:D275"/>
    <mergeCell ref="B279:C279"/>
    <mergeCell ref="B280:C280"/>
    <mergeCell ref="B281:C281"/>
    <mergeCell ref="B282:D282"/>
    <mergeCell ref="B266:D266"/>
    <mergeCell ref="B270:D270"/>
    <mergeCell ref="B335:C335"/>
    <mergeCell ref="B336:C336"/>
    <mergeCell ref="B337:C337"/>
    <mergeCell ref="B303:C303"/>
    <mergeCell ref="B302:C302"/>
    <mergeCell ref="B301:C301"/>
    <mergeCell ref="B300:C300"/>
    <mergeCell ref="B338:C338"/>
    <mergeCell ref="B343:C343"/>
    <mergeCell ref="B339:C339"/>
    <mergeCell ref="B340:C340"/>
    <mergeCell ref="B318:C318"/>
    <mergeCell ref="B319:C319"/>
    <mergeCell ref="B328:C328"/>
    <mergeCell ref="B228:C228"/>
    <mergeCell ref="B229:C229"/>
    <mergeCell ref="B230:C230"/>
    <mergeCell ref="B231:C231"/>
    <mergeCell ref="B320:C320"/>
    <mergeCell ref="B321:C321"/>
    <mergeCell ref="B316:C317"/>
    <mergeCell ref="B342:C342"/>
    <mergeCell ref="B341:C341"/>
    <mergeCell ref="B332:C332"/>
    <mergeCell ref="B333:C333"/>
    <mergeCell ref="B334:C334"/>
    <mergeCell ref="B299:C299"/>
    <mergeCell ref="B310:C310"/>
    <mergeCell ref="B311:C311"/>
    <mergeCell ref="B329:C329"/>
    <mergeCell ref="B330:C330"/>
    <mergeCell ref="B211:C211"/>
    <mergeCell ref="B219:C219"/>
    <mergeCell ref="B220:C220"/>
    <mergeCell ref="B233:C233"/>
    <mergeCell ref="B234:C234"/>
    <mergeCell ref="B247:C247"/>
    <mergeCell ref="B225:C225"/>
    <mergeCell ref="B227:C227"/>
    <mergeCell ref="B237:C237"/>
    <mergeCell ref="B238:C238"/>
    <mergeCell ref="B239:C239"/>
    <mergeCell ref="B271:D271"/>
    <mergeCell ref="B245:C245"/>
    <mergeCell ref="B243:C243"/>
    <mergeCell ref="B261:C261"/>
    <mergeCell ref="B262:C262"/>
    <mergeCell ref="B235:C235"/>
    <mergeCell ref="B263:C263"/>
    <mergeCell ref="B254:C254"/>
    <mergeCell ref="B255:C255"/>
    <mergeCell ref="B256:C256"/>
    <mergeCell ref="B126:C126"/>
    <mergeCell ref="B149:C149"/>
    <mergeCell ref="B108:C108"/>
    <mergeCell ref="B109:C109"/>
    <mergeCell ref="B111:C111"/>
    <mergeCell ref="B112:C112"/>
    <mergeCell ref="B113:C113"/>
    <mergeCell ref="B114:C114"/>
    <mergeCell ref="B115:C115"/>
    <mergeCell ref="B116:C116"/>
    <mergeCell ref="B117:C117"/>
    <mergeCell ref="B133:C133"/>
    <mergeCell ref="B134:C134"/>
    <mergeCell ref="B127:C127"/>
    <mergeCell ref="B128:C128"/>
    <mergeCell ref="B129:C129"/>
    <mergeCell ref="B132:C132"/>
    <mergeCell ref="B148:C148"/>
    <mergeCell ref="B110:C110"/>
    <mergeCell ref="B125:C125"/>
    <mergeCell ref="B123:C123"/>
    <mergeCell ref="B124:C124"/>
    <mergeCell ref="B130:C130"/>
    <mergeCell ref="B131:C131"/>
    <mergeCell ref="B6:I6"/>
    <mergeCell ref="B102:C102"/>
    <mergeCell ref="B103:C103"/>
    <mergeCell ref="B104:C104"/>
    <mergeCell ref="B69:C69"/>
    <mergeCell ref="B70:C70"/>
    <mergeCell ref="B71:C71"/>
    <mergeCell ref="B36:F36"/>
    <mergeCell ref="B45:D45"/>
    <mergeCell ref="B90:C90"/>
    <mergeCell ref="B91:C91"/>
    <mergeCell ref="B73:C73"/>
    <mergeCell ref="B74:C74"/>
    <mergeCell ref="B79:C79"/>
    <mergeCell ref="B83:C83"/>
    <mergeCell ref="B84:C84"/>
    <mergeCell ref="B85:C85"/>
    <mergeCell ref="B86:C86"/>
    <mergeCell ref="B88:C88"/>
    <mergeCell ref="B96:D96"/>
    <mergeCell ref="B97:D97"/>
    <mergeCell ref="B12:F12"/>
    <mergeCell ref="B15:I15"/>
    <mergeCell ref="B58:C58"/>
    <mergeCell ref="D433:D434"/>
    <mergeCell ref="E433:E434"/>
    <mergeCell ref="B135:C135"/>
    <mergeCell ref="B136:C136"/>
    <mergeCell ref="B137:C137"/>
    <mergeCell ref="B152:C152"/>
    <mergeCell ref="B138:C138"/>
    <mergeCell ref="B139:C139"/>
    <mergeCell ref="B140:C140"/>
    <mergeCell ref="B141:C141"/>
    <mergeCell ref="B202:G202"/>
    <mergeCell ref="B423:C423"/>
    <mergeCell ref="B416:C416"/>
    <mergeCell ref="B142:C142"/>
    <mergeCell ref="B170:C170"/>
    <mergeCell ref="B172:C172"/>
    <mergeCell ref="B173:C173"/>
    <mergeCell ref="B174:C174"/>
    <mergeCell ref="B184:C184"/>
    <mergeCell ref="B422:C422"/>
    <mergeCell ref="B283:D283"/>
    <mergeCell ref="B204:C204"/>
    <mergeCell ref="B205:C205"/>
    <mergeCell ref="B224:C224"/>
    <mergeCell ref="B18:I18"/>
    <mergeCell ref="B26:F26"/>
    <mergeCell ref="B32:H32"/>
    <mergeCell ref="B39:I39"/>
    <mergeCell ref="B34:I34"/>
    <mergeCell ref="B46:D46"/>
    <mergeCell ref="B47:D47"/>
    <mergeCell ref="B76:C76"/>
    <mergeCell ref="B77:C77"/>
    <mergeCell ref="B78:C78"/>
    <mergeCell ref="B118:C118"/>
    <mergeCell ref="B119:C119"/>
    <mergeCell ref="B120:C120"/>
    <mergeCell ref="B121:C121"/>
    <mergeCell ref="B89:C89"/>
    <mergeCell ref="B101:C101"/>
    <mergeCell ref="B95:D95"/>
    <mergeCell ref="D511:E511"/>
    <mergeCell ref="B223:C223"/>
    <mergeCell ref="B162:C162"/>
    <mergeCell ref="B165:C165"/>
    <mergeCell ref="B166:C166"/>
    <mergeCell ref="B203:G203"/>
    <mergeCell ref="B191:C191"/>
    <mergeCell ref="B192:C192"/>
    <mergeCell ref="B193:C193"/>
    <mergeCell ref="B194:C194"/>
    <mergeCell ref="B185:C185"/>
    <mergeCell ref="B167:C167"/>
    <mergeCell ref="B181:E181"/>
    <mergeCell ref="D490:E490"/>
    <mergeCell ref="D499:E499"/>
    <mergeCell ref="D473:E473"/>
    <mergeCell ref="D592:E592"/>
    <mergeCell ref="D563:E563"/>
    <mergeCell ref="D519:E519"/>
    <mergeCell ref="D480:E480"/>
    <mergeCell ref="B59:C59"/>
    <mergeCell ref="B60:C60"/>
    <mergeCell ref="B61:C61"/>
    <mergeCell ref="B62:C62"/>
    <mergeCell ref="B63:C63"/>
    <mergeCell ref="B64:C64"/>
    <mergeCell ref="B143:C143"/>
    <mergeCell ref="B151:C151"/>
    <mergeCell ref="B144:C144"/>
    <mergeCell ref="B146:C146"/>
    <mergeCell ref="B150:C150"/>
    <mergeCell ref="B147:C147"/>
    <mergeCell ref="B153:C153"/>
    <mergeCell ref="B65:C65"/>
    <mergeCell ref="B66:C66"/>
    <mergeCell ref="B67:C67"/>
    <mergeCell ref="B68:C68"/>
    <mergeCell ref="B75:C75"/>
    <mergeCell ref="B122:C122"/>
    <mergeCell ref="B206:C206"/>
    <mergeCell ref="H190:J190"/>
    <mergeCell ref="B190:G190"/>
    <mergeCell ref="B28:I28"/>
    <mergeCell ref="B24:I24"/>
    <mergeCell ref="B22:I22"/>
    <mergeCell ref="F639:I643"/>
    <mergeCell ref="B614:F614"/>
    <mergeCell ref="D574:E574"/>
    <mergeCell ref="D582:E582"/>
    <mergeCell ref="D599:E599"/>
    <mergeCell ref="B441:C441"/>
    <mergeCell ref="B442:C442"/>
    <mergeCell ref="B443:C443"/>
    <mergeCell ref="B451:C451"/>
    <mergeCell ref="B457:C457"/>
    <mergeCell ref="B458:C458"/>
    <mergeCell ref="B459:C459"/>
    <mergeCell ref="B460:C460"/>
    <mergeCell ref="B461:C461"/>
    <mergeCell ref="B465:C465"/>
    <mergeCell ref="B466:C466"/>
    <mergeCell ref="B467:C467"/>
    <mergeCell ref="B468:C468"/>
    <mergeCell ref="B473:C474"/>
    <mergeCell ref="F211:G211"/>
    <mergeCell ref="B197:E197"/>
    <mergeCell ref="B199:E199"/>
    <mergeCell ref="B200:E200"/>
    <mergeCell ref="D211:E211"/>
    <mergeCell ref="B9:I9"/>
    <mergeCell ref="B10:I10"/>
    <mergeCell ref="C14:I14"/>
    <mergeCell ref="B54:C54"/>
    <mergeCell ref="B53:C53"/>
    <mergeCell ref="B55:C55"/>
    <mergeCell ref="B56:C56"/>
    <mergeCell ref="B57:C57"/>
    <mergeCell ref="C21:I21"/>
    <mergeCell ref="C20:I20"/>
    <mergeCell ref="C29:I29"/>
    <mergeCell ref="C31:I31"/>
    <mergeCell ref="C27:I27"/>
    <mergeCell ref="C33:I33"/>
    <mergeCell ref="B19:I19"/>
    <mergeCell ref="B30:I30"/>
    <mergeCell ref="H183:J183"/>
    <mergeCell ref="B155:C155"/>
    <mergeCell ref="B157:C157"/>
    <mergeCell ref="B456:C456"/>
    <mergeCell ref="B362:C362"/>
    <mergeCell ref="B426:C426"/>
    <mergeCell ref="B381:C381"/>
    <mergeCell ref="B399:C399"/>
    <mergeCell ref="B356:C356"/>
    <mergeCell ref="B360:C360"/>
    <mergeCell ref="B406:C406"/>
    <mergeCell ref="B407:C407"/>
    <mergeCell ref="B394:C394"/>
    <mergeCell ref="B400:C400"/>
    <mergeCell ref="B393:C393"/>
    <mergeCell ref="B433:C434"/>
    <mergeCell ref="B435:C435"/>
    <mergeCell ref="B436:C436"/>
    <mergeCell ref="B414:C414"/>
    <mergeCell ref="B454:C454"/>
    <mergeCell ref="B455:C455"/>
    <mergeCell ref="B365:C365"/>
    <mergeCell ref="B366:C366"/>
    <mergeCell ref="B350:C350"/>
    <mergeCell ref="B351:C351"/>
    <mergeCell ref="B352:C352"/>
    <mergeCell ref="B353:C353"/>
    <mergeCell ref="B355:C355"/>
    <mergeCell ref="B361:C361"/>
    <mergeCell ref="B452:C452"/>
    <mergeCell ref="B453:C453"/>
    <mergeCell ref="B354:C354"/>
    <mergeCell ref="B444:C444"/>
    <mergeCell ref="B445:C445"/>
    <mergeCell ref="B415:C415"/>
    <mergeCell ref="B501:C501"/>
    <mergeCell ref="B502:C502"/>
    <mergeCell ref="B475:C475"/>
    <mergeCell ref="B483:C483"/>
    <mergeCell ref="B395:C395"/>
    <mergeCell ref="B363:C363"/>
    <mergeCell ref="B371:C371"/>
    <mergeCell ref="B372:C372"/>
    <mergeCell ref="B378:C378"/>
    <mergeCell ref="B379:C379"/>
    <mergeCell ref="B373:C373"/>
    <mergeCell ref="B419:C419"/>
    <mergeCell ref="B401:C401"/>
    <mergeCell ref="B402:C402"/>
    <mergeCell ref="B408:C408"/>
    <mergeCell ref="B409:C409"/>
    <mergeCell ref="B374:C374"/>
    <mergeCell ref="B392:C392"/>
    <mergeCell ref="B417:C417"/>
    <mergeCell ref="B418:C418"/>
    <mergeCell ref="B424:C424"/>
    <mergeCell ref="B425:C425"/>
    <mergeCell ref="B427:C427"/>
    <mergeCell ref="B428:C428"/>
    <mergeCell ref="B537:C537"/>
    <mergeCell ref="B538:C538"/>
    <mergeCell ref="B539:C539"/>
    <mergeCell ref="B540:C540"/>
    <mergeCell ref="B541:C541"/>
    <mergeCell ref="B546:C546"/>
    <mergeCell ref="B521:C521"/>
    <mergeCell ref="B503:C503"/>
    <mergeCell ref="B476:C476"/>
    <mergeCell ref="B480:C481"/>
    <mergeCell ref="B486:C486"/>
    <mergeCell ref="B482:C482"/>
    <mergeCell ref="B484:C484"/>
    <mergeCell ref="B522:C522"/>
    <mergeCell ref="B523:C523"/>
    <mergeCell ref="B485:C485"/>
    <mergeCell ref="B504:C504"/>
    <mergeCell ref="B507:C507"/>
    <mergeCell ref="B511:C512"/>
    <mergeCell ref="B515:C515"/>
    <mergeCell ref="B490:C491"/>
    <mergeCell ref="B493:C493"/>
    <mergeCell ref="B492:C492"/>
    <mergeCell ref="B499:C500"/>
    <mergeCell ref="B506:C506"/>
    <mergeCell ref="B602:C602"/>
    <mergeCell ref="B385:C385"/>
    <mergeCell ref="B386:C386"/>
    <mergeCell ref="B387:C387"/>
    <mergeCell ref="B388:C388"/>
    <mergeCell ref="B380:C380"/>
    <mergeCell ref="B555:C555"/>
    <mergeCell ref="B513:C513"/>
    <mergeCell ref="B514:C514"/>
    <mergeCell ref="B519:C520"/>
    <mergeCell ref="B529:C529"/>
    <mergeCell ref="B524:C524"/>
    <mergeCell ref="B542:C542"/>
    <mergeCell ref="B543:C543"/>
    <mergeCell ref="B544:C544"/>
    <mergeCell ref="B545:C545"/>
    <mergeCell ref="B547:C547"/>
    <mergeCell ref="B531:C531"/>
    <mergeCell ref="B532:C532"/>
    <mergeCell ref="B533:C533"/>
    <mergeCell ref="B534:C534"/>
    <mergeCell ref="B535:C535"/>
    <mergeCell ref="B536:C536"/>
    <mergeCell ref="D611:E611"/>
    <mergeCell ref="F610:H610"/>
    <mergeCell ref="F611:H611"/>
    <mergeCell ref="B446:D446"/>
    <mergeCell ref="B447:D447"/>
    <mergeCell ref="B582:C583"/>
    <mergeCell ref="B584:C584"/>
    <mergeCell ref="B585:C585"/>
    <mergeCell ref="B586:C586"/>
    <mergeCell ref="B592:C593"/>
    <mergeCell ref="B594:C594"/>
    <mergeCell ref="B595:C595"/>
    <mergeCell ref="B599:C600"/>
    <mergeCell ref="B563:C564"/>
    <mergeCell ref="B565:C565"/>
    <mergeCell ref="B601:C601"/>
    <mergeCell ref="B566:C566"/>
    <mergeCell ref="B568:C568"/>
    <mergeCell ref="B505:C505"/>
    <mergeCell ref="B567:C567"/>
    <mergeCell ref="B610:C610"/>
    <mergeCell ref="B574:C575"/>
    <mergeCell ref="B611:C611"/>
    <mergeCell ref="B576:C576"/>
    <mergeCell ref="E316:G316"/>
    <mergeCell ref="D326:E326"/>
    <mergeCell ref="D308:D309"/>
    <mergeCell ref="E308:G308"/>
    <mergeCell ref="B297:C298"/>
    <mergeCell ref="B304:C304"/>
    <mergeCell ref="B305:C305"/>
    <mergeCell ref="B308:C309"/>
    <mergeCell ref="D610:E610"/>
    <mergeCell ref="B345:C345"/>
    <mergeCell ref="B577:C577"/>
    <mergeCell ref="B578:C578"/>
    <mergeCell ref="B548:C548"/>
    <mergeCell ref="B549:C549"/>
    <mergeCell ref="B550:C550"/>
    <mergeCell ref="B551:C551"/>
    <mergeCell ref="B552:C552"/>
    <mergeCell ref="B553:C553"/>
    <mergeCell ref="B557:C557"/>
    <mergeCell ref="B554:C554"/>
    <mergeCell ref="B526:C526"/>
    <mergeCell ref="B527:C527"/>
    <mergeCell ref="B528:C528"/>
    <mergeCell ref="B530:C530"/>
    <mergeCell ref="B87:C87"/>
    <mergeCell ref="E288:I288"/>
    <mergeCell ref="B288:D289"/>
    <mergeCell ref="B290:D290"/>
    <mergeCell ref="B291:D291"/>
    <mergeCell ref="B292:D292"/>
    <mergeCell ref="B293:D293"/>
    <mergeCell ref="B294:D294"/>
    <mergeCell ref="B295:D295"/>
    <mergeCell ref="H161:J161"/>
    <mergeCell ref="B161:G161"/>
    <mergeCell ref="B188:E188"/>
    <mergeCell ref="B195:E195"/>
    <mergeCell ref="B163:G163"/>
    <mergeCell ref="B164:G164"/>
    <mergeCell ref="B183:G183"/>
    <mergeCell ref="B226:C226"/>
    <mergeCell ref="B221:C221"/>
    <mergeCell ref="B222:C222"/>
    <mergeCell ref="B265:D265"/>
    <mergeCell ref="B252:F252"/>
    <mergeCell ref="B210:C210"/>
    <mergeCell ref="B232:C232"/>
    <mergeCell ref="B264:C264"/>
    <mergeCell ref="B240:C240"/>
    <mergeCell ref="B241:C241"/>
    <mergeCell ref="B242:C242"/>
    <mergeCell ref="B168:C168"/>
    <mergeCell ref="B169:C169"/>
    <mergeCell ref="B187:C187"/>
    <mergeCell ref="B331:C331"/>
    <mergeCell ref="B296:D296"/>
    <mergeCell ref="B248:C248"/>
    <mergeCell ref="B253:C253"/>
    <mergeCell ref="B244:C244"/>
    <mergeCell ref="B249:C249"/>
    <mergeCell ref="B171:C171"/>
    <mergeCell ref="B175:C175"/>
    <mergeCell ref="B176:C176"/>
    <mergeCell ref="B186:C186"/>
    <mergeCell ref="B177:C177"/>
    <mergeCell ref="B178:C178"/>
    <mergeCell ref="B179:C179"/>
    <mergeCell ref="B180:C180"/>
    <mergeCell ref="B236:C236"/>
    <mergeCell ref="B207:C207"/>
    <mergeCell ref="B313:C313"/>
    <mergeCell ref="B312:C312"/>
  </mergeCells>
  <pageMargins left="0.70866141732283472" right="0.70866141732283472" top="0.74803149606299213" bottom="0.74803149606299213" header="0.31496062992125984" footer="0.31496062992125984"/>
  <pageSetup paperSize="9" scale="60" orientation="landscape" r:id="rId1"/>
  <ignoredErrors>
    <ignoredError sqref="D345:E345 D515:E515 D586:E586 D578:E578 D486:E486 D507:E507 D557:E557" formulaRange="1"/>
    <ignoredError sqref="G85:G88 G57:G78 G90 I295 G312" formula="1"/>
  </ignoredErrors>
  <drawing r:id="rId2"/>
  <legacyDrawing r:id="rId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13" Type="http://schemas.openxmlformats.org/package/2006/relationships/digital-signature/signature" Target="sig1.xml"/><Relationship Id="rId18" Type="http://schemas.openxmlformats.org/package/2006/relationships/digital-signature/signature" Target="sig6.xml"/><Relationship Id="rId7" Type="http://schemas.openxmlformats.org/package/2006/relationships/digital-signature/signature" Target="sig7.xml"/><Relationship Id="rId12" Type="http://schemas.openxmlformats.org/package/2006/relationships/digital-signature/signature" Target="sig12.xml"/><Relationship Id="rId17" Type="http://schemas.openxmlformats.org/package/2006/relationships/digital-signature/signature" Target="sig5.xml"/><Relationship Id="rId16" Type="http://schemas.openxmlformats.org/package/2006/relationships/digital-signature/signature" Target="sig4.xml"/><Relationship Id="rId11" Type="http://schemas.openxmlformats.org/package/2006/relationships/digital-signature/signature" Target="sig11.xml"/><Relationship Id="rId15" Type="http://schemas.openxmlformats.org/package/2006/relationships/digital-signature/signature" Target="sig3.xml"/><Relationship Id="rId10" Type="http://schemas.openxmlformats.org/package/2006/relationships/digital-signature/signature" Target="sig10.xml"/><Relationship Id="rId9" Type="http://schemas.openxmlformats.org/package/2006/relationships/digital-signature/signature" Target="sig9.xml"/><Relationship Id="rId14"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wwoeWud9FtO1Xt6iKFIXI2XqiwiMHUKhyfcIc+yTHi8=</DigestValue>
    </Reference>
    <Reference Type="http://www.w3.org/2000/09/xmldsig#Object" URI="#idOfficeObject">
      <DigestMethod Algorithm="http://www.w3.org/2001/04/xmlenc#sha256"/>
      <DigestValue>QoRkMFhxdUy+6H+QNKcee+xIgs9ZybpFvKMhF8OG8Ko=</DigestValue>
    </Reference>
    <Reference Type="http://uri.etsi.org/01903#SignedProperties" URI="#idSignedProperties">
      <Transforms>
        <Transform Algorithm="http://www.w3.org/TR/2001/REC-xml-c14n-20010315"/>
      </Transforms>
      <DigestMethod Algorithm="http://www.w3.org/2001/04/xmlenc#sha256"/>
      <DigestValue>dtOUQqRLM8mwJ+Ch9ewAPj+Qk9B14TcDGH1ngoG3cts=</DigestValue>
    </Reference>
    <Reference Type="http://www.w3.org/2000/09/xmldsig#Object" URI="#idValidSigLnImg">
      <DigestMethod Algorithm="http://www.w3.org/2001/04/xmlenc#sha256"/>
      <DigestValue>e2AqXs/UoW9LxC6kDnaiG+wZqC4ONEgWp/KRKEzH2mM=</DigestValue>
    </Reference>
    <Reference Type="http://www.w3.org/2000/09/xmldsig#Object" URI="#idInvalidSigLnImg">
      <DigestMethod Algorithm="http://www.w3.org/2001/04/xmlenc#sha256"/>
      <DigestValue>R7mHYsLd8IfwjdCfkHx2U8rsKBi8O53cAOJBYpnLizE=</DigestValue>
    </Reference>
  </SignedInfo>
  <SignatureValue>lKp9MGOhRbQ701sWzGpwVsWbYqA9bG1M5gU4vNfHE9C/LFoYRvLWizzKH+2icbYfkPncB+iVC27B
rNl9cnoxD3LIxYQzOp/FdJwpwqpe+r9sveGV4q3oYe9rDB3I6hvLyBlgXqdr2iebZGbYejLaRMbb
uwa/4zjLz43LlF4G8DYJCDYhsxdZ7Lbt8QIDwvMvCq/fhZweBT3E3mTVFDMUv8ks/GN5cmmqGKVu
uDP2KBpgGJeoHxAveXXgT3sL+gDfYMn4Z7S35suXiE/sTKfw4hG0zzGRUNBVZoY2Lwm0hE2wlE54
wX5x7q/A+QA6n7m9I65ZmwPyHAmP+P558gnRHA==</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SPthqRLjWNa6hPNsWsnQe5V8ulQse9oDVpOtc1ChI4I=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BG2c3ml0w7MVAEJKJnjW+UQGFmkloiLdHWkXdA8gTvM=</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Dh223dNeaEetd2H5Otucag7I2gdm/vFkPYAeDEmd9Xo=</DigestValue>
      </Reference>
      <Reference URI="/xl/drawings/vmlDrawing1.vml?ContentType=application/vnd.openxmlformats-officedocument.vmlDrawing">
        <DigestMethod Algorithm="http://www.w3.org/2001/04/xmlenc#sha256"/>
        <DigestValue>ygD7xbYwW2cVqcs6DYi8az8Ih7wGXZnTtlXMywaCEfA=</DigestValue>
      </Reference>
      <Reference URI="/xl/drawings/vmlDrawing2.vml?ContentType=application/vnd.openxmlformats-officedocument.vmlDrawing">
        <DigestMethod Algorithm="http://www.w3.org/2001/04/xmlenc#sha256"/>
        <DigestValue>+89Vv7ku0Fag/lczoJOgkgbWPy81L1Xw5ZnhdgB1uC4=</DigestValue>
      </Reference>
      <Reference URI="/xl/drawings/vmlDrawing3.vml?ContentType=application/vnd.openxmlformats-officedocument.vmlDrawing">
        <DigestMethod Algorithm="http://www.w3.org/2001/04/xmlenc#sha256"/>
        <DigestValue>crOE3VtPjWXmzZ/1NYCOwt9zh3Joc+aXHKoCAH9fw/M=</DigestValue>
      </Reference>
      <Reference URI="/xl/drawings/vmlDrawing4.vml?ContentType=application/vnd.openxmlformats-officedocument.vmlDrawing">
        <DigestMethod Algorithm="http://www.w3.org/2001/04/xmlenc#sha256"/>
        <DigestValue>Usw6tRe/YlbutF6F1+h0QFKVwMlNTfnm+b/OZ5uSXlE=</DigestValue>
      </Reference>
      <Reference URI="/xl/drawings/vmlDrawing5.vml?ContentType=application/vnd.openxmlformats-officedocument.vmlDrawing">
        <DigestMethod Algorithm="http://www.w3.org/2001/04/xmlenc#sha256"/>
        <DigestValue>nki4JLdg7axY5RfHgQ7pfYJ+WpJ8/YQ8nctkscIiR4Y=</DigestValue>
      </Reference>
      <Reference URI="/xl/drawings/vmlDrawing6.vml?ContentType=application/vnd.openxmlformats-officedocument.vmlDrawing">
        <DigestMethod Algorithm="http://www.w3.org/2001/04/xmlenc#sha256"/>
        <DigestValue>7n8DbKhDZNvfi3s+RfE713/laD8/LVHIbcFds+2GjlY=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Ik5OpQZHg5MHkDgY39arJmWSTqz0pmEioM+zXb189No=</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kRBPJV4erDPqzkRmX5YGOQzpln9K2RqOqu6/xqXekCA=</DigestValue>
      </Reference>
      <Reference URI="/xl/media/image3.emf?ContentType=image/x-emf">
        <DigestMethod Algorithm="http://www.w3.org/2001/04/xmlenc#sha256"/>
        <DigestValue>zTa2dPp9XiZZJevRzDMSbqbkWqMwhBP5Q+7ABToSHuI=</DigestValue>
      </Reference>
      <Reference URI="/xl/media/image4.emf?ContentType=image/x-emf">
        <DigestMethod Algorithm="http://www.w3.org/2001/04/xmlenc#sha256"/>
        <DigestValue>s44wYMEqebg1nopUqHD8Rhtn5WmrVrDggtWDkQNcThE=</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qyDsOob/rXgBLy2ens1unIpBZm//Ki0qbVyd8uX9/2I=</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sivOdTuVYtysNE3t2dIcj9HC7fX32L0n5maH7Rq3tI8=</DigestValue>
      </Reference>
      <Reference URI="/xl/styles.xml?ContentType=application/vnd.openxmlformats-officedocument.spreadsheetml.styles+xml">
        <DigestMethod Algorithm="http://www.w3.org/2001/04/xmlenc#sha256"/>
        <DigestValue>b9EIVgrlKBnoUvcjAi1060YqtDIL66doHeGHkxpqIbE=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dTZBIuYisHn7bNNdfG4KCMgnKtT5vJGjXbrMISRz0i0=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9LREMtMo9lkyQOxRrV/G+gldYW6WYXaAxAb9R5jsWrU=</DigestValue>
      </Reference>
      <Reference URI="/xl/worksheets/sheet2.xml?ContentType=application/vnd.openxmlformats-officedocument.spreadsheetml.worksheet+xml">
        <DigestMethod Algorithm="http://www.w3.org/2001/04/xmlenc#sha256"/>
        <DigestValue>kCpO8tPZ8vxcQ6gpFKqdASpkfB0MkgmBd6nXHRN6vgE=</DigestValue>
      </Reference>
      <Reference URI="/xl/worksheets/sheet3.xml?ContentType=application/vnd.openxmlformats-officedocument.spreadsheetml.worksheet+xml">
        <DigestMethod Algorithm="http://www.w3.org/2001/04/xmlenc#sha256"/>
        <DigestValue>hBci3oaf1LuIPWGc5pA4tuamaUjSvvSkMzy1D5COpl4=</DigestValue>
      </Reference>
      <Reference URI="/xl/worksheets/sheet4.xml?ContentType=application/vnd.openxmlformats-officedocument.spreadsheetml.worksheet+xml">
        <DigestMethod Algorithm="http://www.w3.org/2001/04/xmlenc#sha256"/>
        <DigestValue>PlDD08+XnfhVxc0aE7RkZeqBfZ/uM2uwRlR1IgDxEu8=</DigestValue>
      </Reference>
      <Reference URI="/xl/worksheets/sheet5.xml?ContentType=application/vnd.openxmlformats-officedocument.spreadsheetml.worksheet+xml">
        <DigestMethod Algorithm="http://www.w3.org/2001/04/xmlenc#sha256"/>
        <DigestValue>0JaMtWwACYAXPp6xd0+HzyzPKpZo0UE8yfYABRdhvCI=</DigestValue>
      </Reference>
      <Reference URI="/xl/worksheets/sheet6.xml?ContentType=application/vnd.openxmlformats-officedocument.spreadsheetml.worksheet+xml">
        <DigestMethod Algorithm="http://www.w3.org/2001/04/xmlenc#sha256"/>
        <DigestValue>MA8/xYl7kHT32hvjFn57Bh+jGgeH/vbNYcs5uzgiN/8=</DigestValue>
      </Reference>
      <Reference URI="/xl/worksheets/sheet7.xml?ContentType=application/vnd.openxmlformats-officedocument.spreadsheetml.worksheet+xml">
        <DigestMethod Algorithm="http://www.w3.org/2001/04/xmlenc#sha256"/>
        <DigestValue>GQV1XRSQOiMjvK/tHagljyQfaBr9YOE2GLr/JHVkFYs=</DigestValue>
      </Reference>
    </Manifest>
    <SignatureProperties>
      <SignatureProperty Id="idSignatureTime" Target="#idPackageSignature">
        <mdssi:SignatureTime xmlns:mdssi="http://schemas.openxmlformats.org/package/2006/digital-signature">
          <mdssi:Format>YYYY-MM-DDThh:mm:ssTZD</mdssi:Format>
          <mdssi:Value>2023-05-16T15:39:07Z</mdssi:Value>
        </mdssi:SignatureTime>
      </SignatureProperty>
    </SignatureProperties>
  </Object>
  <Object Id="idOfficeObject">
    <SignatureProperties>
      <SignatureProperty Id="idOfficeV1Details" Target="#idPackageSignature">
        <SignatureInfoV1 xmlns="http://schemas.microsoft.com/office/2006/digsig">
          <SetupID>{2B42AD58-B211-440D-85A3-10ED71719A3D}</SetupID>
          <SignatureText>Gustavo Segovia</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2023-05-16T15:39:07Z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QualifyingProperties>
  </Object>
  <Object Id="idValidSigLnImg">AQAAAGwAAAAAAAAAAAAAAA8BAAB/AAAAAAAAAAAAAAAJGAAARAsAACBFTUYAAAEAyBsAAKoAAAAGAAAAAAAAAAAAAAAAAAAAVgUAAAADAAA1AQAArQAAAAAAAAAAAAAAAAAAAAi3BADIow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0Kha/n8AAADQqFr+fwAAEwAAAAAAAAAAAECm/n8AAK0o9Vn+fwAAMBZApv5/AAATAAAAAAAAAOgWAAAAAAAAQAAAwP5/AAAAAECm/n8AAHUr9Vn+fwAABAAAAAAAAAAwFkCm/n8AALC03ESQAAAAEwAAAAAAAABIAAAAAAAAAIzIi1r+fwAAiNOoWv5/AADAzIta/n8AAAEAAAAAAAAADvKLWv5/AAAAAECm/n8AAAAAAAAAAAAAAAAAAP5/AAAAAAAAAAAAAOAQVwAQAgAAq9/PpP5/AACAtdxEkAAAABm23ESQAAAAAAAAAAAAAAAAAAAAZHYACAAAAAAlAAAADAAAAAEAAAAYAAAADAAAAAAAAAASAAAADAAAAAEAAAAeAAAAGAAAAL0AAAAEAAAA9wAAABEAAAAlAAAADAAAAAEAAABUAAAAiAAAAL4AAAAEAAAA9QAAABAAAAABAAAAYfe0QVU1tEG+AAAABAAAAAoAAABMAAAAAAAAAAAAAAAAAAAA//////////9gAAAAMQA2AC8AMAA1AC8AMgAwADIAMwAGAAAABgAAAAQAAAAGAAAABgAAAAQAAAAGAAAABgAAAAYAAAAGAAAASwAAAEAAAAAwAAAABQAAACAAAAABAAAAAQAAABAAAAAAAAAAAAAAABABAACAAAAAAAAAAAAAAAAQAQAAgAAAAFIAAABwAQAAAgAAABAAAAAHAAAAAAAAAAAAAAC8AgAAAAAAAAECAiJTAHkAcwB0AGUAbQAAAAAAAAAAAAAAAAAAAAAAAAAAAAAAAAAAAAAAAAAAAAAAAAAAAAAAAAAAAAAAAAAAAAAAAAAAAAEAAAAQAgAAWCTbRJAAAAAAdeNnqicAAIg+86T+fwAAAAAAAAAAAAAJAAAAAAAAAAAAAAAAAAAA6Cr1Wf5/AAAAAAAAAAAAAAAAAAAAAAAANjruNjsCAADYJdtEkAAAAAQAAAAAAAAAsFr2EBACAADgEFcAEAIAAAAn20QAAAAAAAAAAAAAAAAHAAAAAAAAAHgW7Q0QAgAAPCbbRJAAAAB5JttEkAAAAHHNy6T+fwAAaQBhAGwAAAAAAAAAAAAAAAAAAAAAAAAAAAAAAAAAAADgEFcAEAIAAKvfz6T+fwAA4CXbRJAAAAB5JttEkAAAALBa9hAQ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QAAAAIAAACRJNtEkAAAAPjnGVj+fwAAiD7zpP5/AAAAAAAAAAAAAAAAAAAAAAAAAwAAAAAAAADgzAJY/n8AAAAAAAAAAAAAAAAAAAAAAACGO+42OwIAAFDkXhEQAgAAAQAAAAAAAADg////AAAAAOAQVwAQAgAAqCbbRAAAAAAAAAAAAAAAAAYAAAAAAAAAIAAAAAAAAADMJdtEkAAAAAkm20SQAAAAcc3LpP5/AABQ3zkREAIAAKjNAlgAAAAAMMpPfRACAAAAAAAAAAAAAOAQVwAQAgAAq9/PpP5/AABwJdtEkAAAAAkm20SQAAAAUOFIABACAAAAAAAA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BAbQJY/n8AAAq2cFf+fwAAcC7bRJAAAACIPvOk/n8AAAAAAAAAAAAAAAAAAAAAAAB4bgJY/n8AAAAAAAAAAAAAAAAAAAAAAAAAAAAAAAAAAJY67jY7AgAA//////5/AAD/////AAAAAPD///8AAAAA4BBXABACAAC4J9tEAAAAAAAAAAAAAAAACQAAAAAAAAAgAAAAAAAAANwm20SQAAAAGSfbRJAAAABxzcuk/n8AAAAAAAAAAAAAAAAAAAAAAAAAAAAAAAAAAAAAAAAAAAAA4BBXABACAACr38+k/n8AAIAm20SQAAAAGSfbRJAAAAAgXfYQEAIAAAAAAABkdgAIAAAAACUAAAAMAAAABAAAABgAAAAMAAAAAAAAABIAAAAMAAAAAQAAAB4AAAAYAAAAKQAAADMAAACfAAAASAAAACUAAAAMAAAABAAAAFQAAACoAAAAKgAAADMAAACdAAAARwAAAAEAAABh97RBVTW0QSoAAAAzAAAADwAAAEwAAAAAAAAAAAAAAAAAAAD//////////2wAAABHAHUAcwB0AGEAdgBvACAAUwBlAGcAbwB2AGkAYQCAPw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Bh97RBVTW0QQoAAABQAAAADwAAAEwAAAAAAAAAAAAAAAAAAAD//////////2wAAABHAHUAcwB0AGEAdgBvACAAUwBlAGcAbwB2AGkAYQAAAAgAAAAHAAAABQAAAAQAAAAGAAAABQAAAAcAAAADAAAABgAAAAYAAAAHAAAABwAAAAUAAAADAAAABg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GH3tEFVNbRBCgAAAGAAAAAOAAAATAAAAAAAAAAAAAAAAAAAAP//////////aAAAAFYAaQBjAGUAcAByAGUAcwBpAGQAZQBuAHQAZQAHAAAAAwAAAAUAAAAGAAAABw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GH3tEFVNbR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Object Id="idInvalidSigLnImg">AQAAAGwAAAAAAAAAAAAAAA8BAAB/AAAAAAAAAAAAAAAJGAAARAsAACBFTUYAAAEANCEAALEAAAAGAAAAAAAAAAAAAAAAAAAAVgUAAAADAAA1AQAArQAAAAAAAAAAAAAAAAAAAAi3BADIow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Kha/n8AAADQqFr+fwAAEwAAAAAAAAAAAECm/n8AAK0o9Vn+fwAAMBZApv5/AAATAAAAAAAAAOgWAAAAAAAAQAAAwP5/AAAAAECm/n8AAHUr9Vn+fwAABAAAAAAAAAAwFkCm/n8AALC03ESQAAAAEwAAAAAAAABIAAAAAAAAAIzIi1r+fwAAiNOoWv5/AADAzIta/n8AAAEAAAAAAAAADvKLWv5/AAAAAECm/n8AAAAAAAAAAAAAAAAAAP5/AAAAAAAAAAAAAOAQVwAQAgAAq9/PpP5/AACAtdxEkAAAABm23ESQAAAAAAAAAAAAAAAAAAAAZHYACAAAAAAlAAAADAAAAAEAAAAYAAAADAAAAP8AAAASAAAADAAAAAEAAAAeAAAAGAAAACIAAAAEAAAAcgAAABEAAAAlAAAADAAAAAEAAABUAAAAqAAAACMAAAAEAAAAcAAAABAAAAABAAAAYfe0QVU1tEEjAAAABAAAAA8AAABMAAAAAAAAAAAAAAAAAAAA//////////9sAAAARgBpAHIAbQBhACAAbgBvACAAdgDhAGwAaQBkAGEAAAAGAAAAAwAAAAQAAAAJAAAABgAAAAMAAAAHAAAABwAAAAMAAAAFAAAABgAAAAMAAAADAAAABwAAAAYAAABLAAAAQAAAADAAAAAFAAAAIAAAAAEAAAABAAAAEAAAAAAAAAAAAAAAEAEAAIAAAAAAAAAAAAAAABABAACAAAAAUgAAAHABAAACAAAAEAAAAAcAAAAAAAAAAAAAALwCAAAAAAAAAQICIlMAeQBzAHQAZQBtAAAAAAAAAAAAAAAAAAAAAAAAAAAAAAAAAAAAAAAAAAAAAAAAAAAAAAAAAAAAAAAAAAAAAAAAAAAAAQAAABACAABYJNtEkAAAAAB142eqJwAAiD7zpP5/AAAAAAAAAAAAAAkAAAAAAAAAAAAAAAAAAADoKvVZ/n8AAAAAAAAAAAAAAAAAAAAAAAA2Ou42OwIAANgl20SQAAAABAAAAAAAAACwWvYQEAIAAOAQVwAQAgAAACfbRAAAAAAAAAAAAAAAAAcAAAAAAAAAeBbtDRACAAA8JttEkAAAAHkm20SQAAAAcc3LpP5/AABpAGEAbAAAAAAAAAAAAAAAAAAAAAAAAAAAAAAAAAAAAOAQVwAQAgAAq9/PpP5/AADgJdtEkAAAAHkm20SQAAAAsFr2EBA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JEk20SQAAAA+OcZWP5/AACIPvOk/n8AAAAAAAAAAAAAAAAAAAAAAAADAAAAAAAAAODMAlj+fwAAAAAAAAAAAAAAAAAAAAAAAIY77jY7AgAAUOReERACAAABAAAAAAAAAOD///8AAAAA4BBXABACAACoJttEAAAAAAAAAAAAAAAABgAAAAAAAAAgAAAAAAAAAMwl20SQAAAACSbbRJAAAABxzcuk/n8AAFDfOREQAgAAqM0CWAAAAAAwyk99EAIAAAAAAAAAAAAA4BBXABACAACr38+k/n8AAHAl20SQAAAACSbbRJAAAABQ4UgAEAIAAAAAAABkdgAIAAAAACUAAAAMAAAAAwAAABgAAAAMAAAAAAAAAB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EBtAlj+fwAACrZwV/5/AABwLttEkAAAAIg+86T+fwAAAAAAAAAAAAAAAAAAAAAAAHhuAlj+fwAAAAAAAAAAAAAAAAAAAAAAAAAAAAAAAAAAljruNjsCAAD//////n8AAP////8AAAAA8P///wAAAADgEFcAEAIAALgn20QAAAAAAAAAAAAAAAAJAAAAAAAAACAAAAAAAAAA3CbbRJAAAAAZJ9tEkAAAAHHNy6T+fwAAAAAAAAAAAAAAAAAAAAAAAAAAAAAAAAAAAAAAAAAAAADgEFcAEAIAAKvfz6T+fwAAgCbbRJAAAAAZJ9tEkAAAACBd9hAQAgAAAAAAAGR2AAgAAAAAJQAAAAwAAAAEAAAAGAAAAAwAAAAAAAAAEgAAAAwAAAABAAAAHgAAABgAAAApAAAAMwAAAJ8AAABIAAAAJQAAAAwAAAAEAAAAVAAAAKgAAAAqAAAAMwAAAJ0AAABHAAAAAQAAAGH3tEFVNbRBKgAAADMAAAAPAAAATAAAAAAAAAAAAAAAAAAAAP//////////bAAAAEcAdQBzAHQAYQB2AG8AIABTAGUAZwBvAHYAaQBhAAC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GH3tEFVNbRBCgAAAFAAAAAPAAAATAAAAAAAAAAAAAAAAAAAAP//////////bAAAAEcAdQBzAHQAYQB2AG8AIABTAGUAZwBvAHYAaQBhAAAACAAAAAcAAAAFAAAABAAAAAYAAAAFAAAABwAAAAMAAAAGAAAABgAAAAcAAAAHAAAABQAAAAMAAAAGAAAASwAAAEAAAAAwAAAABQAAACAAAAABAAAAAQAAABAAAAAAAAAAAAAAABABAACAAAAAAAAAAAAAAAAQ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Yfe0QVU1tEEKAAAAYAAAAA4AAABMAAAAAAAAAAAAAAAAAAAA//////////9oAAAAVgBpAGMAZQBwAHIAZQBzAGkAZABlAG4AdABlAAcAAAADAAAABQAAAAYAAAAH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Yfe0QVU1tE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8iV5regwrdvWRJvYoKS1eAaD9zm+VnfAFhTlkd2oEn0=</DigestValue>
    </Reference>
    <Reference Type="http://www.w3.org/2000/09/xmldsig#Object" URI="#idOfficeObject">
      <DigestMethod Algorithm="http://www.w3.org/2001/04/xmlenc#sha256"/>
      <DigestValue>9TRK2seQVakP6zzGbqbNN04xiDtbqrV+8Jhx7C2Dn4Q=</DigestValue>
    </Reference>
    <Reference Type="http://uri.etsi.org/01903#SignedProperties" URI="#idSignedProperties">
      <Transforms>
        <Transform Algorithm="http://www.w3.org/TR/2001/REC-xml-c14n-20010315"/>
      </Transforms>
      <DigestMethod Algorithm="http://www.w3.org/2001/04/xmlenc#sha256"/>
      <DigestValue>5SLoz4GEZm7OoWWR/oeLh39cMi8JxfHPoGj7upRUH+U=</DigestValue>
    </Reference>
    <Reference Type="http://www.w3.org/2000/09/xmldsig#Object" URI="#idValidSigLnImg">
      <DigestMethod Algorithm="http://www.w3.org/2001/04/xmlenc#sha256"/>
      <DigestValue>ZwIF3B5LJnV7peRdDALVHJWjXz2T1rtTdgwXezmMZCY=</DigestValue>
    </Reference>
    <Reference Type="http://www.w3.org/2000/09/xmldsig#Object" URI="#idInvalidSigLnImg">
      <DigestMethod Algorithm="http://www.w3.org/2001/04/xmlenc#sha256"/>
      <DigestValue>EJrvkCAXFRj5SP6SnBJHwqIov+Aa5Vv1kmQ/BfdTVts=</DigestValue>
    </Reference>
  </SignedInfo>
  <SignatureValue>nj1VBf0pR422xT8cah77fsEIFqgNk6Ovt5Cx5h//GXN66dKdX2J6zaTq/oaI1TvlG7hwfJ8i4In3
wJ++xtS4iIuliVzBdGkB4+VvO7kP9TOsqUp68DW1QqENKHJo9dbiXhbksc3SVUhlHdoX3ZOs/qaJ
8Yr79VakoViPt9N1aZZ+3/0Z1NQnVAOI27l9KCWvHTCJqsq/tRwk0v/V4enDhyn/iDYf6WrHn5pQ
PgSPsvfF7WgGA8VlajqFTH7UYEgG+PbWrpMw4t/sPYGhIaVK15/+lyzBnoh1I15gnaT11NEFSSVs
vNiZxL0wzQyb833uhzUJCdxbMYTGuOcSZs9v4g==</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SPthqRLjWNa6hPNsWsnQe5V8ulQse9oDVpOtc1ChI4I=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BG2c3ml0w7MVAEJKJnjW+UQGFmkloiLdHWkXdA8gTvM=</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Dh223dNeaEetd2H5Otucag7I2gdm/vFkPYAeDEmd9Xo=</DigestValue>
      </Reference>
      <Reference URI="/xl/drawings/vmlDrawing1.vml?ContentType=application/vnd.openxmlformats-officedocument.vmlDrawing">
        <DigestMethod Algorithm="http://www.w3.org/2001/04/xmlenc#sha256"/>
        <DigestValue>ygD7xbYwW2cVqcs6DYi8az8Ih7wGXZnTtlXMywaCEfA=</DigestValue>
      </Reference>
      <Reference URI="/xl/drawings/vmlDrawing2.vml?ContentType=application/vnd.openxmlformats-officedocument.vmlDrawing">
        <DigestMethod Algorithm="http://www.w3.org/2001/04/xmlenc#sha256"/>
        <DigestValue>+89Vv7ku0Fag/lczoJOgkgbWPy81L1Xw5ZnhdgB1uC4=</DigestValue>
      </Reference>
      <Reference URI="/xl/drawings/vmlDrawing3.vml?ContentType=application/vnd.openxmlformats-officedocument.vmlDrawing">
        <DigestMethod Algorithm="http://www.w3.org/2001/04/xmlenc#sha256"/>
        <DigestValue>crOE3VtPjWXmzZ/1NYCOwt9zh3Joc+aXHKoCAH9fw/M=</DigestValue>
      </Reference>
      <Reference URI="/xl/drawings/vmlDrawing4.vml?ContentType=application/vnd.openxmlformats-officedocument.vmlDrawing">
        <DigestMethod Algorithm="http://www.w3.org/2001/04/xmlenc#sha256"/>
        <DigestValue>Usw6tRe/YlbutF6F1+h0QFKVwMlNTfnm+b/OZ5uSXlE=</DigestValue>
      </Reference>
      <Reference URI="/xl/drawings/vmlDrawing5.vml?ContentType=application/vnd.openxmlformats-officedocument.vmlDrawing">
        <DigestMethod Algorithm="http://www.w3.org/2001/04/xmlenc#sha256"/>
        <DigestValue>nki4JLdg7axY5RfHgQ7pfYJ+WpJ8/YQ8nctkscIiR4Y=</DigestValue>
      </Reference>
      <Reference URI="/xl/drawings/vmlDrawing6.vml?ContentType=application/vnd.openxmlformats-officedocument.vmlDrawing">
        <DigestMethod Algorithm="http://www.w3.org/2001/04/xmlenc#sha256"/>
        <DigestValue>7n8DbKhDZNvfi3s+RfE713/laD8/LVHIbcFds+2GjlY=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Ik5OpQZHg5MHkDgY39arJmWSTqz0pmEioM+zXb189No=</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kRBPJV4erDPqzkRmX5YGOQzpln9K2RqOqu6/xqXekCA=</DigestValue>
      </Reference>
      <Reference URI="/xl/media/image3.emf?ContentType=image/x-emf">
        <DigestMethod Algorithm="http://www.w3.org/2001/04/xmlenc#sha256"/>
        <DigestValue>zTa2dPp9XiZZJevRzDMSbqbkWqMwhBP5Q+7ABToSHuI=</DigestValue>
      </Reference>
      <Reference URI="/xl/media/image4.emf?ContentType=image/x-emf">
        <DigestMethod Algorithm="http://www.w3.org/2001/04/xmlenc#sha256"/>
        <DigestValue>s44wYMEqebg1nopUqHD8Rhtn5WmrVrDggtWDkQNcThE=</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qyDsOob/rXgBLy2ens1unIpBZm//Ki0qbVyd8uX9/2I=</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sivOdTuVYtysNE3t2dIcj9HC7fX32L0n5maH7Rq3tI8=</DigestValue>
      </Reference>
      <Reference URI="/xl/styles.xml?ContentType=application/vnd.openxmlformats-officedocument.spreadsheetml.styles+xml">
        <DigestMethod Algorithm="http://www.w3.org/2001/04/xmlenc#sha256"/>
        <DigestValue>b9EIVgrlKBnoUvcjAi1060YqtDIL66doHeGHkxpqIbE=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dTZBIuYisHn7bNNdfG4KCMgnKtT5vJGjXbrMISRz0i0=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9LREMtMo9lkyQOxRrV/G+gldYW6WYXaAxAb9R5jsWrU=</DigestValue>
      </Reference>
      <Reference URI="/xl/worksheets/sheet2.xml?ContentType=application/vnd.openxmlformats-officedocument.spreadsheetml.worksheet+xml">
        <DigestMethod Algorithm="http://www.w3.org/2001/04/xmlenc#sha256"/>
        <DigestValue>kCpO8tPZ8vxcQ6gpFKqdASpkfB0MkgmBd6nXHRN6vgE=</DigestValue>
      </Reference>
      <Reference URI="/xl/worksheets/sheet3.xml?ContentType=application/vnd.openxmlformats-officedocument.spreadsheetml.worksheet+xml">
        <DigestMethod Algorithm="http://www.w3.org/2001/04/xmlenc#sha256"/>
        <DigestValue>hBci3oaf1LuIPWGc5pA4tuamaUjSvvSkMzy1D5COpl4=</DigestValue>
      </Reference>
      <Reference URI="/xl/worksheets/sheet4.xml?ContentType=application/vnd.openxmlformats-officedocument.spreadsheetml.worksheet+xml">
        <DigestMethod Algorithm="http://www.w3.org/2001/04/xmlenc#sha256"/>
        <DigestValue>PlDD08+XnfhVxc0aE7RkZeqBfZ/uM2uwRlR1IgDxEu8=</DigestValue>
      </Reference>
      <Reference URI="/xl/worksheets/sheet5.xml?ContentType=application/vnd.openxmlformats-officedocument.spreadsheetml.worksheet+xml">
        <DigestMethod Algorithm="http://www.w3.org/2001/04/xmlenc#sha256"/>
        <DigestValue>0JaMtWwACYAXPp6xd0+HzyzPKpZo0UE8yfYABRdhvCI=</DigestValue>
      </Reference>
      <Reference URI="/xl/worksheets/sheet6.xml?ContentType=application/vnd.openxmlformats-officedocument.spreadsheetml.worksheet+xml">
        <DigestMethod Algorithm="http://www.w3.org/2001/04/xmlenc#sha256"/>
        <DigestValue>MA8/xYl7kHT32hvjFn57Bh+jGgeH/vbNYcs5uzgiN/8=</DigestValue>
      </Reference>
      <Reference URI="/xl/worksheets/sheet7.xml?ContentType=application/vnd.openxmlformats-officedocument.spreadsheetml.worksheet+xml">
        <DigestMethod Algorithm="http://www.w3.org/2001/04/xmlenc#sha256"/>
        <DigestValue>GQV1XRSQOiMjvK/tHagljyQfaBr9YOE2GLr/JHVkFYs=</DigestValue>
      </Reference>
    </Manifest>
    <SignatureProperties>
      <SignatureProperty Id="idSignatureTime" Target="#idPackageSignature">
        <mdssi:SignatureTime xmlns:mdssi="http://schemas.openxmlformats.org/package/2006/digital-signature">
          <mdssi:Format>YYYY-MM-DDThh:mm:ssTZD</mdssi:Format>
          <mdssi:Value>2023-05-16T12:44:30Z</mdssi:Value>
        </mdssi:SignatureTime>
      </SignatureProperty>
    </SignatureProperties>
  </Object>
  <Object Id="idOfficeObject">
    <SignatureProperties>
      <SignatureProperty Id="idOfficeV1Details" Target="#idPackageSignature">
        <SignatureInfoV1 xmlns="http://schemas.microsoft.com/office/2006/digsig">
          <SetupID>{83BB6AC7-3C9E-422E-BC9F-425B335D4F1D}</SetupID>
          <SignatureText>César Fernández</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2023-05-16T12:44:30Z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CABAAB/AAAAAAAAAAAAAAA6FAAA/AgAACBFTUYAAAEAuBsAAKoAAAAGAAAAAAAAAAAAAAAAAAAAgAcAADgEAABYAQAAwgAAAAAAAAAAAAAAAAAAAMA/BQDQ9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AAAAAAAAAAAAAAAh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AAAAAAAlAAAADAAAAAEAAABMAAAAZAAAAAAAAAAAAAAAIAEAAH8AAAAAAAAAAAAAACEBAACAAAAAIQDwAAAAAAAAAAAAAACAPwAAAAAAAAAAAACAPwAAAAAAAAAAAAAAAAAAAAAAAAAAAAAAAAAAAAAAAAAAJQAAAAwAAAAAAACAKAAAAAwAAAABAAAAJwAAABgAAAABAAAAAAAAAP///wAAAAAAJQAAAAwAAAABAAAATAAAAGQAAAAAAAAAAAAAACA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FvY/H8AAADQW9j8fwAAEwAAAAAAAAAAAM4e/X8AAK0oqNf8fwAAMBbOHv1/AAATAAAAAAAAAOgWAAAAAAAAQAAAwPx/AAAAAM4e/X8AAHUrqNf8fwAABAAAAAAAAAAwFs4e/X8AAAC0+29QAAAAEwAAAAAAAABIAAAAAAAAAIzIPtj8fwAAiNNb2Px/AADAzD7Y/H8AAAEAAAAAAAAADvI+2Px/AAAAAM4e/X8AAAAAAAAAAAAAAAAAAAAAAACgs/tvUAAAAFAAonE9AgAA2+BLHf1/AADQtPtvUAAAAGm1+29QAAAAAAAAAAAAAAAAAAAAZHYACAAAAAAlAAAADAAAAAEAAAAYAAAADAAAAAAAAAASAAAADAAAAAEAAAAeAAAAGAAAAMMAAAAEAAAA9wAAABEAAAAlAAAADAAAAAEAAABUAAAAhAAAAMQAAAAEAAAA9QAAABAAAAABAAAAVVWPQSa0j0HEAAAABAAAAAkAAABMAAAAAAAAAAAAAAAAAAAA//////////9gAAAAMQA2AC8ANQAvADIAMAAyADMAAAAGAAAABgAAAAQAAAAGAAAABAAAAAYAAAAGAAAABgAAAAYAAABLAAAAQAAAADAAAAAFAAAAIAAAAAEAAAABAAAAEAAAAAAAAAAAAAAAIQEAAIAAAAAAAAAAAAAAACEBAACAAAAAUgAAAHABAAACAAAAFAAAAAkAAAAAAAAAAAAAALwCAAAAAAAAAQICIlMAeQBzAHQAZQBtAAAAAAAAAAAAAAAAAAAAAAAAAAAAAAAAAAAAAAAAAAAAAAAAAAAAAAAAAAAAAAAAAAAAAAAAAAAA6Cqo1/x/AADYSfpvUAAAAAAAAAAAAAAAiD5vHf1/AAAAAAAAAAAAAAkAAAAAAAAAAAEAAAAAAADoKqjX/H8AAAAAAAAAAAAAAAAAAAAAAACay5ByaocAAFhL+m9QAAAAAAAAAAAAAACQ8m9oPQIAAFAAonE9AgAAgEz6bwAAAAAAAAAAAAAAAAcAAAAAAAAAWCDgcj0CAAC8S/pvUAAAAPlL+m9QAAAAcc1HHf1/AAABAAAAPQIAADBP+m8AAAAAAAAAAAAAAAAAAAAAAAAAAFAAonE9AgAA2+BLHf1/AABgS/pvUAAAAPlL+m9QAAAA4H/ycj0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IFt+m9QAAAA+Ocx1/x/AACIPm8d/X8AAAAAAAAAAAAAAAAAAAAAAAADAAAAAAAAAODMGtf8fwAAAAAAAAAAAAAAAAAAAAAAAJrokHJqhwAAgHshRT0CAAABAAAAAAAAAOD///8AAAAAUACicT0CAACYb/pvAAAAAAAAAAAAAAAABgAAAAAAAAAgAAAAAAAAALxu+m9QAAAA+W76b1AAAABxzUcd/X8AAPBppUQ9AgAAqM0a1wAAAABQFoVmPQIAAAAAAAAAAAAAUACicT0CAADb4Esd/X8AAGBu+m9QAAAA+W76b1AAAACQvJhCPQIAAAAAAABkdgAIAAAAACUAAAAMAAAAAwAAABgAAAAMAAAAAAAAABIAAAAMAAAAAQAAABYAAAAMAAAACAAAAFQAAABUAAAACgAAACcAAAAeAAAASgAAAAEAAABVVY9BJrSP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0AAABHAAAAKQAAADMAAAB1AAAAFQAAACEA8AAAAAAAAAAAAAAAgD8AAAAAAAAAAAAAgD8AAAAAAAAAAAAAAAAAAAAAAAAAAAAAAAAAAAAAAAAAACUAAAAMAAAAAAAAgCgAAAAMAAAABAAAAFIAAABwAQAABAAAAPD///8AAAAAAAAAAAAAAACQAQAAAAAAAQAAAABzAGUAZwBvAGUAIAB1AGkAAAAAAAAAAAAAAAAAAAAAAAAAAAAAAAAAAAAAAAAAAAAAAAAAAAAAAAAAAAAAAAAAAAAAAEBtGtf8fwAACraI1vx/AABgd/pvUAAAAIg+bx39fwAAAAAAAAAAAAAAAAAAAAAAAHhuGtf8fwAAAAAAAAAAAAAAAAAAAAAAAAAAAAAAAAAAqu+QcmqHAAD//////H8AAP////8AAAAA8P///wAAAABQAKJxPQIAAKhw+m8AAAAAAAAAAAAAAAAJAAAAAAAAACAAAAAAAAAAzG/6b1AAAAAJcPpvUAAAAHHNRx39fwAAAAAAAAAAAAAAAAAAAAAAAAAAAAAAAAAAAAAAAAAAAABQAKJxPQIAANvgSx39fwAAcG/6b1AAAAAJcPpvUAAAABCpmEI9AgAAAAAAAGR2AAgAAAAAJQAAAAwAAAAEAAAAGAAAAAwAAAAAAAAAEgAAAAwAAAABAAAAHgAAABgAAAApAAAAMwAAAJ4AAABIAAAAJQAAAAwAAAAEAAAAVAAAAKgAAAAqAAAAMwAAAJwAAABHAAAAAQAAAFVVj0EmtI9BKgAAADMAAAAPAAAATAAAAAAAAAAAAAAAAAAAAP//////////bAAAAEMA6QBzAGEAcgAgAEYAZQByAG4A4QBuAGQAZQB6AAAACgAAAAgAAAAHAAAACAAAAAYAAAAEAAAACAAAAAgAAAAGAAAACQAAAAgAAAAJAAAACQAAAAgAAAAHAAAASwAAAEAAAAAwAAAABQAAACAAAAABAAAAAQAAABAAAAAAAAAAAAAAACEBAACAAAAAAAAAAAAAAAAhAQAAgAAAACUAAAAMAAAAAgAAACcAAAAYAAAABQAAAAAAAAD///8AAAAAACUAAAAMAAAABQAAAEwAAABkAAAAAAAAAFAAAAAgAQAAfAAAAAAAAABQAAAAIQ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FVVj0EmtI9BCgAAAFAAAAAPAAAATAAAAAAAAAAAAAAAAAAAAP//////////bAAAAEMA6QBzAGEAcgAgAEYAZQByAG4A4QBuAGQAZQB6AAAABwAAAAYAAAAFAAAABgAAAAQAAAADAAAABgAAAAYAAAAEAAAABwAAAAYAAAAHAAAABwAAAAYAAAAFAAAASwAAAEAAAAAwAAAABQAAACAAAAABAAAAAQAAABAAAAAAAAAAAAAAACEBAACAAAAAAAAAAAAAAAAh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fAAAAAoAAABgAAAAOgAAAGwAAAABAAAAVVWPQSa0j0EKAAAAYAAAAAgAAABMAAAAAAAAAAAAAAAAAAAA//////////9cAAAAQwBvAG4AdABhAGQAbwByAAcAAAAHAAAABwAAAAQAAAAGAAAABwAAAAcAAAAEAAAASwAAAEAAAAAwAAAABQAAACAAAAABAAAAAQAAABAAAAAAAAAAAAAAACEBAACAAAAAAAAAAAAAAAAhAQAAgAAAACUAAAAMAAAAAgAAACcAAAAYAAAABQAAAAAAAAD///8AAAAAACUAAAAMAAAABQAAAEwAAABkAAAACQAAAHAAAAAXAQAAfAAAAAkAAABwAAAADwEAAA0AAAAhAPAAAAAAAAAAAAAAAIA/AAAAAAAAAAAAAIA/AAAAAAAAAAAAAAAAAAAAAAAAAAAAAAAAAAAAAAAAAAAlAAAADAAAAAAAAIAoAAAADAAAAAUAAAAlAAAADAAAAAEAAAAYAAAADAAAAAAAAAASAAAADAAAAAEAAAAWAAAADAAAAAAAAABUAAAAXAEAAAoAAABwAAAAFgEAAHwAAAABAAAAVVWPQSa0j0EKAAAAcAAAAC0AAABMAAAABAAAAAkAAABwAAAAGAEAAH0AAACoAAAARgBpAHIAbQBhAGQAbwAgAHAAbwByADoAIABDAEUAUwBBAFIAIABEAEEATgBJAEUATAAgAEYARQBSAE4AQQBOAEQARQBaACAAUwBDAEgATgBFAEkARABFAFIAAAAGAAAAAwAAAAQAAAAJAAAABgAAAAcAAAAHAAAAAwAAAAcAAAAHAAAABAAAAAMAAAADAAAABwAAAAYAAAAGAAAABwAAAAcAAAADAAAACAAAAAcAAAAIAAAAAwAAAAYAAAAFAAAAAwAAAAYAAAAGAAAABwAAAAgAAAAHAAAACAAAAAgAAAAGAAAABgAAAAMAAAAGAAAABwAAAAgAAAAIAAAABgAAAAMAAAAIAAAABgAAAAcAAAAWAAAADAAAAAAAAAAlAAAADAAAAAIAAAAOAAAAFAAAAAAAAAAQAAAAFAAAAA==</Object>
  <Object Id="idInvalidSigLnImg">AQAAAGwAAAAAAAAAAAAAACABAAB/AAAAAAAAAAAAAAA6FAAA/AgAACBFTUYAAAEAOCAAALEAAAAGAAAAAAAAAAAAAAAAAAAAgAcAADgEAABYAQAAwgAAAAAAAAAAAAAAAAAAAMA/BQDQ9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AAAAAAAAAAAAAAAh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AAAAAAAlAAAADAAAAAEAAABMAAAAZAAAAAAAAAAAAAAAIAEAAH8AAAAAAAAAAAAAACEBAACAAAAAIQDwAAAAAAAAAAAAAACAPwAAAAAAAAAAAACAPwAAAAAAAAAAAAAAAAAAAAAAAAAAAAAAAAAAAAAAAAAAJQAAAAwAAAAAAACAKAAAAAwAAAABAAAAJwAAABgAAAABAAAAAAAAAP///wAAAAAAJQAAAAwAAAABAAAATAAAAGQAAAAAAAAAAAAAACA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FvY/H8AAADQW9j8fwAAEwAAAAAAAAAAAM4e/X8AAK0oqNf8fwAAMBbOHv1/AAATAAAAAAAAAOgWAAAAAAAAQAAAwPx/AAAAAM4e/X8AAHUrqNf8fwAABAAAAAAAAAAwFs4e/X8AAAC0+29QAAAAEwAAAAAAAABIAAAAAAAAAIzIPtj8fwAAiNNb2Px/AADAzD7Y/H8AAAEAAAAAAAAADvI+2Px/AAAAAM4e/X8AAAAAAAAAAAAAAAAAAAAAAACgs/tvUAAAAFAAonE9AgAA2+BLHf1/AADQtPtvUAAAAGm1+29QAAAAAAAAAAAAAAAAAAAAZHYACAAAAAAlAAAADAAAAAEAAAAYAAAADAAAAP8AAAASAAAADAAAAAEAAAAeAAAAGAAAACIAAAAEAAAAcgAAABEAAAAlAAAADAAAAAEAAABUAAAAqAAAACMAAAAEAAAAcAAAABAAAAABAAAAVVWPQSa0j0EjAAAABAAAAA8AAABMAAAAAAAAAAAAAAAAAAAA//////////9sAAAARgBpAHIAbQBhACAAbgBvACAAdgDhAGwAaQBkAGEAAAAGAAAAAwAAAAQAAAAJAAAABgAAAAMAAAAHAAAABwAAAAMAAAAFAAAABgAAAAMAAAADAAAABwAAAAYAAABLAAAAQAAAADAAAAAFAAAAIAAAAAEAAAABAAAAEAAAAAAAAAAAAAAAIQEAAIAAAAAAAAAAAAAAACEBAACAAAAAUgAAAHABAAACAAAAFAAAAAkAAAAAAAAAAAAAALwCAAAAAAAAAQICIlMAeQBzAHQAZQBtAAAAAAAAAAAAAAAAAAAAAAAAAAAAAAAAAAAAAAAAAAAAAAAAAAAAAAAAAAAAAAAAAAAAAAAAAAAA6Cqo1/x/AADYSfpvUAAAAAAAAAAAAAAAiD5vHf1/AAAAAAAAAAAAAAkAAAAAAAAAAAEAAAAAAADoKqjX/H8AAAAAAAAAAAAAAAAAAAAAAACay5ByaocAAFhL+m9QAAAAAAAAAAAAAACQ8m9oPQIAAFAAonE9AgAAgEz6bwAAAAAAAAAAAAAAAAcAAAAAAAAAWCDgcj0CAAC8S/pvUAAAAPlL+m9QAAAAcc1HHf1/AAABAAAAPQIAADBP+m8AAAAAAAAAAAAAAAAAAAAAAAAAAFAAonE9AgAA2+BLHf1/AABgS/pvUAAAAPlL+m9QAAAA4H/ycj0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IFt+m9QAAAA+Ocx1/x/AACIPm8d/X8AAAAAAAAAAAAAAAAAAAAAAAADAAAAAAAAAODMGtf8fwAAAAAAAAAAAAAAAAAAAAAAAJrokHJqhwAAgHshRT0CAAABAAAAAAAAAOD///8AAAAAUACicT0CAACYb/pvAAAAAAAAAAAAAAAABgAAAAAAAAAgAAAAAAAAALxu+m9QAAAA+W76b1AAAABxzUcd/X8AAPBppUQ9AgAAqM0a1wAAAABQFoVmPQIAAAAAAAAAAAAAUACicT0CAADb4Esd/X8AAGBu+m9QAAAA+W76b1AAAACQvJhCPQIAAAAAAABkdgAIAAAAACUAAAAMAAAAAwAAABgAAAAMAAAAAAAAABIAAAAMAAAAAQAAABYAAAAMAAAACAAAAFQAAABUAAAACgAAACcAAAAeAAAASgAAAAEAAABVVY9BJrSP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0AAABHAAAAKQAAADMAAAB1AAAAFQAAACEA8AAAAAAAAAAAAAAAgD8AAAAAAAAAAAAAgD8AAAAAAAAAAAAAAAAAAAAAAAAAAAAAAAAAAAAAAAAAACUAAAAMAAAAAAAAgCgAAAAMAAAABAAAAFIAAABwAQAABAAAAPD///8AAAAAAAAAAAAAAACQAQAAAAAAAQAAAABzAGUAZwBvAGUAIAB1AGkAAAAAAAAAAAAAAAAAAAAAAAAAAAAAAAAAAAAAAAAAAAAAAAAAAAAAAAAAAAAAAAAAAAAAAEBtGtf8fwAACraI1vx/AABgd/pvUAAAAIg+bx39fwAAAAAAAAAAAAAAAAAAAAAAAHhuGtf8fwAAAAAAAAAAAAAAAAAAAAAAAAAAAAAAAAAAqu+QcmqHAAD//////H8AAP////8AAAAA8P///wAAAABQAKJxPQIAAKhw+m8AAAAAAAAAAAAAAAAJAAAAAAAAACAAAAAAAAAAzG/6b1AAAAAJcPpvUAAAAHHNRx39fwAAAAAAAAAAAAAAAAAAAAAAAAAAAAAAAAAAAAAAAAAAAABQAKJxPQIAANvgSx39fwAAcG/6b1AAAAAJcPpvUAAAABCpmEI9AgAAAAAAAGR2AAgAAAAAJQAAAAwAAAAEAAAAGAAAAAwAAAAAAAAAEgAAAAwAAAABAAAAHgAAABgAAAApAAAAMwAAAJ4AAABIAAAAJQAAAAwAAAAEAAAAVAAAAKgAAAAqAAAAMwAAAJwAAABHAAAAAQAAAFVVj0EmtI9BKgAAADMAAAAPAAAATAAAAAAAAAAAAAAAAAAAAP//////////bAAAAEMA6QBzAGEAcgAgAEYAZQByAG4A4QBuAGQAZQB6AAAACgAAAAgAAAAHAAAACAAAAAYAAAAEAAAACAAAAAgAAAAGAAAACQAAAAgAAAAJAAAACQAAAAgAAAAHAAAASwAAAEAAAAAwAAAABQAAACAAAAABAAAAAQAAABAAAAAAAAAAAAAAACEBAACAAAAAAAAAAAAAAAAhAQAAgAAAACUAAAAMAAAAAgAAACcAAAAYAAAABQAAAAAAAAD///8AAAAAACUAAAAMAAAABQAAAEwAAABkAAAAAAAAAFAAAAAgAQAAfAAAAAAAAABQAAAAIQ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FVVj0EmtI9BCgAAAFAAAAAPAAAATAAAAAAAAAAAAAAAAAAAAP//////////bAAAAEMA6QBzAGEAcgAgAEYAZQByAG4A4QBuAGQAZQB6AAAABwAAAAYAAAAFAAAABgAAAAQAAAADAAAABgAAAAYAAAAEAAAABwAAAAYAAAAHAAAABwAAAAYAAAAFAAAASwAAAEAAAAAwAAAABQAAACAAAAABAAAAAQAAABAAAAAAAAAAAAAAACEBAACAAAAAAAAAAAAAAAAh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fAAAAAoAAABgAAAAOgAAAGwAAAABAAAAVVWPQSa0j0EKAAAAYAAAAAgAAABMAAAAAAAAAAAAAAAAAAAA//////////9cAAAAQwBvAG4AdABhAGQAbwByAAcAAAAHAAAABwAAAAQAAAAGAAAABwAAAAcAAAAEAAAASwAAAEAAAAAwAAAABQAAACAAAAABAAAAAQAAABAAAAAAAAAAAAAAACEBAACAAAAAAAAAAAAAAAAhAQAAgAAAACUAAAAMAAAAAgAAACcAAAAYAAAABQAAAAAAAAD///8AAAAAACUAAAAMAAAABQAAAEwAAABkAAAACQAAAHAAAAAXAQAAfAAAAAkAAABwAAAADwEAAA0AAAAhAPAAAAAAAAAAAAAAAIA/AAAAAAAAAAAAAIA/AAAAAAAAAAAAAAAAAAAAAAAAAAAAAAAAAAAAAAAAAAAlAAAADAAAAAAAAIAoAAAADAAAAAUAAAAlAAAADAAAAAEAAAAYAAAADAAAAAAAAAASAAAADAAAAAEAAAAWAAAADAAAAAAAAABUAAAAXAEAAAoAAABwAAAAFgEAAHwAAAABAAAAVVWPQSa0j0EKAAAAcAAAAC0AAABMAAAABAAAAAkAAABwAAAAGAEAAH0AAACoAAAARgBpAHIAbQBhAGQAbwAgAHAAbwByADoAIABDAEUAUwBBAFIAIABEAEEATgBJAEUATAAgAEYARQBSAE4AQQBOAEQARQBaACAAUwBDAEgATgBFAEkARABFAFIAAAAGAAAAAwAAAAQAAAAJAAAABgAAAAcAAAAHAAAAAwAAAAcAAAAHAAAABAAAAAMAAAADAAAABwAAAAYAAAAGAAAABwAAAAcAAAADAAAACAAAAAcAAAAIAAAAAwAAAAYAAAAFAAAAAwAAAAYAAAAGAAAABwAAAAgAAAAHAAAACAAAAAgAAAAGAAAABgAAAAMAAAAGAAAABwAAAAgAAAAIAAAABgAAAAMAAAAIAAAABgAAAAcAAAAWAAAADAAAAAAAAAAlAAAADAAAAAIAAAAOAAAAFAAAAAAAAAAQAAAAFA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Jy8nlhrfLB0sWMexu8WQ5BZAN/2IGcBBVrNx4TkvNUw=</DigestValue>
    </Reference>
    <Reference Type="http://www.w3.org/2000/09/xmldsig#Object" URI="#idOfficeObject">
      <DigestMethod Algorithm="http://www.w3.org/2001/04/xmlenc#sha256"/>
      <DigestValue>GG+eyYQIOm4KcIxgjP93kLrzGVVCLDNOCTS6F6xG8YU=</DigestValue>
    </Reference>
    <Reference Type="http://uri.etsi.org/01903#SignedProperties" URI="#idSignedProperties">
      <Transforms>
        <Transform Algorithm="http://www.w3.org/TR/2001/REC-xml-c14n-20010315"/>
      </Transforms>
      <DigestMethod Algorithm="http://www.w3.org/2001/04/xmlenc#sha256"/>
      <DigestValue>uSi6oRr0BGGV82WUEu6AiH1lFcYQnhz9KZh2f8i6SJQ=</DigestValue>
    </Reference>
    <Reference Type="http://www.w3.org/2000/09/xmldsig#Object" URI="#idValidSigLnImg">
      <DigestMethod Algorithm="http://www.w3.org/2001/04/xmlenc#sha256"/>
      <DigestValue>ZwIF3B5LJnV7peRdDALVHJWjXz2T1rtTdgwXezmMZCY=</DigestValue>
    </Reference>
    <Reference Type="http://www.w3.org/2000/09/xmldsig#Object" URI="#idInvalidSigLnImg">
      <DigestMethod Algorithm="http://www.w3.org/2001/04/xmlenc#sha256"/>
      <DigestValue>EJrvkCAXFRj5SP6SnBJHwqIov+Aa5Vv1kmQ/BfdTVts=</DigestValue>
    </Reference>
  </SignedInfo>
  <SignatureValue>yDNnxx4/zGu1qB5IyGUv3f3Q/fycU20IpDTKnQ0XlzvRloOgIxvbjdUyaDKqV9eJmjjfUtFG2GZ9
YhRGSTzzMvmX+W0blsgEAX8+j/Ou9HtbdcqB/qvlxA0nfQZV37dpMadmrZzEZxquPkLNytSD0+Xq
vymNBxNIvkJulv2DsZBQ28oeORdpS9C6M5W3uzMkjsnx0FW/nbOBbE2hcfdHVKvBfDKAp0et9KTn
JtSgkLW5VmUG7czLb/6+cSXTdvI9myJyufy8TtLNN42/vd5v5lhWKw+uY+K7tprlPzRI5FMd1iaJ
r+58KxwBHDD9mTMNkA4EOVVuENIx4OFH0RrkKA==</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SPthqRLjWNa6hPNsWsnQe5V8ulQse9oDVpOtc1ChI4I=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0dnJA1n3D5LZBY/2i26DDzHi7yiJaOgvegEzm4imx5o=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BG2c3ml0w7MVAEJKJnjW+UQGFmkloiLdHWkXdA8gTvM=</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Dh223dNeaEetd2H5Otucag7I2gdm/vFkPYAeDEmd9Xo=</DigestValue>
      </Reference>
      <Reference URI="/xl/drawings/vmlDrawing1.vml?ContentType=application/vnd.openxmlformats-officedocument.vmlDrawing">
        <DigestMethod Algorithm="http://www.w3.org/2001/04/xmlenc#sha256"/>
        <DigestValue>ygD7xbYwW2cVqcs6DYi8az8Ih7wGXZnTtlXMywaCEfA=</DigestValue>
      </Reference>
      <Reference URI="/xl/drawings/vmlDrawing2.vml?ContentType=application/vnd.openxmlformats-officedocument.vmlDrawing">
        <DigestMethod Algorithm="http://www.w3.org/2001/04/xmlenc#sha256"/>
        <DigestValue>+89Vv7ku0Fag/lczoJOgkgbWPy81L1Xw5ZnhdgB1uC4=</DigestValue>
      </Reference>
      <Reference URI="/xl/drawings/vmlDrawing3.vml?ContentType=application/vnd.openxmlformats-officedocument.vmlDrawing">
        <DigestMethod Algorithm="http://www.w3.org/2001/04/xmlenc#sha256"/>
        <DigestValue>crOE3VtPjWXmzZ/1NYCOwt9zh3Joc+aXHKoCAH9fw/M=</DigestValue>
      </Reference>
      <Reference URI="/xl/drawings/vmlDrawing4.vml?ContentType=application/vnd.openxmlformats-officedocument.vmlDrawing">
        <DigestMethod Algorithm="http://www.w3.org/2001/04/xmlenc#sha256"/>
        <DigestValue>Usw6tRe/YlbutF6F1+h0QFKVwMlNTfnm+b/OZ5uSXlE=</DigestValue>
      </Reference>
      <Reference URI="/xl/drawings/vmlDrawing5.vml?ContentType=application/vnd.openxmlformats-officedocument.vmlDrawing">
        <DigestMethod Algorithm="http://www.w3.org/2001/04/xmlenc#sha256"/>
        <DigestValue>nki4JLdg7axY5RfHgQ7pfYJ+WpJ8/YQ8nctkscIiR4Y=</DigestValue>
      </Reference>
      <Reference URI="/xl/drawings/vmlDrawing6.vml?ContentType=application/vnd.openxmlformats-officedocument.vmlDrawing">
        <DigestMethod Algorithm="http://www.w3.org/2001/04/xmlenc#sha256"/>
        <DigestValue>7n8DbKhDZNvfi3s+RfE713/laD8/LVHIbcFds+2GjlY=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Ik5OpQZHg5MHkDgY39arJmWSTqz0pmEioM+zXb189No=</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kRBPJV4erDPqzkRmX5YGOQzpln9K2RqOqu6/xqXekCA=</DigestValue>
      </Reference>
      <Reference URI="/xl/media/image3.emf?ContentType=image/x-emf">
        <DigestMethod Algorithm="http://www.w3.org/2001/04/xmlenc#sha256"/>
        <DigestValue>zTa2dPp9XiZZJevRzDMSbqbkWqMwhBP5Q+7ABToSHuI=</DigestValue>
      </Reference>
      <Reference URI="/xl/media/image4.emf?ContentType=image/x-emf">
        <DigestMethod Algorithm="http://www.w3.org/2001/04/xmlenc#sha256"/>
        <DigestValue>s44wYMEqebg1nopUqHD8Rhtn5WmrVrDggtWDkQNcThE=</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qyDsOob/rXgBLy2ens1unIpBZm//Ki0qbVyd8uX9/2I=</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sivOdTuVYtysNE3t2dIcj9HC7fX32L0n5maH7Rq3tI8=</DigestValue>
      </Reference>
      <Reference URI="/xl/styles.xml?ContentType=application/vnd.openxmlformats-officedocument.spreadsheetml.styles+xml">
        <DigestMethod Algorithm="http://www.w3.org/2001/04/xmlenc#sha256"/>
        <DigestValue>b9EIVgrlKBnoUvcjAi1060YqtDIL66doHeGHkxpqIbE=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dTZBIuYisHn7bNNdfG4KCMgnKtT5vJGjXbrMISRz0i0=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9LREMtMo9lkyQOxRrV/G+gldYW6WYXaAxAb9R5jsWrU=</DigestValue>
      </Reference>
      <Reference URI="/xl/worksheets/sheet2.xml?ContentType=application/vnd.openxmlformats-officedocument.spreadsheetml.worksheet+xml">
        <DigestMethod Algorithm="http://www.w3.org/2001/04/xmlenc#sha256"/>
        <DigestValue>kCpO8tPZ8vxcQ6gpFKqdASpkfB0MkgmBd6nXHRN6vgE=</DigestValue>
      </Reference>
      <Reference URI="/xl/worksheets/sheet3.xml?ContentType=application/vnd.openxmlformats-officedocument.spreadsheetml.worksheet+xml">
        <DigestMethod Algorithm="http://www.w3.org/2001/04/xmlenc#sha256"/>
        <DigestValue>hBci3oaf1LuIPWGc5pA4tuamaUjSvvSkMzy1D5COpl4=</DigestValue>
      </Reference>
      <Reference URI="/xl/worksheets/sheet4.xml?ContentType=application/vnd.openxmlformats-officedocument.spreadsheetml.worksheet+xml">
        <DigestMethod Algorithm="http://www.w3.org/2001/04/xmlenc#sha256"/>
        <DigestValue>PlDD08+XnfhVxc0aE7RkZeqBfZ/uM2uwRlR1IgDxEu8=</DigestValue>
      </Reference>
      <Reference URI="/xl/worksheets/sheet5.xml?ContentType=application/vnd.openxmlformats-officedocument.spreadsheetml.worksheet+xml">
        <DigestMethod Algorithm="http://www.w3.org/2001/04/xmlenc#sha256"/>
        <DigestValue>0JaMtWwACYAXPp6xd0+HzyzPKpZo0UE8yfYABRdhvCI=</DigestValue>
      </Reference>
      <Reference URI="/xl/worksheets/sheet6.xml?ContentType=application/vnd.openxmlformats-officedocument.spreadsheetml.worksheet+xml">
        <DigestMethod Algorithm="http://www.w3.org/2001/04/xmlenc#sha256"/>
        <DigestValue>MA8/xYl7kHT32hvjFn57Bh+jGgeH/vbNYcs5uzgiN/8=</DigestValue>
      </Reference>
      <Reference URI="/xl/worksheets/sheet7.xml?ContentType=application/vnd.openxmlformats-officedocument.spreadsheetml.worksheet+xml">
        <DigestMethod Algorithm="http://www.w3.org/2001/04/xmlenc#sha256"/>
        <DigestValue>GQV1XRSQOiMjvK/tHagljyQfaBr9YOE2GLr/JHVkFYs=</DigestValue>
      </Reference>
    </Manifest>
    <SignatureProperties>
      <SignatureProperty Id="idSignatureTime" Target="#idPackageSignature">
        <mdssi:SignatureTime xmlns:mdssi="http://schemas.openxmlformats.org/package/2006/digital-signature">
          <mdssi:Format>YYYY-MM-DDThh:mm:ssTZD</mdssi:Format>
          <mdssi:Value>2023-05-16T12:44:44Z</mdssi:Value>
        </mdssi:SignatureTime>
      </SignatureProperty>
    </SignatureProperties>
  </Object>
  <Object Id="idOfficeObject">
    <SignatureProperties>
      <SignatureProperty Id="idOfficeV1Details" Target="#idPackageSignature">
        <SignatureInfoV1 xmlns="http://schemas.microsoft.com/office/2006/digsig">
          <SetupID>{385E51C8-BF6B-47C0-9063-A01611587CB4}</SetupID>
          <SignatureText>César Fernández</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2023-05-16T12:44:44Z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CABAAB/AAAAAAAAAAAAAAA6FAAA/AgAACBFTUYAAAEAuBsAAKoAAAAGAAAAAAAAAAAAAAAAAAAAgAcAADgEAABYAQAAwgAAAAAAAAAAAAAAAAAAAMA/BQDQ9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AAAAAAAAAAAAAAAh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AAAAAAAlAAAADAAAAAEAAABMAAAAZAAAAAAAAAAAAAAAIAEAAH8AAAAAAAAAAAAAACEBAACAAAAAIQDwAAAAAAAAAAAAAACAPwAAAAAAAAAAAACAPwAAAAAAAAAAAAAAAAAAAAAAAAAAAAAAAAAAAAAAAAAAJQAAAAwAAAAAAACAKAAAAAwAAAABAAAAJwAAABgAAAABAAAAAAAAAP///wAAAAAAJQAAAAwAAAABAAAATAAAAGQAAAAAAAAAAAAAACA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FvY/H8AAADQW9j8fwAAEwAAAAAAAAAAAM4e/X8AAK0oqNf8fwAAMBbOHv1/AAATAAAAAAAAAOgWAAAAAAAAQAAAwPx/AAAAAM4e/X8AAHUrqNf8fwAABAAAAAAAAAAwFs4e/X8AAAC0+29QAAAAEwAAAAAAAABIAAAAAAAAAIzIPtj8fwAAiNNb2Px/AADAzD7Y/H8AAAEAAAAAAAAADvI+2Px/AAAAAM4e/X8AAAAAAAAAAAAAAAAAAAAAAACgs/tvUAAAAFAAonE9AgAA2+BLHf1/AADQtPtvUAAAAGm1+29QAAAAAAAAAAAAAAAAAAAAZHYACAAAAAAlAAAADAAAAAEAAAAYAAAADAAAAAAAAAASAAAADAAAAAEAAAAeAAAAGAAAAMMAAAAEAAAA9wAAABEAAAAlAAAADAAAAAEAAABUAAAAhAAAAMQAAAAEAAAA9QAAABAAAAABAAAAVVWPQSa0j0HEAAAABAAAAAkAAABMAAAAAAAAAAAAAAAAAAAA//////////9gAAAAMQA2AC8ANQAvADIAMAAyADMAAAAGAAAABgAAAAQAAAAGAAAABAAAAAYAAAAGAAAABgAAAAYAAABLAAAAQAAAADAAAAAFAAAAIAAAAAEAAAABAAAAEAAAAAAAAAAAAAAAIQEAAIAAAAAAAAAAAAAAACEBAACAAAAAUgAAAHABAAACAAAAFAAAAAkAAAAAAAAAAAAAALwCAAAAAAAAAQICIlMAeQBzAHQAZQBtAAAAAAAAAAAAAAAAAAAAAAAAAAAAAAAAAAAAAAAAAAAAAAAAAAAAAAAAAAAAAAAAAAAAAAAAAAAA6Cqo1/x/AADYSfpvUAAAAAAAAAAAAAAAiD5vHf1/AAAAAAAAAAAAAAkAAAAAAAAAAAEAAAAAAADoKqjX/H8AAAAAAAAAAAAAAAAAAAAAAACay5ByaocAAFhL+m9QAAAAAAAAAAAAAACQ8m9oPQIAAFAAonE9AgAAgEz6bwAAAAAAAAAAAAAAAAcAAAAAAAAAWCDgcj0CAAC8S/pvUAAAAPlL+m9QAAAAcc1HHf1/AAABAAAAPQIAADBP+m8AAAAAAAAAAAAAAAAAAAAAAAAAAFAAonE9AgAA2+BLHf1/AABgS/pvUAAAAPlL+m9QAAAA4H/ycj0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IFt+m9QAAAA+Ocx1/x/AACIPm8d/X8AAAAAAAAAAAAAAAAAAAAAAAADAAAAAAAAAODMGtf8fwAAAAAAAAAAAAAAAAAAAAAAAJrokHJqhwAAgHshRT0CAAABAAAAAAAAAOD///8AAAAAUACicT0CAACYb/pvAAAAAAAAAAAAAAAABgAAAAAAAAAgAAAAAAAAALxu+m9QAAAA+W76b1AAAABxzUcd/X8AAPBppUQ9AgAAqM0a1wAAAABQFoVmPQIAAAAAAAAAAAAAUACicT0CAADb4Esd/X8AAGBu+m9QAAAA+W76b1AAAACQvJhCPQIAAAAAAABkdgAIAAAAACUAAAAMAAAAAwAAABgAAAAMAAAAAAAAABIAAAAMAAAAAQAAABYAAAAMAAAACAAAAFQAAABUAAAACgAAACcAAAAeAAAASgAAAAEAAABVVY9BJrSP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0AAABHAAAAKQAAADMAAAB1AAAAFQAAACEA8AAAAAAAAAAAAAAAgD8AAAAAAAAAAAAAgD8AAAAAAAAAAAAAAAAAAAAAAAAAAAAAAAAAAAAAAAAAACUAAAAMAAAAAAAAgCgAAAAMAAAABAAAAFIAAABwAQAABAAAAPD///8AAAAAAAAAAAAAAACQAQAAAAAAAQAAAABzAGUAZwBvAGUAIAB1AGkAAAAAAAAAAAAAAAAAAAAAAAAAAAAAAAAAAAAAAAAAAAAAAAAAAAAAAAAAAAAAAAAAAAAAAEBtGtf8fwAACraI1vx/AABgd/pvUAAAAIg+bx39fwAAAAAAAAAAAAAAAAAAAAAAAHhuGtf8fwAAAAAAAAAAAAAAAAAAAAAAAAAAAAAAAAAAqu+QcmqHAAD//////H8AAP////8AAAAA8P///wAAAABQAKJxPQIAAKhw+m8AAAAAAAAAAAAAAAAJAAAAAAAAACAAAAAAAAAAzG/6b1AAAAAJcPpvUAAAAHHNRx39fwAAAAAAAAAAAAAAAAAAAAAAAAAAAAAAAAAAAAAAAAAAAABQAKJxPQIAANvgSx39fwAAcG/6b1AAAAAJcPpvUAAAABCpmEI9AgAAAAAAAGR2AAgAAAAAJQAAAAwAAAAEAAAAGAAAAAwAAAAAAAAAEgAAAAwAAAABAAAAHgAAABgAAAApAAAAMwAAAJ4AAABIAAAAJQAAAAwAAAAEAAAAVAAAAKgAAAAqAAAAMwAAAJwAAABHAAAAAQAAAFVVj0EmtI9BKgAAADMAAAAPAAAATAAAAAAAAAAAAAAAAAAAAP//////////bAAAAEMA6QBzAGEAcgAgAEYAZQByAG4A4QBuAGQAZQB6AAAACgAAAAgAAAAHAAAACAAAAAYAAAAEAAAACAAAAAgAAAAGAAAACQAAAAgAAAAJAAAACQAAAAgAAAAHAAAASwAAAEAAAAAwAAAABQAAACAAAAABAAAAAQAAABAAAAAAAAAAAAAAACEBAACAAAAAAAAAAAAAAAAhAQAAgAAAACUAAAAMAAAAAgAAACcAAAAYAAAABQAAAAAAAAD///8AAAAAACUAAAAMAAAABQAAAEwAAABkAAAAAAAAAFAAAAAgAQAAfAAAAAAAAABQAAAAIQ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FVVj0EmtI9BCgAAAFAAAAAPAAAATAAAAAAAAAAAAAAAAAAAAP//////////bAAAAEMA6QBzAGEAcgAgAEYAZQByAG4A4QBuAGQAZQB6AAAABwAAAAYAAAAFAAAABgAAAAQAAAADAAAABgAAAAYAAAAEAAAABwAAAAYAAAAHAAAABwAAAAYAAAAFAAAASwAAAEAAAAAwAAAABQAAACAAAAABAAAAAQAAABAAAAAAAAAAAAAAACEBAACAAAAAAAAAAAAAAAAh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fAAAAAoAAABgAAAAOgAAAGwAAAABAAAAVVWPQSa0j0EKAAAAYAAAAAgAAABMAAAAAAAAAAAAAAAAAAAA//////////9cAAAAQwBvAG4AdABhAGQAbwByAAcAAAAHAAAABwAAAAQAAAAGAAAABwAAAAcAAAAEAAAASwAAAEAAAAAwAAAABQAAACAAAAABAAAAAQAAABAAAAAAAAAAAAAAACEBAACAAAAAAAAAAAAAAAAhAQAAgAAAACUAAAAMAAAAAgAAACcAAAAYAAAABQAAAAAAAAD///8AAAAAACUAAAAMAAAABQAAAEwAAABkAAAACQAAAHAAAAAXAQAAfAAAAAkAAABwAAAADwEAAA0AAAAhAPAAAAAAAAAAAAAAAIA/AAAAAAAAAAAAAIA/AAAAAAAAAAAAAAAAAAAAAAAAAAAAAAAAAAAAAAAAAAAlAAAADAAAAAAAAIAoAAAADAAAAAUAAAAlAAAADAAAAAEAAAAYAAAADAAAAAAAAAASAAAADAAAAAEAAAAWAAAADAAAAAAAAABUAAAAXAEAAAoAAABwAAAAFgEAAHwAAAABAAAAVVWPQSa0j0EKAAAAcAAAAC0AAABMAAAABAAAAAkAAABwAAAAGAEAAH0AAACoAAAARgBpAHIAbQBhAGQAbwAgAHAAbwByADoAIABDAEUAUwBBAFIAIABEAEEATgBJAEUATAAgAEYARQBSAE4AQQBOAEQARQBaACAAUwBDAEgATgBFAEkARABFAFIAAAAGAAAAAwAAAAQAAAAJAAAABgAAAAcAAAAHAAAAAwAAAAcAAAAHAAAABAAAAAMAAAADAAAABwAAAAYAAAAGAAAABwAAAAcAAAADAAAACAAAAAcAAAAIAAAAAwAAAAYAAAAFAAAAAwAAAAYAAAAGAAAABwAAAAgAAAAHAAAACAAAAAgAAAAGAAAABgAAAAMAAAAGAAAABwAAAAgAAAAIAAAABgAAAAMAAAAIAAAABgAAAAcAAAAWAAAADAAAAAAAAAAlAAAADAAAAAIAAAAOAAAAFAAAAAAAAAAQAAAAFAAAAA==</Object>
  <Object Id="idInvalidSigLnImg">AQAAAGwAAAAAAAAAAAAAACABAAB/AAAAAAAAAAAAAAA6FAAA/AgAACBFTUYAAAEAOCAAALEAAAAGAAAAAAAAAAAAAAAAAAAAgAcAADgEAABYAQAAwgAAAAAAAAAAAAAAAAAAAMA/BQDQ9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AAAAAAAAAAAAAAAh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AAAAAAAlAAAADAAAAAEAAABMAAAAZAAAAAAAAAAAAAAAIAEAAH8AAAAAAAAAAAAAACEBAACAAAAAIQDwAAAAAAAAAAAAAACAPwAAAAAAAAAAAACAPwAAAAAAAAAAAAAAAAAAAAAAAAAAAAAAAAAAAAAAAAAAJQAAAAwAAAAAAACAKAAAAAwAAAABAAAAJwAAABgAAAABAAAAAAAAAP///wAAAAAAJQAAAAwAAAABAAAATAAAAGQAAAAAAAAAAAAAACA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FvY/H8AAADQW9j8fwAAEwAAAAAAAAAAAM4e/X8AAK0oqNf8fwAAMBbOHv1/AAATAAAAAAAAAOgWAAAAAAAAQAAAwPx/AAAAAM4e/X8AAHUrqNf8fwAABAAAAAAAAAAwFs4e/X8AAAC0+29QAAAAEwAAAAAAAABIAAAAAAAAAIzIPtj8fwAAiNNb2Px/AADAzD7Y/H8AAAEAAAAAAAAADvI+2Px/AAAAAM4e/X8AAAAAAAAAAAAAAAAAAAAAAACgs/tvUAAAAFAAonE9AgAA2+BLHf1/AADQtPtvUAAAAGm1+29QAAAAAAAAAAAAAAAAAAAAZHYACAAAAAAlAAAADAAAAAEAAAAYAAAADAAAAP8AAAASAAAADAAAAAEAAAAeAAAAGAAAACIAAAAEAAAAcgAAABEAAAAlAAAADAAAAAEAAABUAAAAqAAAACMAAAAEAAAAcAAAABAAAAABAAAAVVWPQSa0j0EjAAAABAAAAA8AAABMAAAAAAAAAAAAAAAAAAAA//////////9sAAAARgBpAHIAbQBhACAAbgBvACAAdgDhAGwAaQBkAGEAAAAGAAAAAwAAAAQAAAAJAAAABgAAAAMAAAAHAAAABwAAAAMAAAAFAAAABgAAAAMAAAADAAAABwAAAAYAAABLAAAAQAAAADAAAAAFAAAAIAAAAAEAAAABAAAAEAAAAAAAAAAAAAAAIQEAAIAAAAAAAAAAAAAAACEBAACAAAAAUgAAAHABAAACAAAAFAAAAAkAAAAAAAAAAAAAALwCAAAAAAAAAQICIlMAeQBzAHQAZQBtAAAAAAAAAAAAAAAAAAAAAAAAAAAAAAAAAAAAAAAAAAAAAAAAAAAAAAAAAAAAAAAAAAAAAAAAAAAA6Cqo1/x/AADYSfpvUAAAAAAAAAAAAAAAiD5vHf1/AAAAAAAAAAAAAAkAAAAAAAAAAAEAAAAAAADoKqjX/H8AAAAAAAAAAAAAAAAAAAAAAACay5ByaocAAFhL+m9QAAAAAAAAAAAAAACQ8m9oPQIAAFAAonE9AgAAgEz6bwAAAAAAAAAAAAAAAAcAAAAAAAAAWCDgcj0CAAC8S/pvUAAAAPlL+m9QAAAAcc1HHf1/AAABAAAAPQIAADBP+m8AAAAAAAAAAAAAAAAAAAAAAAAAAFAAonE9AgAA2+BLHf1/AABgS/pvUAAAAPlL+m9QAAAA4H/ycj0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IFt+m9QAAAA+Ocx1/x/AACIPm8d/X8AAAAAAAAAAAAAAAAAAAAAAAADAAAAAAAAAODMGtf8fwAAAAAAAAAAAAAAAAAAAAAAAJrokHJqhwAAgHshRT0CAAABAAAAAAAAAOD///8AAAAAUACicT0CAACYb/pvAAAAAAAAAAAAAAAABgAAAAAAAAAgAAAAAAAAALxu+m9QAAAA+W76b1AAAABxzUcd/X8AAPBppUQ9AgAAqM0a1wAAAABQFoVmPQIAAAAAAAAAAAAAUACicT0CAADb4Esd/X8AAGBu+m9QAAAA+W76b1AAAACQvJhCPQIAAAAAAABkdgAIAAAAACUAAAAMAAAAAwAAABgAAAAMAAAAAAAAABIAAAAMAAAAAQAAABYAAAAMAAAACAAAAFQAAABUAAAACgAAACcAAAAeAAAASgAAAAEAAABVVY9BJrSP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0AAABHAAAAKQAAADMAAAB1AAAAFQAAACEA8AAAAAAAAAAAAAAAgD8AAAAAAAAAAAAAgD8AAAAAAAAAAAAAAAAAAAAAAAAAAAAAAAAAAAAAAAAAACUAAAAMAAAAAAAAgCgAAAAMAAAABAAAAFIAAABwAQAABAAAAPD///8AAAAAAAAAAAAAAACQAQAAAAAAAQAAAABzAGUAZwBvAGUAIAB1AGkAAAAAAAAAAAAAAAAAAAAAAAAAAAAAAAAAAAAAAAAAAAAAAAAAAAAAAAAAAAAAAAAAAAAAAEBtGtf8fwAACraI1vx/AABgd/pvUAAAAIg+bx39fwAAAAAAAAAAAAAAAAAAAAAAAHhuGtf8fwAAAAAAAAAAAAAAAAAAAAAAAAAAAAAAAAAAqu+QcmqHAAD//////H8AAP////8AAAAA8P///wAAAABQAKJxPQIAAKhw+m8AAAAAAAAAAAAAAAAJAAAAAAAAACAAAAAAAAAAzG/6b1AAAAAJcPpvUAAAAHHNRx39fwAAAAAAAAAAAAAAAAAAAAAAAAAAAAAAAAAAAAAAAAAAAABQAKJxPQIAANvgSx39fwAAcG/6b1AAAAAJcPpvUAAAABCpmEI9AgAAAAAAAGR2AAgAAAAAJQAAAAwAAAAEAAAAGAAAAAwAAAAAAAAAEgAAAAwAAAABAAAAHgAAABgAAAApAAAAMwAAAJ4AAABIAAAAJQAAAAwAAAAEAAAAVAAAAKgAAAAqAAAAMwAAAJwAAABHAAAAAQAAAFVVj0EmtI9BKgAAADMAAAAPAAAATAAAAAAAAAAAAAAAAAAAAP//////////bAAAAEMA6QBzAGEAcgAgAEYAZQByAG4A4QBuAGQAZQB6AAAACgAAAAgAAAAHAAAACAAAAAYAAAAEAAAACAAAAAgAAAAGAAAACQAAAAgAAAAJAAAACQAAAAgAAAAHAAAASwAAAEAAAAAwAAAABQAAACAAAAABAAAAAQAAABAAAAAAAAAAAAAAACEBAACAAAAAAAAAAAAAAAAhAQAAgAAAACUAAAAMAAAAAgAAACcAAAAYAAAABQAAAAAAAAD///8AAAAAACUAAAAMAAAABQAAAEwAAABkAAAAAAAAAFAAAAAgAQAAfAAAAAAAAABQAAAAIQ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FVVj0EmtI9BCgAAAFAAAAAPAAAATAAAAAAAAAAAAAAAAAAAAP//////////bAAAAEMA6QBzAGEAcgAgAEYAZQByAG4A4QBuAGQAZQB6AAAABwAAAAYAAAAFAAAABgAAAAQAAAADAAAABgAAAAYAAAAEAAAABwAAAAYAAAAHAAAABwAAAAYAAAAFAAAASwAAAEAAAAAwAAAABQAAACAAAAABAAAAAQAAABAAAAAAAAAAAAAAACEBAACAAAAAAAAAAAAAAAAh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fAAAAAoAAABgAAAAOgAAAGwAAAABAAAAVVWPQSa0j0EKAAAAYAAAAAgAAABMAAAAAAAAAAAAAAAAAAAA//////////9cAAAAQwBvAG4AdABhAGQAbwByAAcAAAAHAAAABwAAAAQAAAAGAAAABwAAAAcAAAAEAAAASwAAAEAAAAAwAAAABQAAACAAAAABAAAAAQAAABAAAAAAAAAAAAAAACEBAACAAAAAAAAAAAAAAAAhAQAAgAAAACUAAAAMAAAAAgAAACcAAAAYAAAABQAAAAAAAAD///8AAAAAACUAAAAMAAAABQAAAEwAAABkAAAACQAAAHAAAAAXAQAAfAAAAAkAAABwAAAADwEAAA0AAAAhAPAAAAAAAAAAAAAAAIA/AAAAAAAAAAAAAIA/AAAAAAAAAAAAAAAAAAAAAAAAAAAAAAAAAAAAAAAAAAAlAAAADAAAAAAAAIAoAAAADAAAAAUAAAAlAAAADAAAAAEAAAAYAAAADAAAAAAAAAASAAAADAAAAAEAAAAWAAAADAAAAAAAAABUAAAAXAEAAAoAAABwAAAAFgEAAHwAAAABAAAAVVWPQSa0j0EKAAAAcAAAAC0AAABMAAAABAAAAAkAAABwAAAAGAEAAH0AAACoAAAARgBpAHIAbQBhAGQAbwAgAHAAbwByADoAIABDAEUAUwBBAFIAIABEAEEATgBJAEUATAAgAEYARQBSAE4AQQBOAEQARQBaACAAUwBDAEgATgBFAEkARABFAFIAAAAGAAAAAwAAAAQAAAAJAAAABgAAAAcAAAAHAAAAAwAAAAcAAAAHAAAABAAAAAMAAAADAAAABwAAAAYAAAAGAAAABwAAAAcAAAADAAAACAAAAAcAAAAIAAAAAwAAAAYAAAAFAAAAAwAAAAYAAAAGAAAABwAAAAgAAAAHAAAACAAAAAgAAAAGAAAABgAAAAMAAAAGAAAABwAAAAgAAAAIAAAABgAAAAMAAAAIAAAABgAAAAcAAAAWAAAADAAAAAAAAAAlAAAADAAAAAIAAAAOAAAAFAAAAAAAAAAQAAAAFA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0iqAcZjJKKmIhgEbxMiY4prx33Kio1bSPRsBBiHS8FI=</DigestValue>
    </Reference>
    <Reference Type="http://www.w3.org/2000/09/xmldsig#Object" URI="#idOfficeObject">
      <DigestMethod Algorithm="http://www.w3.org/2001/04/xmlenc#sha256"/>
      <DigestValue>rel9SUPYM4F3oq7nd49/K0YeJNpVhAVvfm2WJwYdSkk=</DigestValue>
    </Reference>
    <Reference Type="http://uri.etsi.org/01903#SignedProperties" URI="#idSignedProperties">
      <Transforms>
        <Transform Algorithm="http://www.w3.org/TR/2001/REC-xml-c14n-20010315"/>
      </Transforms>
      <DigestMethod Algorithm="http://www.w3.org/2001/04/xmlenc#sha256"/>
      <DigestValue>t1xEjiAQMBrKyZsbrAdRJbdUWpmIH/wcCfSYUTxjPDo=</DigestValue>
    </Reference>
    <Reference Type="http://www.w3.org/2000/09/xmldsig#Object" URI="#idValidSigLnImg">
      <DigestMethod Algorithm="http://www.w3.org/2001/04/xmlenc#sha256"/>
      <DigestValue>ZwIF3B5LJnV7peRdDALVHJWjXz2T1rtTdgwXezmMZCY=</DigestValue>
    </Reference>
    <Reference Type="http://www.w3.org/2000/09/xmldsig#Object" URI="#idInvalidSigLnImg">
      <DigestMethod Algorithm="http://www.w3.org/2001/04/xmlenc#sha256"/>
      <DigestValue>EJrvkCAXFRj5SP6SnBJHwqIov+Aa5Vv1kmQ/BfdTVts=</DigestValue>
    </Reference>
  </SignedInfo>
  <SignatureValue>p1Z+HW4P8DfZfjTFG6EUc4YZ0a2WmhEReE+X5Dh9pRmYFQ50tnoNuKTWxWjTOH7o2GgjsqJgJbmx
gwcDKtfgyovAI2LapTDjUdKUTs/pQiXmbGpGZwBGqY8OXZ38mb8wL/SsBXrY8qvMV4YhK+j99AM2
K3jx2GcuS581D02Kg+p1DaThm0BLs8YNrHT0uV+1qcx/Ku/cUP7qqrU2qozlRk8RnkwI/ggrXx7F
RoDMGF+ZoBZzoBkMOIdh/5sFxDNGmlRrfoQm/nRPNCC/mc8hwh3pLd+Rjy1TerlPRbFPHBbqYTCD
OiHgec20lbeVvUvTgWGclbKZRc9Kbp37CpBgYg==</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SPthqRLjWNa6hPNsWsnQe5V8ulQse9oDVpOtc1ChI4I=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BG2c3ml0w7MVAEJKJnjW+UQGFmkloiLdHWkXdA8gTvM=</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Dh223dNeaEetd2H5Otucag7I2gdm/vFkPYAeDEmd9Xo=</DigestValue>
      </Reference>
      <Reference URI="/xl/drawings/vmlDrawing1.vml?ContentType=application/vnd.openxmlformats-officedocument.vmlDrawing">
        <DigestMethod Algorithm="http://www.w3.org/2001/04/xmlenc#sha256"/>
        <DigestValue>ygD7xbYwW2cVqcs6DYi8az8Ih7wGXZnTtlXMywaCEfA=</DigestValue>
      </Reference>
      <Reference URI="/xl/drawings/vmlDrawing2.vml?ContentType=application/vnd.openxmlformats-officedocument.vmlDrawing">
        <DigestMethod Algorithm="http://www.w3.org/2001/04/xmlenc#sha256"/>
        <DigestValue>+89Vv7ku0Fag/lczoJOgkgbWPy81L1Xw5ZnhdgB1uC4=</DigestValue>
      </Reference>
      <Reference URI="/xl/drawings/vmlDrawing3.vml?ContentType=application/vnd.openxmlformats-officedocument.vmlDrawing">
        <DigestMethod Algorithm="http://www.w3.org/2001/04/xmlenc#sha256"/>
        <DigestValue>crOE3VtPjWXmzZ/1NYCOwt9zh3Joc+aXHKoCAH9fw/M=</DigestValue>
      </Reference>
      <Reference URI="/xl/drawings/vmlDrawing4.vml?ContentType=application/vnd.openxmlformats-officedocument.vmlDrawing">
        <DigestMethod Algorithm="http://www.w3.org/2001/04/xmlenc#sha256"/>
        <DigestValue>Usw6tRe/YlbutF6F1+h0QFKVwMlNTfnm+b/OZ5uSXlE=</DigestValue>
      </Reference>
      <Reference URI="/xl/drawings/vmlDrawing5.vml?ContentType=application/vnd.openxmlformats-officedocument.vmlDrawing">
        <DigestMethod Algorithm="http://www.w3.org/2001/04/xmlenc#sha256"/>
        <DigestValue>nki4JLdg7axY5RfHgQ7pfYJ+WpJ8/YQ8nctkscIiR4Y=</DigestValue>
      </Reference>
      <Reference URI="/xl/drawings/vmlDrawing6.vml?ContentType=application/vnd.openxmlformats-officedocument.vmlDrawing">
        <DigestMethod Algorithm="http://www.w3.org/2001/04/xmlenc#sha256"/>
        <DigestValue>7n8DbKhDZNvfi3s+RfE713/laD8/LVHIbcFds+2GjlY=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Ik5OpQZHg5MHkDgY39arJmWSTqz0pmEioM+zXb189No=</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kRBPJV4erDPqzkRmX5YGOQzpln9K2RqOqu6/xqXekCA=</DigestValue>
      </Reference>
      <Reference URI="/xl/media/image3.emf?ContentType=image/x-emf">
        <DigestMethod Algorithm="http://www.w3.org/2001/04/xmlenc#sha256"/>
        <DigestValue>zTa2dPp9XiZZJevRzDMSbqbkWqMwhBP5Q+7ABToSHuI=</DigestValue>
      </Reference>
      <Reference URI="/xl/media/image4.emf?ContentType=image/x-emf">
        <DigestMethod Algorithm="http://www.w3.org/2001/04/xmlenc#sha256"/>
        <DigestValue>s44wYMEqebg1nopUqHD8Rhtn5WmrVrDggtWDkQNcThE=</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qyDsOob/rXgBLy2ens1unIpBZm//Ki0qbVyd8uX9/2I=</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sivOdTuVYtysNE3t2dIcj9HC7fX32L0n5maH7Rq3tI8=</DigestValue>
      </Reference>
      <Reference URI="/xl/styles.xml?ContentType=application/vnd.openxmlformats-officedocument.spreadsheetml.styles+xml">
        <DigestMethod Algorithm="http://www.w3.org/2001/04/xmlenc#sha256"/>
        <DigestValue>b9EIVgrlKBnoUvcjAi1060YqtDIL66doHeGHkxpqIbE=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dTZBIuYisHn7bNNdfG4KCMgnKtT5vJGjXbrMISRz0i0=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9LREMtMo9lkyQOxRrV/G+gldYW6WYXaAxAb9R5jsWrU=</DigestValue>
      </Reference>
      <Reference URI="/xl/worksheets/sheet2.xml?ContentType=application/vnd.openxmlformats-officedocument.spreadsheetml.worksheet+xml">
        <DigestMethod Algorithm="http://www.w3.org/2001/04/xmlenc#sha256"/>
        <DigestValue>kCpO8tPZ8vxcQ6gpFKqdASpkfB0MkgmBd6nXHRN6vgE=</DigestValue>
      </Reference>
      <Reference URI="/xl/worksheets/sheet3.xml?ContentType=application/vnd.openxmlformats-officedocument.spreadsheetml.worksheet+xml">
        <DigestMethod Algorithm="http://www.w3.org/2001/04/xmlenc#sha256"/>
        <DigestValue>hBci3oaf1LuIPWGc5pA4tuamaUjSvvSkMzy1D5COpl4=</DigestValue>
      </Reference>
      <Reference URI="/xl/worksheets/sheet4.xml?ContentType=application/vnd.openxmlformats-officedocument.spreadsheetml.worksheet+xml">
        <DigestMethod Algorithm="http://www.w3.org/2001/04/xmlenc#sha256"/>
        <DigestValue>PlDD08+XnfhVxc0aE7RkZeqBfZ/uM2uwRlR1IgDxEu8=</DigestValue>
      </Reference>
      <Reference URI="/xl/worksheets/sheet5.xml?ContentType=application/vnd.openxmlformats-officedocument.spreadsheetml.worksheet+xml">
        <DigestMethod Algorithm="http://www.w3.org/2001/04/xmlenc#sha256"/>
        <DigestValue>0JaMtWwACYAXPp6xd0+HzyzPKpZo0UE8yfYABRdhvCI=</DigestValue>
      </Reference>
      <Reference URI="/xl/worksheets/sheet6.xml?ContentType=application/vnd.openxmlformats-officedocument.spreadsheetml.worksheet+xml">
        <DigestMethod Algorithm="http://www.w3.org/2001/04/xmlenc#sha256"/>
        <DigestValue>MA8/xYl7kHT32hvjFn57Bh+jGgeH/vbNYcs5uzgiN/8=</DigestValue>
      </Reference>
      <Reference URI="/xl/worksheets/sheet7.xml?ContentType=application/vnd.openxmlformats-officedocument.spreadsheetml.worksheet+xml">
        <DigestMethod Algorithm="http://www.w3.org/2001/04/xmlenc#sha256"/>
        <DigestValue>GQV1XRSQOiMjvK/tHagljyQfaBr9YOE2GLr/JHVkFYs=</DigestValue>
      </Reference>
    </Manifest>
    <SignatureProperties>
      <SignatureProperty Id="idSignatureTime" Target="#idPackageSignature">
        <mdssi:SignatureTime xmlns:mdssi="http://schemas.openxmlformats.org/package/2006/digital-signature">
          <mdssi:Format>YYYY-MM-DDThh:mm:ssTZD</mdssi:Format>
          <mdssi:Value>2023-05-16T12:44:58Z</mdssi:Value>
        </mdssi:SignatureTime>
      </SignatureProperty>
    </SignatureProperties>
  </Object>
  <Object Id="idOfficeObject">
    <SignatureProperties>
      <SignatureProperty Id="idOfficeV1Details" Target="#idPackageSignature">
        <SignatureInfoV1 xmlns="http://schemas.microsoft.com/office/2006/digsig">
          <SetupID>{8FF3C0E7-A5B7-47E7-891F-E65DBB20DD67}</SetupID>
          <SignatureText>César Fernández</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2023-05-16T12:44:58Z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CABAAB/AAAAAAAAAAAAAAA6FAAA/AgAACBFTUYAAAEAuBsAAKoAAAAGAAAAAAAAAAAAAAAAAAAAgAcAADgEAABYAQAAwgAAAAAAAAAAAAAAAAAAAMA/BQDQ9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AAAAAAAAAAAAAAAh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AAAAAAAlAAAADAAAAAEAAABMAAAAZAAAAAAAAAAAAAAAIAEAAH8AAAAAAAAAAAAAACEBAACAAAAAIQDwAAAAAAAAAAAAAACAPwAAAAAAAAAAAACAPwAAAAAAAAAAAAAAAAAAAAAAAAAAAAAAAAAAAAAAAAAAJQAAAAwAAAAAAACAKAAAAAwAAAABAAAAJwAAABgAAAABAAAAAAAAAP///wAAAAAAJQAAAAwAAAABAAAATAAAAGQAAAAAAAAAAAAAACA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FvY/H8AAADQW9j8fwAAEwAAAAAAAAAAAM4e/X8AAK0oqNf8fwAAMBbOHv1/AAATAAAAAAAAAOgWAAAAAAAAQAAAwPx/AAAAAM4e/X8AAHUrqNf8fwAABAAAAAAAAAAwFs4e/X8AAAC0+29QAAAAEwAAAAAAAABIAAAAAAAAAIzIPtj8fwAAiNNb2Px/AADAzD7Y/H8AAAEAAAAAAAAADvI+2Px/AAAAAM4e/X8AAAAAAAAAAAAAAAAAAAAAAACgs/tvUAAAAFAAonE9AgAA2+BLHf1/AADQtPtvUAAAAGm1+29QAAAAAAAAAAAAAAAAAAAAZHYACAAAAAAlAAAADAAAAAEAAAAYAAAADAAAAAAAAAASAAAADAAAAAEAAAAeAAAAGAAAAMMAAAAEAAAA9wAAABEAAAAlAAAADAAAAAEAAABUAAAAhAAAAMQAAAAEAAAA9QAAABAAAAABAAAAVVWPQSa0j0HEAAAABAAAAAkAAABMAAAAAAAAAAAAAAAAAAAA//////////9gAAAAMQA2AC8ANQAvADIAMAAyADMAAAAGAAAABgAAAAQAAAAGAAAABAAAAAYAAAAGAAAABgAAAAYAAABLAAAAQAAAADAAAAAFAAAAIAAAAAEAAAABAAAAEAAAAAAAAAAAAAAAIQEAAIAAAAAAAAAAAAAAACEBAACAAAAAUgAAAHABAAACAAAAFAAAAAkAAAAAAAAAAAAAALwCAAAAAAAAAQICIlMAeQBzAHQAZQBtAAAAAAAAAAAAAAAAAAAAAAAAAAAAAAAAAAAAAAAAAAAAAAAAAAAAAAAAAAAAAAAAAAAAAAAAAAAA6Cqo1/x/AADYSfpvUAAAAAAAAAAAAAAAiD5vHf1/AAAAAAAAAAAAAAkAAAAAAAAAAAEAAAAAAADoKqjX/H8AAAAAAAAAAAAAAAAAAAAAAACay5ByaocAAFhL+m9QAAAAAAAAAAAAAACQ8m9oPQIAAFAAonE9AgAAgEz6bwAAAAAAAAAAAAAAAAcAAAAAAAAAWCDgcj0CAAC8S/pvUAAAAPlL+m9QAAAAcc1HHf1/AAABAAAAPQIAADBP+m8AAAAAAAAAAAAAAAAAAAAAAAAAAFAAonE9AgAA2+BLHf1/AABgS/pvUAAAAPlL+m9QAAAA4H/ycj0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IFt+m9QAAAA+Ocx1/x/AACIPm8d/X8AAAAAAAAAAAAAAAAAAAAAAAADAAAAAAAAAODMGtf8fwAAAAAAAAAAAAAAAAAAAAAAAJrokHJqhwAAgHshRT0CAAABAAAAAAAAAOD///8AAAAAUACicT0CAACYb/pvAAAAAAAAAAAAAAAABgAAAAAAAAAgAAAAAAAAALxu+m9QAAAA+W76b1AAAABxzUcd/X8AAPBppUQ9AgAAqM0a1wAAAABQFoVmPQIAAAAAAAAAAAAAUACicT0CAADb4Esd/X8AAGBu+m9QAAAA+W76b1AAAACQvJhCPQIAAAAAAABkdgAIAAAAACUAAAAMAAAAAwAAABgAAAAMAAAAAAAAABIAAAAMAAAAAQAAABYAAAAMAAAACAAAAFQAAABUAAAACgAAACcAAAAeAAAASgAAAAEAAABVVY9BJrSP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0AAABHAAAAKQAAADMAAAB1AAAAFQAAACEA8AAAAAAAAAAAAAAAgD8AAAAAAAAAAAAAgD8AAAAAAAAAAAAAAAAAAAAAAAAAAAAAAAAAAAAAAAAAACUAAAAMAAAAAAAAgCgAAAAMAAAABAAAAFIAAABwAQAABAAAAPD///8AAAAAAAAAAAAAAACQAQAAAAAAAQAAAABzAGUAZwBvAGUAIAB1AGkAAAAAAAAAAAAAAAAAAAAAAAAAAAAAAAAAAAAAAAAAAAAAAAAAAAAAAAAAAAAAAAAAAAAAAEBtGtf8fwAACraI1vx/AABgd/pvUAAAAIg+bx39fwAAAAAAAAAAAAAAAAAAAAAAAHhuGtf8fwAAAAAAAAAAAAAAAAAAAAAAAAAAAAAAAAAAqu+QcmqHAAD//////H8AAP////8AAAAA8P///wAAAABQAKJxPQIAAKhw+m8AAAAAAAAAAAAAAAAJAAAAAAAAACAAAAAAAAAAzG/6b1AAAAAJcPpvUAAAAHHNRx39fwAAAAAAAAAAAAAAAAAAAAAAAAAAAAAAAAAAAAAAAAAAAABQAKJxPQIAANvgSx39fwAAcG/6b1AAAAAJcPpvUAAAABCpmEI9AgAAAAAAAGR2AAgAAAAAJQAAAAwAAAAEAAAAGAAAAAwAAAAAAAAAEgAAAAwAAAABAAAAHgAAABgAAAApAAAAMwAAAJ4AAABIAAAAJQAAAAwAAAAEAAAAVAAAAKgAAAAqAAAAMwAAAJwAAABHAAAAAQAAAFVVj0EmtI9BKgAAADMAAAAPAAAATAAAAAAAAAAAAAAAAAAAAP//////////bAAAAEMA6QBzAGEAcgAgAEYAZQByAG4A4QBuAGQAZQB6AAAACgAAAAgAAAAHAAAACAAAAAYAAAAEAAAACAAAAAgAAAAGAAAACQAAAAgAAAAJAAAACQAAAAgAAAAHAAAASwAAAEAAAAAwAAAABQAAACAAAAABAAAAAQAAABAAAAAAAAAAAAAAACEBAACAAAAAAAAAAAAAAAAhAQAAgAAAACUAAAAMAAAAAgAAACcAAAAYAAAABQAAAAAAAAD///8AAAAAACUAAAAMAAAABQAAAEwAAABkAAAAAAAAAFAAAAAgAQAAfAAAAAAAAABQAAAAIQ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FVVj0EmtI9BCgAAAFAAAAAPAAAATAAAAAAAAAAAAAAAAAAAAP//////////bAAAAEMA6QBzAGEAcgAgAEYAZQByAG4A4QBuAGQAZQB6AAAABwAAAAYAAAAFAAAABgAAAAQAAAADAAAABgAAAAYAAAAEAAAABwAAAAYAAAAHAAAABwAAAAYAAAAFAAAASwAAAEAAAAAwAAAABQAAACAAAAABAAAAAQAAABAAAAAAAAAAAAAAACEBAACAAAAAAAAAAAAAAAAh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fAAAAAoAAABgAAAAOgAAAGwAAAABAAAAVVWPQSa0j0EKAAAAYAAAAAgAAABMAAAAAAAAAAAAAAAAAAAA//////////9cAAAAQwBvAG4AdABhAGQAbwByAAcAAAAHAAAABwAAAAQAAAAGAAAABwAAAAcAAAAEAAAASwAAAEAAAAAwAAAABQAAACAAAAABAAAAAQAAABAAAAAAAAAAAAAAACEBAACAAAAAAAAAAAAAAAAhAQAAgAAAACUAAAAMAAAAAgAAACcAAAAYAAAABQAAAAAAAAD///8AAAAAACUAAAAMAAAABQAAAEwAAABkAAAACQAAAHAAAAAXAQAAfAAAAAkAAABwAAAADwEAAA0AAAAhAPAAAAAAAAAAAAAAAIA/AAAAAAAAAAAAAIA/AAAAAAAAAAAAAAAAAAAAAAAAAAAAAAAAAAAAAAAAAAAlAAAADAAAAAAAAIAoAAAADAAAAAUAAAAlAAAADAAAAAEAAAAYAAAADAAAAAAAAAASAAAADAAAAAEAAAAWAAAADAAAAAAAAABUAAAAXAEAAAoAAABwAAAAFgEAAHwAAAABAAAAVVWPQSa0j0EKAAAAcAAAAC0AAABMAAAABAAAAAkAAABwAAAAGAEAAH0AAACoAAAARgBpAHIAbQBhAGQAbwAgAHAAbwByADoAIABDAEUAUwBBAFIAIABEAEEATgBJAEUATAAgAEYARQBSAE4AQQBOAEQARQBaACAAUwBDAEgATgBFAEkARABFAFIAAAAGAAAAAwAAAAQAAAAJAAAABgAAAAcAAAAHAAAAAwAAAAcAAAAHAAAABAAAAAMAAAADAAAABwAAAAYAAAAGAAAABwAAAAcAAAADAAAACAAAAAcAAAAIAAAAAwAAAAYAAAAFAAAAAwAAAAYAAAAGAAAABwAAAAgAAAAHAAAACAAAAAgAAAAGAAAABgAAAAMAAAAGAAAABwAAAAgAAAAIAAAABgAAAAMAAAAIAAAABgAAAAcAAAAWAAAADAAAAAAAAAAlAAAADAAAAAIAAAAOAAAAFAAAAAAAAAAQAAAAFAAAAA==</Object>
  <Object Id="idInvalidSigLnImg">AQAAAGwAAAAAAAAAAAAAACABAAB/AAAAAAAAAAAAAAA6FAAA/AgAACBFTUYAAAEAOCAAALEAAAAGAAAAAAAAAAAAAAAAAAAAgAcAADgEAABYAQAAwgAAAAAAAAAAAAAAAAAAAMA/BQDQ9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AAAAAAAAAAAAAAAh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AAAAAAAlAAAADAAAAAEAAABMAAAAZAAAAAAAAAAAAAAAIAEAAH8AAAAAAAAAAAAAACEBAACAAAAAIQDwAAAAAAAAAAAAAACAPwAAAAAAAAAAAACAPwAAAAAAAAAAAAAAAAAAAAAAAAAAAAAAAAAAAAAAAAAAJQAAAAwAAAAAAACAKAAAAAwAAAABAAAAJwAAABgAAAABAAAAAAAAAP///wAAAAAAJQAAAAwAAAABAAAATAAAAGQAAAAAAAAAAAAAACA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FvY/H8AAADQW9j8fwAAEwAAAAAAAAAAAM4e/X8AAK0oqNf8fwAAMBbOHv1/AAATAAAAAAAAAOgWAAAAAAAAQAAAwPx/AAAAAM4e/X8AAHUrqNf8fwAABAAAAAAAAAAwFs4e/X8AAAC0+29QAAAAEwAAAAAAAABIAAAAAAAAAIzIPtj8fwAAiNNb2Px/AADAzD7Y/H8AAAEAAAAAAAAADvI+2Px/AAAAAM4e/X8AAAAAAAAAAAAAAAAAAAAAAACgs/tvUAAAAFAAonE9AgAA2+BLHf1/AADQtPtvUAAAAGm1+29QAAAAAAAAAAAAAAAAAAAAZHYACAAAAAAlAAAADAAAAAEAAAAYAAAADAAAAP8AAAASAAAADAAAAAEAAAAeAAAAGAAAACIAAAAEAAAAcgAAABEAAAAlAAAADAAAAAEAAABUAAAAqAAAACMAAAAEAAAAcAAAABAAAAABAAAAVVWPQSa0j0EjAAAABAAAAA8AAABMAAAAAAAAAAAAAAAAAAAA//////////9sAAAARgBpAHIAbQBhACAAbgBvACAAdgDhAGwAaQBkAGEAAAAGAAAAAwAAAAQAAAAJAAAABgAAAAMAAAAHAAAABwAAAAMAAAAFAAAABgAAAAMAAAADAAAABwAAAAYAAABLAAAAQAAAADAAAAAFAAAAIAAAAAEAAAABAAAAEAAAAAAAAAAAAAAAIQEAAIAAAAAAAAAAAAAAACEBAACAAAAAUgAAAHABAAACAAAAFAAAAAkAAAAAAAAAAAAAALwCAAAAAAAAAQICIlMAeQBzAHQAZQBtAAAAAAAAAAAAAAAAAAAAAAAAAAAAAAAAAAAAAAAAAAAAAAAAAAAAAAAAAAAAAAAAAAAAAAAAAAAA6Cqo1/x/AADYSfpvUAAAAAAAAAAAAAAAiD5vHf1/AAAAAAAAAAAAAAkAAAAAAAAAAAEAAAAAAADoKqjX/H8AAAAAAAAAAAAAAAAAAAAAAACay5ByaocAAFhL+m9QAAAAAAAAAAAAAACQ8m9oPQIAAFAAonE9AgAAgEz6bwAAAAAAAAAAAAAAAAcAAAAAAAAAWCDgcj0CAAC8S/pvUAAAAPlL+m9QAAAAcc1HHf1/AAABAAAAPQIAADBP+m8AAAAAAAAAAAAAAAAAAAAAAAAAAFAAonE9AgAA2+BLHf1/AABgS/pvUAAAAPlL+m9QAAAA4H/ycj0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IFt+m9QAAAA+Ocx1/x/AACIPm8d/X8AAAAAAAAAAAAAAAAAAAAAAAADAAAAAAAAAODMGtf8fwAAAAAAAAAAAAAAAAAAAAAAAJrokHJqhwAAgHshRT0CAAABAAAAAAAAAOD///8AAAAAUACicT0CAACYb/pvAAAAAAAAAAAAAAAABgAAAAAAAAAgAAAAAAAAALxu+m9QAAAA+W76b1AAAABxzUcd/X8AAPBppUQ9AgAAqM0a1wAAAABQFoVmPQIAAAAAAAAAAAAAUACicT0CAADb4Esd/X8AAGBu+m9QAAAA+W76b1AAAACQvJhCPQIAAAAAAABkdgAIAAAAACUAAAAMAAAAAwAAABgAAAAMAAAAAAAAABIAAAAMAAAAAQAAABYAAAAMAAAACAAAAFQAAABUAAAACgAAACcAAAAeAAAASgAAAAEAAABVVY9BJrSP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0AAABHAAAAKQAAADMAAAB1AAAAFQAAACEA8AAAAAAAAAAAAAAAgD8AAAAAAAAAAAAAgD8AAAAAAAAAAAAAAAAAAAAAAAAAAAAAAAAAAAAAAAAAACUAAAAMAAAAAAAAgCgAAAAMAAAABAAAAFIAAABwAQAABAAAAPD///8AAAAAAAAAAAAAAACQAQAAAAAAAQAAAABzAGUAZwBvAGUAIAB1AGkAAAAAAAAAAAAAAAAAAAAAAAAAAAAAAAAAAAAAAAAAAAAAAAAAAAAAAAAAAAAAAAAAAAAAAEBtGtf8fwAACraI1vx/AABgd/pvUAAAAIg+bx39fwAAAAAAAAAAAAAAAAAAAAAAAHhuGtf8fwAAAAAAAAAAAAAAAAAAAAAAAAAAAAAAAAAAqu+QcmqHAAD//////H8AAP////8AAAAA8P///wAAAABQAKJxPQIAAKhw+m8AAAAAAAAAAAAAAAAJAAAAAAAAACAAAAAAAAAAzG/6b1AAAAAJcPpvUAAAAHHNRx39fwAAAAAAAAAAAAAAAAAAAAAAAAAAAAAAAAAAAAAAAAAAAABQAKJxPQIAANvgSx39fwAAcG/6b1AAAAAJcPpvUAAAABCpmEI9AgAAAAAAAGR2AAgAAAAAJQAAAAwAAAAEAAAAGAAAAAwAAAAAAAAAEgAAAAwAAAABAAAAHgAAABgAAAApAAAAMwAAAJ4AAABIAAAAJQAAAAwAAAAEAAAAVAAAAKgAAAAqAAAAMwAAAJwAAABHAAAAAQAAAFVVj0EmtI9BKgAAADMAAAAPAAAATAAAAAAAAAAAAAAAAAAAAP//////////bAAAAEMA6QBzAGEAcgAgAEYAZQByAG4A4QBuAGQAZQB6AAAACgAAAAgAAAAHAAAACAAAAAYAAAAEAAAACAAAAAgAAAAGAAAACQAAAAgAAAAJAAAACQAAAAgAAAAHAAAASwAAAEAAAAAwAAAABQAAACAAAAABAAAAAQAAABAAAAAAAAAAAAAAACEBAACAAAAAAAAAAAAAAAAhAQAAgAAAACUAAAAMAAAAAgAAACcAAAAYAAAABQAAAAAAAAD///8AAAAAACUAAAAMAAAABQAAAEwAAABkAAAAAAAAAFAAAAAgAQAAfAAAAAAAAABQAAAAIQ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FVVj0EmtI9BCgAAAFAAAAAPAAAATAAAAAAAAAAAAAAAAAAAAP//////////bAAAAEMA6QBzAGEAcgAgAEYAZQByAG4A4QBuAGQAZQB6AAAABwAAAAYAAAAFAAAABgAAAAQAAAADAAAABgAAAAYAAAAEAAAABwAAAAYAAAAHAAAABwAAAAYAAAAFAAAASwAAAEAAAAAwAAAABQAAACAAAAABAAAAAQAAABAAAAAAAAAAAAAAACEBAACAAAAAAAAAAAAAAAAh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fAAAAAoAAABgAAAAOgAAAGwAAAABAAAAVVWPQSa0j0EKAAAAYAAAAAgAAABMAAAAAAAAAAAAAAAAAAAA//////////9cAAAAQwBvAG4AdABhAGQAbwByAAcAAAAHAAAABwAAAAQAAAAGAAAABwAAAAcAAAAEAAAASwAAAEAAAAAwAAAABQAAACAAAAABAAAAAQAAABAAAAAAAAAAAAAAACEBAACAAAAAAAAAAAAAAAAhAQAAgAAAACUAAAAMAAAAAgAAACcAAAAYAAAABQAAAAAAAAD///8AAAAAACUAAAAMAAAABQAAAEwAAABkAAAACQAAAHAAAAAXAQAAfAAAAAkAAABwAAAADwEAAA0AAAAhAPAAAAAAAAAAAAAAAIA/AAAAAAAAAAAAAIA/AAAAAAAAAAAAAAAAAAAAAAAAAAAAAAAAAAAAAAAAAAAlAAAADAAAAAAAAIAoAAAADAAAAAUAAAAlAAAADAAAAAEAAAAYAAAADAAAAAAAAAASAAAADAAAAAEAAAAWAAAADAAAAAAAAABUAAAAXAEAAAoAAABwAAAAFgEAAHwAAAABAAAAVVWPQSa0j0EKAAAAcAAAAC0AAABMAAAABAAAAAkAAABwAAAAGAEAAH0AAACoAAAARgBpAHIAbQBhAGQAbwAgAHAAbwByADoAIABDAEUAUwBBAFIAIABEAEEATgBJAEUATAAgAEYARQBSAE4AQQBOAEQARQBaACAAUwBDAEgATgBFAEkARABFAFIAAAAGAAAAAwAAAAQAAAAJAAAABgAAAAcAAAAHAAAAAwAAAAcAAAAHAAAABAAAAAMAAAADAAAABwAAAAYAAAAGAAAABwAAAAcAAAADAAAACAAAAAcAAAAIAAAAAwAAAAYAAAAFAAAAAwAAAAYAAAAGAAAABwAAAAgAAAAHAAAACAAAAAgAAAAGAAAABgAAAAMAAAAGAAAABwAAAAgAAAAIAAAABgAAAAMAAAAIAAAABgAAAAc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lyxie8FLixeg0vSOHq8yX3P1Y7neXczzPeJad+2t0es=</DigestValue>
    </Reference>
    <Reference Type="http://www.w3.org/2000/09/xmldsig#Object" URI="#idOfficeObject">
      <DigestMethod Algorithm="http://www.w3.org/2001/04/xmlenc#sha256"/>
      <DigestValue>d1szk08n0Sx10dIL91cDBpK3wW+J+QGouBZcUCfscxA=</DigestValue>
    </Reference>
    <Reference Type="http://uri.etsi.org/01903#SignedProperties" URI="#idSignedProperties">
      <Transforms>
        <Transform Algorithm="http://www.w3.org/TR/2001/REC-xml-c14n-20010315"/>
      </Transforms>
      <DigestMethod Algorithm="http://www.w3.org/2001/04/xmlenc#sha256"/>
      <DigestValue>DDybCQF7ELsj0iD3ZPkAUBKhJ5m2sWlnhDLuPawiIv4=</DigestValue>
    </Reference>
    <Reference Type="http://www.w3.org/2000/09/xmldsig#Object" URI="#idValidSigLnImg">
      <DigestMethod Algorithm="http://www.w3.org/2001/04/xmlenc#sha256"/>
      <DigestValue>e2AqXs/UoW9LxC6kDnaiG+wZqC4ONEgWp/KRKEzH2mM=</DigestValue>
    </Reference>
    <Reference Type="http://www.w3.org/2000/09/xmldsig#Object" URI="#idInvalidSigLnImg">
      <DigestMethod Algorithm="http://www.w3.org/2001/04/xmlenc#sha256"/>
      <DigestValue>Y77vRD4ecl9wyW3MeePRIePYGDqBGf6RZvzUfysqfVI=</DigestValue>
    </Reference>
  </SignedInfo>
  <SignatureValue>WxANVoJRTvvRHsoBQgiGzGEIShSHZWV/QiExs5TBAru9p4+ufu1jG5kw09m9gJ0e3SDI0/eipK2C
w7GfS0gi8tfL1jTN+VVfNsoBpJYeytMH7UW63ceZjR4baqdfqFh/4n0K13FVTiDi50e76HzrMrb3
CUnOXiK9ACFjPPx4Hw5YeXAK74PWUAd6MVEMCrO6uZ6orIc+ALCwBwKlX1kbBrAFPahfexvvUBC+
0Q67g7zyqoWR8ClldxIUbbhVcLXQ2ShIeSbMF74bxG9g1IOb0OFrcYU70tMeToEeT/pss/CPvRux
9DBtvB3SFErmEVrSAvyCxtn4JjjLk5HEJE1IVQ==</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SPthqRLjWNa6hPNsWsnQe5V8ulQse9oDVpOtc1ChI4I=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BG2c3ml0w7MVAEJKJnjW+UQGFmkloiLdHWkXdA8gTvM=</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Dh223dNeaEetd2H5Otucag7I2gdm/vFkPYAeDEmd9Xo=</DigestValue>
      </Reference>
      <Reference URI="/xl/drawings/vmlDrawing1.vml?ContentType=application/vnd.openxmlformats-officedocument.vmlDrawing">
        <DigestMethod Algorithm="http://www.w3.org/2001/04/xmlenc#sha256"/>
        <DigestValue>ygD7xbYwW2cVqcs6DYi8az8Ih7wGXZnTtlXMywaCEfA=</DigestValue>
      </Reference>
      <Reference URI="/xl/drawings/vmlDrawing2.vml?ContentType=application/vnd.openxmlformats-officedocument.vmlDrawing">
        <DigestMethod Algorithm="http://www.w3.org/2001/04/xmlenc#sha256"/>
        <DigestValue>+89Vv7ku0Fag/lczoJOgkgbWPy81L1Xw5ZnhdgB1uC4=</DigestValue>
      </Reference>
      <Reference URI="/xl/drawings/vmlDrawing3.vml?ContentType=application/vnd.openxmlformats-officedocument.vmlDrawing">
        <DigestMethod Algorithm="http://www.w3.org/2001/04/xmlenc#sha256"/>
        <DigestValue>crOE3VtPjWXmzZ/1NYCOwt9zh3Joc+aXHKoCAH9fw/M=</DigestValue>
      </Reference>
      <Reference URI="/xl/drawings/vmlDrawing4.vml?ContentType=application/vnd.openxmlformats-officedocument.vmlDrawing">
        <DigestMethod Algorithm="http://www.w3.org/2001/04/xmlenc#sha256"/>
        <DigestValue>Usw6tRe/YlbutF6F1+h0QFKVwMlNTfnm+b/OZ5uSXlE=</DigestValue>
      </Reference>
      <Reference URI="/xl/drawings/vmlDrawing5.vml?ContentType=application/vnd.openxmlformats-officedocument.vmlDrawing">
        <DigestMethod Algorithm="http://www.w3.org/2001/04/xmlenc#sha256"/>
        <DigestValue>nki4JLdg7axY5RfHgQ7pfYJ+WpJ8/YQ8nctkscIiR4Y=</DigestValue>
      </Reference>
      <Reference URI="/xl/drawings/vmlDrawing6.vml?ContentType=application/vnd.openxmlformats-officedocument.vmlDrawing">
        <DigestMethod Algorithm="http://www.w3.org/2001/04/xmlenc#sha256"/>
        <DigestValue>7n8DbKhDZNvfi3s+RfE713/laD8/LVHIbcFds+2GjlY=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Ik5OpQZHg5MHkDgY39arJmWSTqz0pmEioM+zXb189No=</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kRBPJV4erDPqzkRmX5YGOQzpln9K2RqOqu6/xqXekCA=</DigestValue>
      </Reference>
      <Reference URI="/xl/media/image3.emf?ContentType=image/x-emf">
        <DigestMethod Algorithm="http://www.w3.org/2001/04/xmlenc#sha256"/>
        <DigestValue>zTa2dPp9XiZZJevRzDMSbqbkWqMwhBP5Q+7ABToSHuI=</DigestValue>
      </Reference>
      <Reference URI="/xl/media/image4.emf?ContentType=image/x-emf">
        <DigestMethod Algorithm="http://www.w3.org/2001/04/xmlenc#sha256"/>
        <DigestValue>s44wYMEqebg1nopUqHD8Rhtn5WmrVrDggtWDkQNcThE=</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qyDsOob/rXgBLy2ens1unIpBZm//Ki0qbVyd8uX9/2I=</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sivOdTuVYtysNE3t2dIcj9HC7fX32L0n5maH7Rq3tI8=</DigestValue>
      </Reference>
      <Reference URI="/xl/styles.xml?ContentType=application/vnd.openxmlformats-officedocument.spreadsheetml.styles+xml">
        <DigestMethod Algorithm="http://www.w3.org/2001/04/xmlenc#sha256"/>
        <DigestValue>b9EIVgrlKBnoUvcjAi1060YqtDIL66doHeGHkxpqIbE=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dTZBIuYisHn7bNNdfG4KCMgnKtT5vJGjXbrMISRz0i0=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9LREMtMo9lkyQOxRrV/G+gldYW6WYXaAxAb9R5jsWrU=</DigestValue>
      </Reference>
      <Reference URI="/xl/worksheets/sheet2.xml?ContentType=application/vnd.openxmlformats-officedocument.spreadsheetml.worksheet+xml">
        <DigestMethod Algorithm="http://www.w3.org/2001/04/xmlenc#sha256"/>
        <DigestValue>kCpO8tPZ8vxcQ6gpFKqdASpkfB0MkgmBd6nXHRN6vgE=</DigestValue>
      </Reference>
      <Reference URI="/xl/worksheets/sheet3.xml?ContentType=application/vnd.openxmlformats-officedocument.spreadsheetml.worksheet+xml">
        <DigestMethod Algorithm="http://www.w3.org/2001/04/xmlenc#sha256"/>
        <DigestValue>hBci3oaf1LuIPWGc5pA4tuamaUjSvvSkMzy1D5COpl4=</DigestValue>
      </Reference>
      <Reference URI="/xl/worksheets/sheet4.xml?ContentType=application/vnd.openxmlformats-officedocument.spreadsheetml.worksheet+xml">
        <DigestMethod Algorithm="http://www.w3.org/2001/04/xmlenc#sha256"/>
        <DigestValue>PlDD08+XnfhVxc0aE7RkZeqBfZ/uM2uwRlR1IgDxEu8=</DigestValue>
      </Reference>
      <Reference URI="/xl/worksheets/sheet5.xml?ContentType=application/vnd.openxmlformats-officedocument.spreadsheetml.worksheet+xml">
        <DigestMethod Algorithm="http://www.w3.org/2001/04/xmlenc#sha256"/>
        <DigestValue>0JaMtWwACYAXPp6xd0+HzyzPKpZo0UE8yfYABRdhvCI=</DigestValue>
      </Reference>
      <Reference URI="/xl/worksheets/sheet6.xml?ContentType=application/vnd.openxmlformats-officedocument.spreadsheetml.worksheet+xml">
        <DigestMethod Algorithm="http://www.w3.org/2001/04/xmlenc#sha256"/>
        <DigestValue>MA8/xYl7kHT32hvjFn57Bh+jGgeH/vbNYcs5uzgiN/8=</DigestValue>
      </Reference>
      <Reference URI="/xl/worksheets/sheet7.xml?ContentType=application/vnd.openxmlformats-officedocument.spreadsheetml.worksheet+xml">
        <DigestMethod Algorithm="http://www.w3.org/2001/04/xmlenc#sha256"/>
        <DigestValue>GQV1XRSQOiMjvK/tHagljyQfaBr9YOE2GLr/JHVkFYs=</DigestValue>
      </Reference>
    </Manifest>
    <SignatureProperties>
      <SignatureProperty Id="idSignatureTime" Target="#idPackageSignature">
        <mdssi:SignatureTime xmlns:mdssi="http://schemas.openxmlformats.org/package/2006/digital-signature">
          <mdssi:Format>YYYY-MM-DDThh:mm:ssTZD</mdssi:Format>
          <mdssi:Value>2023-05-16T15:39:35Z</mdssi:Value>
        </mdssi:SignatureTime>
      </SignatureProperty>
    </SignatureProperties>
  </Object>
  <Object Id="idOfficeObject">
    <SignatureProperties>
      <SignatureProperty Id="idOfficeV1Details" Target="#idPackageSignature">
        <SignatureInfoV1 xmlns="http://schemas.microsoft.com/office/2006/digsig">
          <SetupID>{AC1CF02C-5B13-49FB-85B6-8B08E8AF375E}</SetupID>
          <SignatureText>Gustavo Segovia</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2023-05-16T15:39:35Z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QualifyingProperties>
  </Object>
  <Object Id="idValidSigLnImg">AQAAAGwAAAAAAAAAAAAAAA8BAAB/AAAAAAAAAAAAAAAJGAAARAsAACBFTUYAAAEAyBsAAKoAAAAGAAAAAAAAAAAAAAAAAAAAVgUAAAADAAA1AQAArQAAAAAAAAAAAAAAAAAAAAi3BADIow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0Kha/n8AAADQqFr+fwAAEwAAAAAAAAAAAECm/n8AAK0o9Vn+fwAAMBZApv5/AAATAAAAAAAAAOgWAAAAAAAAQAAAwP5/AAAAAECm/n8AAHUr9Vn+fwAABAAAAAAAAAAwFkCm/n8AALC03ESQAAAAEwAAAAAAAABIAAAAAAAAAIzIi1r+fwAAiNOoWv5/AADAzIta/n8AAAEAAAAAAAAADvKLWv5/AAAAAECm/n8AAAAAAAAAAAAAAAAAAP5/AAAAAAAAAAAAAOAQVwAQAgAAq9/PpP5/AACAtdxEkAAAABm23ESQAAAAAAAAAAAAAAAAAAAAZHYACAAAAAAlAAAADAAAAAEAAAAYAAAADAAAAAAAAAASAAAADAAAAAEAAAAeAAAAGAAAAL0AAAAEAAAA9wAAABEAAAAlAAAADAAAAAEAAABUAAAAiAAAAL4AAAAEAAAA9QAAABAAAAABAAAAYfe0QVU1tEG+AAAABAAAAAoAAABMAAAAAAAAAAAAAAAAAAAA//////////9gAAAAMQA2AC8AMAA1AC8AMgAwADIAMwAGAAAABgAAAAQAAAAGAAAABgAAAAQAAAAGAAAABgAAAAYAAAAGAAAASwAAAEAAAAAwAAAABQAAACAAAAABAAAAAQAAABAAAAAAAAAAAAAAABABAACAAAAAAAAAAAAAAAAQAQAAgAAAAFIAAABwAQAAAgAAABAAAAAHAAAAAAAAAAAAAAC8AgAAAAAAAAECAiJTAHkAcwB0AGUAbQAAAAAAAAAAAAAAAAAAAAAAAAAAAAAAAAAAAAAAAAAAAAAAAAAAAAAAAAAAAAAAAAAAAAAAAAAAAAEAAAAQAgAAWCTbRJAAAAAAdeNnqicAAIg+86T+fwAAAAAAAAAAAAAJAAAAAAAAAAAAAAAAAAAA6Cr1Wf5/AAAAAAAAAAAAAAAAAAAAAAAANjruNjsCAADYJdtEkAAAAAQAAAAAAAAAsFr2EBACAADgEFcAEAIAAAAn20QAAAAAAAAAAAAAAAAHAAAAAAAAAHgW7Q0QAgAAPCbbRJAAAAB5JttEkAAAAHHNy6T+fwAAaQBhAGwAAAAAAAAAAAAAAAAAAAAAAAAAAAAAAAAAAADgEFcAEAIAAKvfz6T+fwAA4CXbRJAAAAB5JttEkAAAALBa9hAQ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QAAAAIAAACRJNtEkAAAAPjnGVj+fwAAiD7zpP5/AAAAAAAAAAAAAAAAAAAAAAAAAwAAAAAAAADgzAJY/n8AAAAAAAAAAAAAAAAAAAAAAACGO+42OwIAAFDkXhEQAgAAAQAAAAAAAADg////AAAAAOAQVwAQAgAAqCbbRAAAAAAAAAAAAAAAAAYAAAAAAAAAIAAAAAAAAADMJdtEkAAAAAkm20SQAAAAcc3LpP5/AABQ3zkREAIAAKjNAlgAAAAAMMpPfRACAAAAAAAAAAAAAOAQVwAQAgAAq9/PpP5/AABwJdtEkAAAAAkm20SQAAAAUOFIABACAAAAAAAA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BAbQJY/n8AAAq2cFf+fwAAcC7bRJAAAACIPvOk/n8AAAAAAAAAAAAAAAAAAAAAAAB4bgJY/n8AAAAAAAAAAAAAAAAAAAAAAAAAAAAAAAAAAJY67jY7AgAA//////5/AAD/////AAAAAPD///8AAAAA4BBXABACAAC4J9tEAAAAAAAAAAAAAAAACQAAAAAAAAAgAAAAAAAAANwm20SQAAAAGSfbRJAAAABxzcuk/n8AAAAAAAAAAAAAAAAAAAAAAAAAAAAAAAAAAAAAAAAAAAAA4BBXABACAACr38+k/n8AAIAm20SQAAAAGSfbRJAAAAAgXfYQEAIAAAAAAABkdgAIAAAAACUAAAAMAAAABAAAABgAAAAMAAAAAAAAABIAAAAMAAAAAQAAAB4AAAAYAAAAKQAAADMAAACfAAAASAAAACUAAAAMAAAABAAAAFQAAACoAAAAKgAAADMAAACdAAAARwAAAAEAAABh97RBVTW0QSoAAAAzAAAADwAAAEwAAAAAAAAAAAAAAAAAAAD//////////2wAAABHAHUAcwB0AGEAdgBvACAAUwBlAGcAbwB2AGkAYQCAPw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Bh97RBVTW0QQoAAABQAAAADwAAAEwAAAAAAAAAAAAAAAAAAAD//////////2wAAABHAHUAcwB0AGEAdgBvACAAUwBlAGcAbwB2AGkAYQAAAAgAAAAHAAAABQAAAAQAAAAGAAAABQAAAAcAAAADAAAABgAAAAYAAAAHAAAABwAAAAUAAAADAAAABg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GH3tEFVNbRBCgAAAGAAAAAOAAAATAAAAAAAAAAAAAAAAAAAAP//////////aAAAAFYAaQBjAGUAcAByAGUAcwBpAGQAZQBuAHQAZQAHAAAAAwAAAAUAAAAGAAAABw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GH3tEFVNbR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Object Id="idInvalidSigLnImg">AQAAAGwAAAAAAAAAAAAAAA8BAAB/AAAAAAAAAAAAAAAJGAAARAsAACBFTUYAAAEANCEAALEAAAAGAAAAAAAAAAAAAAAAAAAAVgUAAAADAAA1AQAArQAAAAAAAAAAAAAAAAAAAAi3BADIow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Kha/n8AAADQqFr+fwAAEwAAAAAAAAAAAECm/n8AAK0o9Vn+fwAAMBZApv5/AAATAAAAAAAAAOgWAAAAAAAAQAAAwP5/AAAAAECm/n8AAHUr9Vn+fwAABAAAAAAAAAAwFkCm/n8AALC03ESQAAAAEwAAAAAAAABIAAAAAAAAAIzIi1r+fwAAiNOoWv5/AADAzIta/n8AAAEAAAAAAAAADvKLWv5/AAAAAECm/n8AAAAAAAAAAAAAAAAAAP5/AAAAAAAAAAAAAOAQVwAQAgAAq9/PpP5/AACAtdxEkAAAABm23ESQAAAAAAAAAAAAAAAAAAAAZHYACAAAAAAlAAAADAAAAAEAAAAYAAAADAAAAP8AAAASAAAADAAAAAEAAAAeAAAAGAAAACIAAAAEAAAAcgAAABEAAAAlAAAADAAAAAEAAABUAAAAqAAAACMAAAAEAAAAcAAAABAAAAABAAAAYfe0QVU1tEEjAAAABAAAAA8AAABMAAAAAAAAAAAAAAAAAAAA//////////9sAAAARgBpAHIAbQBhACAAbgBvACAAdgDhAGwAaQBkAGEAAAAGAAAAAwAAAAQAAAAJAAAABgAAAAMAAAAHAAAABwAAAAMAAAAFAAAABgAAAAMAAAADAAAABwAAAAYAAABLAAAAQAAAADAAAAAFAAAAIAAAAAEAAAABAAAAEAAAAAAAAAAAAAAAEAEAAIAAAAAAAAAAAAAAABABAACAAAAAUgAAAHABAAACAAAAEAAAAAcAAAAAAAAAAAAAALwCAAAAAAAAAQICIlMAeQBzAHQAZQBtAAAAAAAAAAAAAAAAAAAAAAAAAAAAAAAAAAAAAAAAAAAAAAAAAAAAAAAAAAAAAAAAAAAAAAAAAAAAAQAAABACAABYJNtEkAAAAAB142eqJwAAiD7zpP5/AAAAAAAAAAAAAAkAAAAAAAAAAAAAAAAAAADoKvVZ/n8AAAAAAAAAAAAAAAAAAAAAAAA2Ou42OwIAANgl20SQAAAABAAAAAAAAACwWvYQEAIAAOAQVwAQAgAAACfbRAAAAAAAAAAAAAAAAAcAAAAAAAAAeBbtDRACAAA8JttEkAAAAHkm20SQAAAAcc3LpP5/AABpAGEAbAAAAAAAAAAAAAAAAAAAAAAAAAAAAAAAAAAAAOAQVwAQAgAAq9/PpP5/AADgJdtEkAAAAHkm20SQAAAAsFr2EBA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JEk20SQAAAA+OcZWP5/AACIPvOk/n8AAAAAAAAAAAAAAAAAAAAAAAADAAAAAAAAAODMAlj+fwAAAAAAAAAAAAAAAAAAAAAAAIY77jY7AgAAUOReERACAAABAAAAAAAAAOD///8AAAAA4BBXABACAACoJttEAAAAAAAAAAAAAAAABgAAAAAAAAAgAAAAAAAAAMwl20SQAAAACSbbRJAAAABxzcuk/n8AAFDfOREQAgAAqM0CWAAAAAAwyk99EAIAAAAAAAAAAAAA4BBXABACAACr38+k/n8AAHAl20SQAAAACSbbRJAAAABQ4UgAEAIAAAAAAABkdgAIAAAAACUAAAAMAAAAAwAAABgAAAAMAAAAAAAAAB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EBtAlj+fwAACrZwV/5/AABwLttEkAAAAIg+86T+fwAAAAAAAAAAAAAAAAAAAAAAAHhuAlj+fwAAAAAAAAAAAAAAAAAAAAAAAAAAAAAAAAAAljruNjsCAAD//////n8AAP////8AAAAA8P///wAAAADgEFcAEAIAALgn20QAAAAAAAAAAAAAAAAJAAAAAAAAACAAAAAAAAAA3CbbRJAAAAAZJ9tEkAAAAHHNy6T+fwAAAAAAAAAAAAAAAAAAAAAAAAAAAAAAAAAAAAAAAAAAAADgEFcAEAIAAKvfz6T+fwAAgCbbRJAAAAAZJ9tEkAAAACBd9hAQAgAAAAAAAGR2AAgAAAAAJQAAAAwAAAAEAAAAGAAAAAwAAAAAAAAAEgAAAAwAAAABAAAAHgAAABgAAAApAAAAMwAAAJ8AAABIAAAAJQAAAAwAAAAEAAAAVAAAAKgAAAAqAAAAMwAAAJ0AAABHAAAAAQAAAGH3tEFVNbRBKgAAADMAAAAPAAAATAAAAAAAAAAAAAAAAAAAAP//////////bAAAAEcAdQBzAHQAYQB2AG8AIABTAGUAZwBvAHYAaQBhAAC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GH3tEFVNbRBCgAAAFAAAAAPAAAATAAAAAAAAAAAAAAAAAAAAP//////////bAAAAEcAdQBzAHQAYQB2AG8AIABTAGUAZwBvAHYAaQBhAGUACAAAAAcAAAAFAAAABAAAAAYAAAAFAAAABwAAAAMAAAAGAAAABgAAAAcAAAAHAAAABQAAAAMAAAAGAAAASwAAAEAAAAAwAAAABQAAACAAAAABAAAAAQAAABAAAAAAAAAAAAAAABABAACAAAAAAAAAAAAAAAAQ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Yfe0QVU1tEEKAAAAYAAAAA4AAABMAAAAAAAAAAAAAAAAAAAA//////////9oAAAAVgBpAGMAZQBwAHIAZQBzAGkAZABlAG4AdABlAAcAAAADAAAABQAAAAYAAAAH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Yfe0QVU1tE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JFhu2i44L0d9qDgh1e2MWRhQB8Aq4yyG3ckeZW9U03g=</DigestValue>
    </Reference>
    <Reference Type="http://www.w3.org/2000/09/xmldsig#Object" URI="#idOfficeObject">
      <DigestMethod Algorithm="http://www.w3.org/2001/04/xmlenc#sha256"/>
      <DigestValue>5B79ViA5RKZUuCxNwPu9Adw28r587awl68IxeXCIfak=</DigestValue>
    </Reference>
    <Reference Type="http://uri.etsi.org/01903#SignedProperties" URI="#idSignedProperties">
      <Transforms>
        <Transform Algorithm="http://www.w3.org/TR/2001/REC-xml-c14n-20010315"/>
      </Transforms>
      <DigestMethod Algorithm="http://www.w3.org/2001/04/xmlenc#sha256"/>
      <DigestValue>x/BSqiVq3k+MJCYpVXV5BZ08UlCMmnVE/NHy/dvBrAk=</DigestValue>
    </Reference>
    <Reference Type="http://www.w3.org/2000/09/xmldsig#Object" URI="#idValidSigLnImg">
      <DigestMethod Algorithm="http://www.w3.org/2001/04/xmlenc#sha256"/>
      <DigestValue>e2AqXs/UoW9LxC6kDnaiG+wZqC4ONEgWp/KRKEzH2mM=</DigestValue>
    </Reference>
    <Reference Type="http://www.w3.org/2000/09/xmldsig#Object" URI="#idInvalidSigLnImg">
      <DigestMethod Algorithm="http://www.w3.org/2001/04/xmlenc#sha256"/>
      <DigestValue>Y77vRD4ecl9wyW3MeePRIePYGDqBGf6RZvzUfysqfVI=</DigestValue>
    </Reference>
  </SignedInfo>
  <SignatureValue>rUUGgySPqtFpMYJAJcU0sgBtMwMvhLTHAtG1QATsXuycwLHEjYQhuapX7HkjL4wbZk4aaXoHIi2h
iHIY6atQSFEgKNAbr//TdPQnoFqAOTssL7MpznCA4E1mAMlrzz+C3ZNfFZT/5iG+GuZTmI7ilQ8n
Jv6aWFdj0xj13pwLGhe0jTn6i47X74nrBiz+W1ksAIPSXT+eqlvjApH1uk9h9PQvEidJoqTf+gys
fmJOELTNKX87IQ6JpgqXNxjNF+T8ZmmA/+F+HdRQ5KAtPIOgDSoKUxnS/IbDV1KRwX7g9VZw+vTv
6h0pzYTX0ZHCs5C1lD/xzWIOXcAMt4K91CDhkA==</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SPthqRLjWNa6hPNsWsnQe5V8ulQse9oDVpOtc1ChI4I=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BG2c3ml0w7MVAEJKJnjW+UQGFmkloiLdHWkXdA8gTvM=</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Dh223dNeaEetd2H5Otucag7I2gdm/vFkPYAeDEmd9Xo=</DigestValue>
      </Reference>
      <Reference URI="/xl/drawings/vmlDrawing1.vml?ContentType=application/vnd.openxmlformats-officedocument.vmlDrawing">
        <DigestMethod Algorithm="http://www.w3.org/2001/04/xmlenc#sha256"/>
        <DigestValue>ygD7xbYwW2cVqcs6DYi8az8Ih7wGXZnTtlXMywaCEfA=</DigestValue>
      </Reference>
      <Reference URI="/xl/drawings/vmlDrawing2.vml?ContentType=application/vnd.openxmlformats-officedocument.vmlDrawing">
        <DigestMethod Algorithm="http://www.w3.org/2001/04/xmlenc#sha256"/>
        <DigestValue>+89Vv7ku0Fag/lczoJOgkgbWPy81L1Xw5ZnhdgB1uC4=</DigestValue>
      </Reference>
      <Reference URI="/xl/drawings/vmlDrawing3.vml?ContentType=application/vnd.openxmlformats-officedocument.vmlDrawing">
        <DigestMethod Algorithm="http://www.w3.org/2001/04/xmlenc#sha256"/>
        <DigestValue>crOE3VtPjWXmzZ/1NYCOwt9zh3Joc+aXHKoCAH9fw/M=</DigestValue>
      </Reference>
      <Reference URI="/xl/drawings/vmlDrawing4.vml?ContentType=application/vnd.openxmlformats-officedocument.vmlDrawing">
        <DigestMethod Algorithm="http://www.w3.org/2001/04/xmlenc#sha256"/>
        <DigestValue>Usw6tRe/YlbutF6F1+h0QFKVwMlNTfnm+b/OZ5uSXlE=</DigestValue>
      </Reference>
      <Reference URI="/xl/drawings/vmlDrawing5.vml?ContentType=application/vnd.openxmlformats-officedocument.vmlDrawing">
        <DigestMethod Algorithm="http://www.w3.org/2001/04/xmlenc#sha256"/>
        <DigestValue>nki4JLdg7axY5RfHgQ7pfYJ+WpJ8/YQ8nctkscIiR4Y=</DigestValue>
      </Reference>
      <Reference URI="/xl/drawings/vmlDrawing6.vml?ContentType=application/vnd.openxmlformats-officedocument.vmlDrawing">
        <DigestMethod Algorithm="http://www.w3.org/2001/04/xmlenc#sha256"/>
        <DigestValue>7n8DbKhDZNvfi3s+RfE713/laD8/LVHIbcFds+2GjlY=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Ik5OpQZHg5MHkDgY39arJmWSTqz0pmEioM+zXb189No=</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kRBPJV4erDPqzkRmX5YGOQzpln9K2RqOqu6/xqXekCA=</DigestValue>
      </Reference>
      <Reference URI="/xl/media/image3.emf?ContentType=image/x-emf">
        <DigestMethod Algorithm="http://www.w3.org/2001/04/xmlenc#sha256"/>
        <DigestValue>zTa2dPp9XiZZJevRzDMSbqbkWqMwhBP5Q+7ABToSHuI=</DigestValue>
      </Reference>
      <Reference URI="/xl/media/image4.emf?ContentType=image/x-emf">
        <DigestMethod Algorithm="http://www.w3.org/2001/04/xmlenc#sha256"/>
        <DigestValue>s44wYMEqebg1nopUqHD8Rhtn5WmrVrDggtWDkQNcThE=</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qyDsOob/rXgBLy2ens1unIpBZm//Ki0qbVyd8uX9/2I=</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sivOdTuVYtysNE3t2dIcj9HC7fX32L0n5maH7Rq3tI8=</DigestValue>
      </Reference>
      <Reference URI="/xl/styles.xml?ContentType=application/vnd.openxmlformats-officedocument.spreadsheetml.styles+xml">
        <DigestMethod Algorithm="http://www.w3.org/2001/04/xmlenc#sha256"/>
        <DigestValue>b9EIVgrlKBnoUvcjAi1060YqtDIL66doHeGHkxpqIbE=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dTZBIuYisHn7bNNdfG4KCMgnKtT5vJGjXbrMISRz0i0=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9LREMtMo9lkyQOxRrV/G+gldYW6WYXaAxAb9R5jsWrU=</DigestValue>
      </Reference>
      <Reference URI="/xl/worksheets/sheet2.xml?ContentType=application/vnd.openxmlformats-officedocument.spreadsheetml.worksheet+xml">
        <DigestMethod Algorithm="http://www.w3.org/2001/04/xmlenc#sha256"/>
        <DigestValue>kCpO8tPZ8vxcQ6gpFKqdASpkfB0MkgmBd6nXHRN6vgE=</DigestValue>
      </Reference>
      <Reference URI="/xl/worksheets/sheet3.xml?ContentType=application/vnd.openxmlformats-officedocument.spreadsheetml.worksheet+xml">
        <DigestMethod Algorithm="http://www.w3.org/2001/04/xmlenc#sha256"/>
        <DigestValue>hBci3oaf1LuIPWGc5pA4tuamaUjSvvSkMzy1D5COpl4=</DigestValue>
      </Reference>
      <Reference URI="/xl/worksheets/sheet4.xml?ContentType=application/vnd.openxmlformats-officedocument.spreadsheetml.worksheet+xml">
        <DigestMethod Algorithm="http://www.w3.org/2001/04/xmlenc#sha256"/>
        <DigestValue>PlDD08+XnfhVxc0aE7RkZeqBfZ/uM2uwRlR1IgDxEu8=</DigestValue>
      </Reference>
      <Reference URI="/xl/worksheets/sheet5.xml?ContentType=application/vnd.openxmlformats-officedocument.spreadsheetml.worksheet+xml">
        <DigestMethod Algorithm="http://www.w3.org/2001/04/xmlenc#sha256"/>
        <DigestValue>0JaMtWwACYAXPp6xd0+HzyzPKpZo0UE8yfYABRdhvCI=</DigestValue>
      </Reference>
      <Reference URI="/xl/worksheets/sheet6.xml?ContentType=application/vnd.openxmlformats-officedocument.spreadsheetml.worksheet+xml">
        <DigestMethod Algorithm="http://www.w3.org/2001/04/xmlenc#sha256"/>
        <DigestValue>MA8/xYl7kHT32hvjFn57Bh+jGgeH/vbNYcs5uzgiN/8=</DigestValue>
      </Reference>
      <Reference URI="/xl/worksheets/sheet7.xml?ContentType=application/vnd.openxmlformats-officedocument.spreadsheetml.worksheet+xml">
        <DigestMethod Algorithm="http://www.w3.org/2001/04/xmlenc#sha256"/>
        <DigestValue>GQV1XRSQOiMjvK/tHagljyQfaBr9YOE2GLr/JHVkFYs=</DigestValue>
      </Reference>
    </Manifest>
    <SignatureProperties>
      <SignatureProperty Id="idSignatureTime" Target="#idPackageSignature">
        <mdssi:SignatureTime xmlns:mdssi="http://schemas.openxmlformats.org/package/2006/digital-signature">
          <mdssi:Format>YYYY-MM-DDThh:mm:ssTZD</mdssi:Format>
          <mdssi:Value>2023-05-16T15:39:51Z</mdssi:Value>
        </mdssi:SignatureTime>
      </SignatureProperty>
    </SignatureProperties>
  </Object>
  <Object Id="idOfficeObject">
    <SignatureProperties>
      <SignatureProperty Id="idOfficeV1Details" Target="#idPackageSignature">
        <SignatureInfoV1 xmlns="http://schemas.microsoft.com/office/2006/digsig">
          <SetupID>{C98BD839-14B6-42D8-BE56-1CC8F7D5FAF7}</SetupID>
          <SignatureText>Gustavo Segovia</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2023-05-16T15:39:51Z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QualifyingProperties>
  </Object>
  <Object Id="idValidSigLnImg">AQAAAGwAAAAAAAAAAAAAAA8BAAB/AAAAAAAAAAAAAAAJGAAARAsAACBFTUYAAAEAyBsAAKoAAAAGAAAAAAAAAAAAAAAAAAAAVgUAAAADAAA1AQAArQAAAAAAAAAAAAAAAAAAAAi3BADIow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0Kha/n8AAADQqFr+fwAAEwAAAAAAAAAAAECm/n8AAK0o9Vn+fwAAMBZApv5/AAATAAAAAAAAAOgWAAAAAAAAQAAAwP5/AAAAAECm/n8AAHUr9Vn+fwAABAAAAAAAAAAwFkCm/n8AALC03ESQAAAAEwAAAAAAAABIAAAAAAAAAIzIi1r+fwAAiNOoWv5/AADAzIta/n8AAAEAAAAAAAAADvKLWv5/AAAAAECm/n8AAAAAAAAAAAAAAAAAAP5/AAAAAAAAAAAAAOAQVwAQAgAAq9/PpP5/AACAtdxEkAAAABm23ESQAAAAAAAAAAAAAAAAAAAAZHYACAAAAAAlAAAADAAAAAEAAAAYAAAADAAAAAAAAAASAAAADAAAAAEAAAAeAAAAGAAAAL0AAAAEAAAA9wAAABEAAAAlAAAADAAAAAEAAABUAAAAiAAAAL4AAAAEAAAA9QAAABAAAAABAAAAYfe0QVU1tEG+AAAABAAAAAoAAABMAAAAAAAAAAAAAAAAAAAA//////////9gAAAAMQA2AC8AMAA1AC8AMgAwADIAMwAGAAAABgAAAAQAAAAGAAAABgAAAAQAAAAGAAAABgAAAAYAAAAGAAAASwAAAEAAAAAwAAAABQAAACAAAAABAAAAAQAAABAAAAAAAAAAAAAAABABAACAAAAAAAAAAAAAAAAQAQAAgAAAAFIAAABwAQAAAgAAABAAAAAHAAAAAAAAAAAAAAC8AgAAAAAAAAECAiJTAHkAcwB0AGUAbQAAAAAAAAAAAAAAAAAAAAAAAAAAAAAAAAAAAAAAAAAAAAAAAAAAAAAAAAAAAAAAAAAAAAAAAAAAAAEAAAAQAgAAWCTbRJAAAAAAdeNnqicAAIg+86T+fwAAAAAAAAAAAAAJAAAAAAAAAAAAAAAAAAAA6Cr1Wf5/AAAAAAAAAAAAAAAAAAAAAAAANjruNjsCAADYJdtEkAAAAAQAAAAAAAAAsFr2EBACAADgEFcAEAIAAAAn20QAAAAAAAAAAAAAAAAHAAAAAAAAAHgW7Q0QAgAAPCbbRJAAAAB5JttEkAAAAHHNy6T+fwAAaQBhAGwAAAAAAAAAAAAAAAAAAAAAAAAAAAAAAAAAAADgEFcAEAIAAKvfz6T+fwAA4CXbRJAAAAB5JttEkAAAALBa9hAQ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QAAAAIAAACRJNtEkAAAAPjnGVj+fwAAiD7zpP5/AAAAAAAAAAAAAAAAAAAAAAAAAwAAAAAAAADgzAJY/n8AAAAAAAAAAAAAAAAAAAAAAACGO+42OwIAAFDkXhEQAgAAAQAAAAAAAADg////AAAAAOAQVwAQAgAAqCbbRAAAAAAAAAAAAAAAAAYAAAAAAAAAIAAAAAAAAADMJdtEkAAAAAkm20SQAAAAcc3LpP5/AABQ3zkREAIAAKjNAlgAAAAAMMpPfRACAAAAAAAAAAAAAOAQVwAQAgAAq9/PpP5/AABwJdtEkAAAAAkm20SQAAAAUOFIABACAAAAAAAA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BAbQJY/n8AAAq2cFf+fwAAcC7bRJAAAACIPvOk/n8AAAAAAAAAAAAAAAAAAAAAAAB4bgJY/n8AAAAAAAAAAAAAAAAAAAAAAAAAAAAAAAAAAJY67jY7AgAA//////5/AAD/////AAAAAPD///8AAAAA4BBXABACAAC4J9tEAAAAAAAAAAAAAAAACQAAAAAAAAAgAAAAAAAAANwm20SQAAAAGSfbRJAAAABxzcuk/n8AAAAAAAAAAAAAAAAAAAAAAAAAAAAAAAAAAAAAAAAAAAAA4BBXABACAACr38+k/n8AAIAm20SQAAAAGSfbRJAAAAAgXfYQEAIAAAAAAABkdgAIAAAAACUAAAAMAAAABAAAABgAAAAMAAAAAAAAABIAAAAMAAAAAQAAAB4AAAAYAAAAKQAAADMAAACfAAAASAAAACUAAAAMAAAABAAAAFQAAACoAAAAKgAAADMAAACdAAAARwAAAAEAAABh97RBVTW0QSoAAAAzAAAADwAAAEwAAAAAAAAAAAAAAAAAAAD//////////2wAAABHAHUAcwB0AGEAdgBvACAAUwBlAGcAbwB2AGkAYQCAPw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Bh97RBVTW0QQoAAABQAAAADwAAAEwAAAAAAAAAAAAAAAAAAAD//////////2wAAABHAHUAcwB0AGEAdgBvACAAUwBlAGcAbwB2AGkAYQAAAAgAAAAHAAAABQAAAAQAAAAGAAAABQAAAAcAAAADAAAABgAAAAYAAAAHAAAABwAAAAUAAAADAAAABg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GH3tEFVNbRBCgAAAGAAAAAOAAAATAAAAAAAAAAAAAAAAAAAAP//////////aAAAAFYAaQBjAGUAcAByAGUAcwBpAGQAZQBuAHQAZQAHAAAAAwAAAAUAAAAGAAAABw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GH3tEFVNbR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Object Id="idInvalidSigLnImg">AQAAAGwAAAAAAAAAAAAAAA8BAAB/AAAAAAAAAAAAAAAJGAAARAsAACBFTUYAAAEANCEAALEAAAAGAAAAAAAAAAAAAAAAAAAAVgUAAAADAAA1AQAArQAAAAAAAAAAAAAAAAAAAAi3BADIow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Kha/n8AAADQqFr+fwAAEwAAAAAAAAAAAECm/n8AAK0o9Vn+fwAAMBZApv5/AAATAAAAAAAAAOgWAAAAAAAAQAAAwP5/AAAAAECm/n8AAHUr9Vn+fwAABAAAAAAAAAAwFkCm/n8AALC03ESQAAAAEwAAAAAAAABIAAAAAAAAAIzIi1r+fwAAiNOoWv5/AADAzIta/n8AAAEAAAAAAAAADvKLWv5/AAAAAECm/n8AAAAAAAAAAAAAAAAAAP5/AAAAAAAAAAAAAOAQVwAQAgAAq9/PpP5/AACAtdxEkAAAABm23ESQAAAAAAAAAAAAAAAAAAAAZHYACAAAAAAlAAAADAAAAAEAAAAYAAAADAAAAP8AAAASAAAADAAAAAEAAAAeAAAAGAAAACIAAAAEAAAAcgAAABEAAAAlAAAADAAAAAEAAABUAAAAqAAAACMAAAAEAAAAcAAAABAAAAABAAAAYfe0QVU1tEEjAAAABAAAAA8AAABMAAAAAAAAAAAAAAAAAAAA//////////9sAAAARgBpAHIAbQBhACAAbgBvACAAdgDhAGwAaQBkAGEAAAAGAAAAAwAAAAQAAAAJAAAABgAAAAMAAAAHAAAABwAAAAMAAAAFAAAABgAAAAMAAAADAAAABwAAAAYAAABLAAAAQAAAADAAAAAFAAAAIAAAAAEAAAABAAAAEAAAAAAAAAAAAAAAEAEAAIAAAAAAAAAAAAAAABABAACAAAAAUgAAAHABAAACAAAAEAAAAAcAAAAAAAAAAAAAALwCAAAAAAAAAQICIlMAeQBzAHQAZQBtAAAAAAAAAAAAAAAAAAAAAAAAAAAAAAAAAAAAAAAAAAAAAAAAAAAAAAAAAAAAAAAAAAAAAAAAAAAAAQAAABACAABYJNtEkAAAAAB142eqJwAAiD7zpP5/AAAAAAAAAAAAAAkAAAAAAAAAAAAAAAAAAADoKvVZ/n8AAAAAAAAAAAAAAAAAAAAAAAA2Ou42OwIAANgl20SQAAAABAAAAAAAAACwWvYQEAIAAOAQVwAQAgAAACfbRAAAAAAAAAAAAAAAAAcAAAAAAAAAeBbtDRACAAA8JttEkAAAAHkm20SQAAAAcc3LpP5/AABpAGEAbAAAAAAAAAAAAAAAAAAAAAAAAAAAAAAAAAAAAOAQVwAQAgAAq9/PpP5/AADgJdtEkAAAAHkm20SQAAAAsFr2EBA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JEk20SQAAAA+OcZWP5/AACIPvOk/n8AAAAAAAAAAAAAAAAAAAAAAAADAAAAAAAAAODMAlj+fwAAAAAAAAAAAAAAAAAAAAAAAIY77jY7AgAAUOReERACAAABAAAAAAAAAOD///8AAAAA4BBXABACAACoJttEAAAAAAAAAAAAAAAABgAAAAAAAAAgAAAAAAAAAMwl20SQAAAACSbbRJAAAABxzcuk/n8AAFDfOREQAgAAqM0CWAAAAAAwyk99EAIAAAAAAAAAAAAA4BBXABACAACr38+k/n8AAHAl20SQAAAACSbbRJAAAABQ4UgAEAIAAAAAAABkdgAIAAAAACUAAAAMAAAAAwAAABgAAAAMAAAAAAAAAB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EBtAlj+fwAACrZwV/5/AABwLttEkAAAAIg+86T+fwAAAAAAAAAAAAAAAAAAAAAAAHhuAlj+fwAAAAAAAAAAAAAAAAAAAAAAAAAAAAAAAAAAljruNjsCAAD//////n8AAP////8AAAAA8P///wAAAADgEFcAEAIAALgn20QAAAAAAAAAAAAAAAAJAAAAAAAAACAAAAAAAAAA3CbbRJAAAAAZJ9tEkAAAAHHNy6T+fwAAAAAAAAAAAAAAAAAAAAAAAAAAAAAAAAAAAAAAAAAAAADgEFcAEAIAAKvfz6T+fwAAgCbbRJAAAAAZJ9tEkAAAACBd9hAQAgAAAAAAAGR2AAgAAAAAJQAAAAwAAAAEAAAAGAAAAAwAAAAAAAAAEgAAAAwAAAABAAAAHgAAABgAAAApAAAAMwAAAJ8AAABIAAAAJQAAAAwAAAAEAAAAVAAAAKgAAAAqAAAAMwAAAJ0AAABHAAAAAQAAAGH3tEFVNbRBKgAAADMAAAAPAAAATAAAAAAAAAAAAAAAAAAAAP//////////bAAAAEcAdQBzAHQAYQB2AG8AIABTAGUAZwBvAHYAaQBhAAC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GH3tEFVNbRBCgAAAFAAAAAPAAAATAAAAAAAAAAAAAAAAAAAAP//////////bAAAAEcAdQBzAHQAYQB2AG8AIABTAGUAZwBvAHYAaQBhAGUACAAAAAcAAAAFAAAABAAAAAYAAAAFAAAABwAAAAMAAAAGAAAABgAAAAcAAAAHAAAABQAAAAMAAAAGAAAASwAAAEAAAAAwAAAABQAAACAAAAABAAAAAQAAABAAAAAAAAAAAAAAABABAACAAAAAAAAAAAAAAAAQ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Yfe0QVU1tEEKAAAAYAAAAA4AAABMAAAAAAAAAAAAAAAAAAAA//////////9oAAAAVgBpAGMAZQBwAHIAZQBzAGkAZABlAG4AdABlAAcAAAADAAAABQAAAAYAAAAH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Yfe0QVU1tE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DS4I+gMBi0cei4qwNJ/vfzii83gM3wYTNoJQ8B48teo=</DigestValue>
    </Reference>
    <Reference Type="http://www.w3.org/2000/09/xmldsig#Object" URI="#idOfficeObject">
      <DigestMethod Algorithm="http://www.w3.org/2001/04/xmlenc#sha256"/>
      <DigestValue>JrN8J0hAscC1oJutV4CyNgXWCTyXRuB/x5Kkmiy4VWQ=</DigestValue>
    </Reference>
    <Reference Type="http://uri.etsi.org/01903#SignedProperties" URI="#idSignedProperties">
      <Transforms>
        <Transform Algorithm="http://www.w3.org/TR/2001/REC-xml-c14n-20010315"/>
      </Transforms>
      <DigestMethod Algorithm="http://www.w3.org/2001/04/xmlenc#sha256"/>
      <DigestValue>H88uq7HYGhTPBCEdjgzRM5jJruYKG+dJzJ1MvX+3uMI=</DigestValue>
    </Reference>
    <Reference Type="http://www.w3.org/2000/09/xmldsig#Object" URI="#idValidSigLnImg">
      <DigestMethod Algorithm="http://www.w3.org/2001/04/xmlenc#sha256"/>
      <DigestValue>e2AqXs/UoW9LxC6kDnaiG+wZqC4ONEgWp/KRKEzH2mM=</DigestValue>
    </Reference>
    <Reference Type="http://www.w3.org/2000/09/xmldsig#Object" URI="#idInvalidSigLnImg">
      <DigestMethod Algorithm="http://www.w3.org/2001/04/xmlenc#sha256"/>
      <DigestValue>Y77vRD4ecl9wyW3MeePRIePYGDqBGf6RZvzUfysqfVI=</DigestValue>
    </Reference>
  </SignedInfo>
  <SignatureValue>rs85LvjNtQjRNk5SCVnKFX3L8xbT2HPbHAIeeYI3H7z/Ea1F8vsKn6M2D20C48TnBwi3EE2Q7xkg
fZlRSNM9J71dA3zAsbhlXYCZ3V9ED7LSqjfuS8Y4xYmP2W9/vARrxBc2kGzp8ZKS3k+ABjYsrx2K
DoO24pjkGgNpIIfr4A2+9VV6csfPv7PtUdx3qs6JnpFQBYX+MOoHTZMnhfqL9wyBs+eLWj2LVgju
cxUrP6k+t2/l+2TytJOS8Ogj1ujCVNBifZWTKwCrGVyw1MaTmO/WA2+b6MozctVRnkiDCPyCkJl3
D3ZL0ozDKjIDmhH9xtbwgCurBFruanmMYXG51Q==</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SPthqRLjWNa6hPNsWsnQe5V8ulQse9oDVpOtc1ChI4I=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BG2c3ml0w7MVAEJKJnjW+UQGFmkloiLdHWkXdA8gTvM=</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Dh223dNeaEetd2H5Otucag7I2gdm/vFkPYAeDEmd9Xo=</DigestValue>
      </Reference>
      <Reference URI="/xl/drawings/vmlDrawing1.vml?ContentType=application/vnd.openxmlformats-officedocument.vmlDrawing">
        <DigestMethod Algorithm="http://www.w3.org/2001/04/xmlenc#sha256"/>
        <DigestValue>ygD7xbYwW2cVqcs6DYi8az8Ih7wGXZnTtlXMywaCEfA=</DigestValue>
      </Reference>
      <Reference URI="/xl/drawings/vmlDrawing2.vml?ContentType=application/vnd.openxmlformats-officedocument.vmlDrawing">
        <DigestMethod Algorithm="http://www.w3.org/2001/04/xmlenc#sha256"/>
        <DigestValue>+89Vv7ku0Fag/lczoJOgkgbWPy81L1Xw5ZnhdgB1uC4=</DigestValue>
      </Reference>
      <Reference URI="/xl/drawings/vmlDrawing3.vml?ContentType=application/vnd.openxmlformats-officedocument.vmlDrawing">
        <DigestMethod Algorithm="http://www.w3.org/2001/04/xmlenc#sha256"/>
        <DigestValue>crOE3VtPjWXmzZ/1NYCOwt9zh3Joc+aXHKoCAH9fw/M=</DigestValue>
      </Reference>
      <Reference URI="/xl/drawings/vmlDrawing4.vml?ContentType=application/vnd.openxmlformats-officedocument.vmlDrawing">
        <DigestMethod Algorithm="http://www.w3.org/2001/04/xmlenc#sha256"/>
        <DigestValue>Usw6tRe/YlbutF6F1+h0QFKVwMlNTfnm+b/OZ5uSXlE=</DigestValue>
      </Reference>
      <Reference URI="/xl/drawings/vmlDrawing5.vml?ContentType=application/vnd.openxmlformats-officedocument.vmlDrawing">
        <DigestMethod Algorithm="http://www.w3.org/2001/04/xmlenc#sha256"/>
        <DigestValue>nki4JLdg7axY5RfHgQ7pfYJ+WpJ8/YQ8nctkscIiR4Y=</DigestValue>
      </Reference>
      <Reference URI="/xl/drawings/vmlDrawing6.vml?ContentType=application/vnd.openxmlformats-officedocument.vmlDrawing">
        <DigestMethod Algorithm="http://www.w3.org/2001/04/xmlenc#sha256"/>
        <DigestValue>7n8DbKhDZNvfi3s+RfE713/laD8/LVHIbcFds+2GjlY=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Ik5OpQZHg5MHkDgY39arJmWSTqz0pmEioM+zXb189No=</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kRBPJV4erDPqzkRmX5YGOQzpln9K2RqOqu6/xqXekCA=</DigestValue>
      </Reference>
      <Reference URI="/xl/media/image3.emf?ContentType=image/x-emf">
        <DigestMethod Algorithm="http://www.w3.org/2001/04/xmlenc#sha256"/>
        <DigestValue>zTa2dPp9XiZZJevRzDMSbqbkWqMwhBP5Q+7ABToSHuI=</DigestValue>
      </Reference>
      <Reference URI="/xl/media/image4.emf?ContentType=image/x-emf">
        <DigestMethod Algorithm="http://www.w3.org/2001/04/xmlenc#sha256"/>
        <DigestValue>s44wYMEqebg1nopUqHD8Rhtn5WmrVrDggtWDkQNcThE=</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qyDsOob/rXgBLy2ens1unIpBZm//Ki0qbVyd8uX9/2I=</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sivOdTuVYtysNE3t2dIcj9HC7fX32L0n5maH7Rq3tI8=</DigestValue>
      </Reference>
      <Reference URI="/xl/styles.xml?ContentType=application/vnd.openxmlformats-officedocument.spreadsheetml.styles+xml">
        <DigestMethod Algorithm="http://www.w3.org/2001/04/xmlenc#sha256"/>
        <DigestValue>b9EIVgrlKBnoUvcjAi1060YqtDIL66doHeGHkxpqIbE=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dTZBIuYisHn7bNNdfG4KCMgnKtT5vJGjXbrMISRz0i0=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9LREMtMo9lkyQOxRrV/G+gldYW6WYXaAxAb9R5jsWrU=</DigestValue>
      </Reference>
      <Reference URI="/xl/worksheets/sheet2.xml?ContentType=application/vnd.openxmlformats-officedocument.spreadsheetml.worksheet+xml">
        <DigestMethod Algorithm="http://www.w3.org/2001/04/xmlenc#sha256"/>
        <DigestValue>kCpO8tPZ8vxcQ6gpFKqdASpkfB0MkgmBd6nXHRN6vgE=</DigestValue>
      </Reference>
      <Reference URI="/xl/worksheets/sheet3.xml?ContentType=application/vnd.openxmlformats-officedocument.spreadsheetml.worksheet+xml">
        <DigestMethod Algorithm="http://www.w3.org/2001/04/xmlenc#sha256"/>
        <DigestValue>hBci3oaf1LuIPWGc5pA4tuamaUjSvvSkMzy1D5COpl4=</DigestValue>
      </Reference>
      <Reference URI="/xl/worksheets/sheet4.xml?ContentType=application/vnd.openxmlformats-officedocument.spreadsheetml.worksheet+xml">
        <DigestMethod Algorithm="http://www.w3.org/2001/04/xmlenc#sha256"/>
        <DigestValue>PlDD08+XnfhVxc0aE7RkZeqBfZ/uM2uwRlR1IgDxEu8=</DigestValue>
      </Reference>
      <Reference URI="/xl/worksheets/sheet5.xml?ContentType=application/vnd.openxmlformats-officedocument.spreadsheetml.worksheet+xml">
        <DigestMethod Algorithm="http://www.w3.org/2001/04/xmlenc#sha256"/>
        <DigestValue>0JaMtWwACYAXPp6xd0+HzyzPKpZo0UE8yfYABRdhvCI=</DigestValue>
      </Reference>
      <Reference URI="/xl/worksheets/sheet6.xml?ContentType=application/vnd.openxmlformats-officedocument.spreadsheetml.worksheet+xml">
        <DigestMethod Algorithm="http://www.w3.org/2001/04/xmlenc#sha256"/>
        <DigestValue>MA8/xYl7kHT32hvjFn57Bh+jGgeH/vbNYcs5uzgiN/8=</DigestValue>
      </Reference>
      <Reference URI="/xl/worksheets/sheet7.xml?ContentType=application/vnd.openxmlformats-officedocument.spreadsheetml.worksheet+xml">
        <DigestMethod Algorithm="http://www.w3.org/2001/04/xmlenc#sha256"/>
        <DigestValue>GQV1XRSQOiMjvK/tHagljyQfaBr9YOE2GLr/JHVkFYs=</DigestValue>
      </Reference>
    </Manifest>
    <SignatureProperties>
      <SignatureProperty Id="idSignatureTime" Target="#idPackageSignature">
        <mdssi:SignatureTime xmlns:mdssi="http://schemas.openxmlformats.org/package/2006/digital-signature">
          <mdssi:Format>YYYY-MM-DDThh:mm:ssTZD</mdssi:Format>
          <mdssi:Value>2023-05-16T15:40:07Z</mdssi:Value>
        </mdssi:SignatureTime>
      </SignatureProperty>
    </SignatureProperties>
  </Object>
  <Object Id="idOfficeObject">
    <SignatureProperties>
      <SignatureProperty Id="idOfficeV1Details" Target="#idPackageSignature">
        <SignatureInfoV1 xmlns="http://schemas.microsoft.com/office/2006/digsig">
          <SetupID>{072E49EC-0973-4BA5-A9C6-19E81818C318}</SetupID>
          <SignatureText>Gustavo Segovia</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2023-05-16T15:40:07Z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QualifyingProperties>
  </Object>
  <Object Id="idValidSigLnImg">AQAAAGwAAAAAAAAAAAAAAA8BAAB/AAAAAAAAAAAAAAAJGAAARAsAACBFTUYAAAEAyBsAAKoAAAAGAAAAAAAAAAAAAAAAAAAAVgUAAAADAAA1AQAArQAAAAAAAAAAAAAAAAAAAAi3BADIow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0Kha/n8AAADQqFr+fwAAEwAAAAAAAAAAAECm/n8AAK0o9Vn+fwAAMBZApv5/AAATAAAAAAAAAOgWAAAAAAAAQAAAwP5/AAAAAECm/n8AAHUr9Vn+fwAABAAAAAAAAAAwFkCm/n8AALC03ESQAAAAEwAAAAAAAABIAAAAAAAAAIzIi1r+fwAAiNOoWv5/AADAzIta/n8AAAEAAAAAAAAADvKLWv5/AAAAAECm/n8AAAAAAAAAAAAAAAAAAP5/AAAAAAAAAAAAAOAQVwAQAgAAq9/PpP5/AACAtdxEkAAAABm23ESQAAAAAAAAAAAAAAAAAAAAZHYACAAAAAAlAAAADAAAAAEAAAAYAAAADAAAAAAAAAASAAAADAAAAAEAAAAeAAAAGAAAAL0AAAAEAAAA9wAAABEAAAAlAAAADAAAAAEAAABUAAAAiAAAAL4AAAAEAAAA9QAAABAAAAABAAAAYfe0QVU1tEG+AAAABAAAAAoAAABMAAAAAAAAAAAAAAAAAAAA//////////9gAAAAMQA2AC8AMAA1AC8AMgAwADIAMwAGAAAABgAAAAQAAAAGAAAABgAAAAQAAAAGAAAABgAAAAYAAAAGAAAASwAAAEAAAAAwAAAABQAAACAAAAABAAAAAQAAABAAAAAAAAAAAAAAABABAACAAAAAAAAAAAAAAAAQAQAAgAAAAFIAAABwAQAAAgAAABAAAAAHAAAAAAAAAAAAAAC8AgAAAAAAAAECAiJTAHkAcwB0AGUAbQAAAAAAAAAAAAAAAAAAAAAAAAAAAAAAAAAAAAAAAAAAAAAAAAAAAAAAAAAAAAAAAAAAAAAAAAAAAAEAAAAQAgAAWCTbRJAAAAAAdeNnqicAAIg+86T+fwAAAAAAAAAAAAAJAAAAAAAAAAAAAAAAAAAA6Cr1Wf5/AAAAAAAAAAAAAAAAAAAAAAAANjruNjsCAADYJdtEkAAAAAQAAAAAAAAAsFr2EBACAADgEFcAEAIAAAAn20QAAAAAAAAAAAAAAAAHAAAAAAAAAHgW7Q0QAgAAPCbbRJAAAAB5JttEkAAAAHHNy6T+fwAAaQBhAGwAAAAAAAAAAAAAAAAAAAAAAAAAAAAAAAAAAADgEFcAEAIAAKvfz6T+fwAA4CXbRJAAAAB5JttEkAAAALBa9hAQ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QAAAAIAAACRJNtEkAAAAPjnGVj+fwAAiD7zpP5/AAAAAAAAAAAAAAAAAAAAAAAAAwAAAAAAAADgzAJY/n8AAAAAAAAAAAAAAAAAAAAAAACGO+42OwIAAFDkXhEQAgAAAQAAAAAAAADg////AAAAAOAQVwAQAgAAqCbbRAAAAAAAAAAAAAAAAAYAAAAAAAAAIAAAAAAAAADMJdtEkAAAAAkm20SQAAAAcc3LpP5/AABQ3zkREAIAAKjNAlgAAAAAMMpPfRACAAAAAAAAAAAAAOAQVwAQAgAAq9/PpP5/AABwJdtEkAAAAAkm20SQAAAAUOFIABACAAAAAAAA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BAbQJY/n8AAAq2cFf+fwAAcC7bRJAAAACIPvOk/n8AAAAAAAAAAAAAAAAAAAAAAAB4bgJY/n8AAAAAAAAAAAAAAAAAAAAAAAAAAAAAAAAAAJY67jY7AgAA//////5/AAD/////AAAAAPD///8AAAAA4BBXABACAAC4J9tEAAAAAAAAAAAAAAAACQAAAAAAAAAgAAAAAAAAANwm20SQAAAAGSfbRJAAAABxzcuk/n8AAAAAAAAAAAAAAAAAAAAAAAAAAAAAAAAAAAAAAAAAAAAA4BBXABACAACr38+k/n8AAIAm20SQAAAAGSfbRJAAAAAgXfYQEAIAAAAAAABkdgAIAAAAACUAAAAMAAAABAAAABgAAAAMAAAAAAAAABIAAAAMAAAAAQAAAB4AAAAYAAAAKQAAADMAAACfAAAASAAAACUAAAAMAAAABAAAAFQAAACoAAAAKgAAADMAAACdAAAARwAAAAEAAABh97RBVTW0QSoAAAAzAAAADwAAAEwAAAAAAAAAAAAAAAAAAAD//////////2wAAABHAHUAcwB0AGEAdgBvACAAUwBlAGcAbwB2AGkAYQCAPw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Bh97RBVTW0QQoAAABQAAAADwAAAEwAAAAAAAAAAAAAAAAAAAD//////////2wAAABHAHUAcwB0AGEAdgBvACAAUwBlAGcAbwB2AGkAYQAAAAgAAAAHAAAABQAAAAQAAAAGAAAABQAAAAcAAAADAAAABgAAAAYAAAAHAAAABwAAAAUAAAADAAAABg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GH3tEFVNbRBCgAAAGAAAAAOAAAATAAAAAAAAAAAAAAAAAAAAP//////////aAAAAFYAaQBjAGUAcAByAGUAcwBpAGQAZQBuAHQAZQAHAAAAAwAAAAUAAAAGAAAABw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GH3tEFVNbR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Object Id="idInvalidSigLnImg">AQAAAGwAAAAAAAAAAAAAAA8BAAB/AAAAAAAAAAAAAAAJGAAARAsAACBFTUYAAAEANCEAALEAAAAGAAAAAAAAAAAAAAAAAAAAVgUAAAADAAA1AQAArQAAAAAAAAAAAAAAAAAAAAi3BADIow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Kha/n8AAADQqFr+fwAAEwAAAAAAAAAAAECm/n8AAK0o9Vn+fwAAMBZApv5/AAATAAAAAAAAAOgWAAAAAAAAQAAAwP5/AAAAAECm/n8AAHUr9Vn+fwAABAAAAAAAAAAwFkCm/n8AALC03ESQAAAAEwAAAAAAAABIAAAAAAAAAIzIi1r+fwAAiNOoWv5/AADAzIta/n8AAAEAAAAAAAAADvKLWv5/AAAAAECm/n8AAAAAAAAAAAAAAAAAAP5/AAAAAAAAAAAAAOAQVwAQAgAAq9/PpP5/AACAtdxEkAAAABm23ESQAAAAAAAAAAAAAAAAAAAAZHYACAAAAAAlAAAADAAAAAEAAAAYAAAADAAAAP8AAAASAAAADAAAAAEAAAAeAAAAGAAAACIAAAAEAAAAcgAAABEAAAAlAAAADAAAAAEAAABUAAAAqAAAACMAAAAEAAAAcAAAABAAAAABAAAAYfe0QVU1tEEjAAAABAAAAA8AAABMAAAAAAAAAAAAAAAAAAAA//////////9sAAAARgBpAHIAbQBhACAAbgBvACAAdgDhAGwAaQBkAGEAAAAGAAAAAwAAAAQAAAAJAAAABgAAAAMAAAAHAAAABwAAAAMAAAAFAAAABgAAAAMAAAADAAAABwAAAAYAAABLAAAAQAAAADAAAAAFAAAAIAAAAAEAAAABAAAAEAAAAAAAAAAAAAAAEAEAAIAAAAAAAAAAAAAAABABAACAAAAAUgAAAHABAAACAAAAEAAAAAcAAAAAAAAAAAAAALwCAAAAAAAAAQICIlMAeQBzAHQAZQBtAAAAAAAAAAAAAAAAAAAAAAAAAAAAAAAAAAAAAAAAAAAAAAAAAAAAAAAAAAAAAAAAAAAAAAAAAAAAAQAAABACAABYJNtEkAAAAAB142eqJwAAiD7zpP5/AAAAAAAAAAAAAAkAAAAAAAAAAAAAAAAAAADoKvVZ/n8AAAAAAAAAAAAAAAAAAAAAAAA2Ou42OwIAANgl20SQAAAABAAAAAAAAACwWvYQEAIAAOAQVwAQAgAAACfbRAAAAAAAAAAAAAAAAAcAAAAAAAAAeBbtDRACAAA8JttEkAAAAHkm20SQAAAAcc3LpP5/AABpAGEAbAAAAAAAAAAAAAAAAAAAAAAAAAAAAAAAAAAAAOAQVwAQAgAAq9/PpP5/AADgJdtEkAAAAHkm20SQAAAAsFr2EBA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JEk20SQAAAA+OcZWP5/AACIPvOk/n8AAAAAAAAAAAAAAAAAAAAAAAADAAAAAAAAAODMAlj+fwAAAAAAAAAAAAAAAAAAAAAAAIY77jY7AgAAUOReERACAAABAAAAAAAAAOD///8AAAAA4BBXABACAACoJttEAAAAAAAAAAAAAAAABgAAAAAAAAAgAAAAAAAAAMwl20SQAAAACSbbRJAAAABxzcuk/n8AAFDfOREQAgAAqM0CWAAAAAAwyk99EAIAAAAAAAAAAAAA4BBXABACAACr38+k/n8AAHAl20SQAAAACSbbRJAAAABQ4UgAEAIAAAAAAABkdgAIAAAAACUAAAAMAAAAAwAAABgAAAAMAAAAAAAAAB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EBtAlj+fwAACrZwV/5/AABwLttEkAAAAIg+86T+fwAAAAAAAAAAAAAAAAAAAAAAAHhuAlj+fwAAAAAAAAAAAAAAAAAAAAAAAAAAAAAAAAAAljruNjsCAAD//////n8AAP////8AAAAA8P///wAAAADgEFcAEAIAALgn20QAAAAAAAAAAAAAAAAJAAAAAAAAACAAAAAAAAAA3CbbRJAAAAAZJ9tEkAAAAHHNy6T+fwAAAAAAAAAAAAAAAAAAAAAAAAAAAAAAAAAAAAAAAAAAAADgEFcAEAIAAKvfz6T+fwAAgCbbRJAAAAAZJ9tEkAAAACBd9hAQAgAAAAAAAGR2AAgAAAAAJQAAAAwAAAAEAAAAGAAAAAwAAAAAAAAAEgAAAAwAAAABAAAAHgAAABgAAAApAAAAMwAAAJ8AAABIAAAAJQAAAAwAAAAEAAAAVAAAAKgAAAAqAAAAMwAAAJ0AAABHAAAAAQAAAGH3tEFVNbRBKgAAADMAAAAPAAAATAAAAAAAAAAAAAAAAAAAAP//////////bAAAAEcAdQBzAHQAYQB2AG8AIABTAGUAZwBvAHYAaQBhAAC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GH3tEFVNbRBCgAAAFAAAAAPAAAATAAAAAAAAAAAAAAAAAAAAP//////////bAAAAEcAdQBzAHQAYQB2AG8AIABTAGUAZwBvAHYAaQBhAGUACAAAAAcAAAAFAAAABAAAAAYAAAAFAAAABwAAAAMAAAAGAAAABgAAAAcAAAAHAAAABQAAAAMAAAAGAAAASwAAAEAAAAAwAAAABQAAACAAAAABAAAAAQAAABAAAAAAAAAAAAAAABABAACAAAAAAAAAAAAAAAAQ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Yfe0QVU1tEEKAAAAYAAAAA4AAABMAAAAAAAAAAAAAAAAAAAA//////////9oAAAAVgBpAGMAZQBwAHIAZQBzAGkAZABlAG4AdABlAAcAAAADAAAABQAAAAYAAAAH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Yfe0QVU1tE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2rEbzTNjU/yb9wCpvhTqZVqiqFpzYq8GfIRQHPxXAL8=</DigestValue>
    </Reference>
    <Reference Type="http://www.w3.org/2000/09/xmldsig#Object" URI="#idOfficeObject">
      <DigestMethod Algorithm="http://www.w3.org/2001/04/xmlenc#sha256"/>
      <DigestValue>bHQZHTJAGYGR+lOIUEx6zCX2A9CsBhp3AFZrnMondKI=</DigestValue>
    </Reference>
    <Reference Type="http://uri.etsi.org/01903#SignedProperties" URI="#idSignedProperties">
      <Transforms>
        <Transform Algorithm="http://www.w3.org/TR/2001/REC-xml-c14n-20010315"/>
      </Transforms>
      <DigestMethod Algorithm="http://www.w3.org/2001/04/xmlenc#sha256"/>
      <DigestValue>rQuOAJPtqVZb8LnIK+Rd83dgbbv+el+M7gef1Nrk4vw=</DigestValue>
    </Reference>
    <Reference Type="http://www.w3.org/2000/09/xmldsig#Object" URI="#idValidSigLnImg">
      <DigestMethod Algorithm="http://www.w3.org/2001/04/xmlenc#sha256"/>
      <DigestValue>e2AqXs/UoW9LxC6kDnaiG+wZqC4ONEgWp/KRKEzH2mM=</DigestValue>
    </Reference>
    <Reference Type="http://www.w3.org/2000/09/xmldsig#Object" URI="#idInvalidSigLnImg">
      <DigestMethod Algorithm="http://www.w3.org/2001/04/xmlenc#sha256"/>
      <DigestValue>Y77vRD4ecl9wyW3MeePRIePYGDqBGf6RZvzUfysqfVI=</DigestValue>
    </Reference>
  </SignedInfo>
  <SignatureValue>o8BPrQfP1oQxkzK9S/y9i4a9bm8uXo3yVo47Oxc+Ut01DM7fiALbyigumstO502d2tYnLF1k0+Tm
LiTc5wUrs54tmV4M2MEAStfMYd9Froo2Wb2sPeu6YP553twRe1kT6V3Vi61sSJu7PMqo9dEVcSUB
RZdX0lPjv2+vHuxzDkHbgrCdrjfUsWlWYlUgqixc8j27ZCkcZ2S0nYpHVe+BKb6F/+86mtmDmiGh
wZ+auxgXEnNMn1ZZmqbuLTi1DKxsAGA/YWJCkhLGRQdmEkcEQ3mZOvTH3aDubFQv/aXrUStl2//A
RV54Rgf/stFIfcU9A2Tdem8lCIPSKUId14OPMQ==</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SPthqRLjWNa6hPNsWsnQe5V8ulQse9oDVpOtc1ChI4I=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BG2c3ml0w7MVAEJKJnjW+UQGFmkloiLdHWkXdA8gTvM=</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Dh223dNeaEetd2H5Otucag7I2gdm/vFkPYAeDEmd9Xo=</DigestValue>
      </Reference>
      <Reference URI="/xl/drawings/vmlDrawing1.vml?ContentType=application/vnd.openxmlformats-officedocument.vmlDrawing">
        <DigestMethod Algorithm="http://www.w3.org/2001/04/xmlenc#sha256"/>
        <DigestValue>ygD7xbYwW2cVqcs6DYi8az8Ih7wGXZnTtlXMywaCEfA=</DigestValue>
      </Reference>
      <Reference URI="/xl/drawings/vmlDrawing2.vml?ContentType=application/vnd.openxmlformats-officedocument.vmlDrawing">
        <DigestMethod Algorithm="http://www.w3.org/2001/04/xmlenc#sha256"/>
        <DigestValue>+89Vv7ku0Fag/lczoJOgkgbWPy81L1Xw5ZnhdgB1uC4=</DigestValue>
      </Reference>
      <Reference URI="/xl/drawings/vmlDrawing3.vml?ContentType=application/vnd.openxmlformats-officedocument.vmlDrawing">
        <DigestMethod Algorithm="http://www.w3.org/2001/04/xmlenc#sha256"/>
        <DigestValue>crOE3VtPjWXmzZ/1NYCOwt9zh3Joc+aXHKoCAH9fw/M=</DigestValue>
      </Reference>
      <Reference URI="/xl/drawings/vmlDrawing4.vml?ContentType=application/vnd.openxmlformats-officedocument.vmlDrawing">
        <DigestMethod Algorithm="http://www.w3.org/2001/04/xmlenc#sha256"/>
        <DigestValue>Usw6tRe/YlbutF6F1+h0QFKVwMlNTfnm+b/OZ5uSXlE=</DigestValue>
      </Reference>
      <Reference URI="/xl/drawings/vmlDrawing5.vml?ContentType=application/vnd.openxmlformats-officedocument.vmlDrawing">
        <DigestMethod Algorithm="http://www.w3.org/2001/04/xmlenc#sha256"/>
        <DigestValue>nki4JLdg7axY5RfHgQ7pfYJ+WpJ8/YQ8nctkscIiR4Y=</DigestValue>
      </Reference>
      <Reference URI="/xl/drawings/vmlDrawing6.vml?ContentType=application/vnd.openxmlformats-officedocument.vmlDrawing">
        <DigestMethod Algorithm="http://www.w3.org/2001/04/xmlenc#sha256"/>
        <DigestValue>7n8DbKhDZNvfi3s+RfE713/laD8/LVHIbcFds+2GjlY=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Ik5OpQZHg5MHkDgY39arJmWSTqz0pmEioM+zXb189No=</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kRBPJV4erDPqzkRmX5YGOQzpln9K2RqOqu6/xqXekCA=</DigestValue>
      </Reference>
      <Reference URI="/xl/media/image3.emf?ContentType=image/x-emf">
        <DigestMethod Algorithm="http://www.w3.org/2001/04/xmlenc#sha256"/>
        <DigestValue>zTa2dPp9XiZZJevRzDMSbqbkWqMwhBP5Q+7ABToSHuI=</DigestValue>
      </Reference>
      <Reference URI="/xl/media/image4.emf?ContentType=image/x-emf">
        <DigestMethod Algorithm="http://www.w3.org/2001/04/xmlenc#sha256"/>
        <DigestValue>s44wYMEqebg1nopUqHD8Rhtn5WmrVrDggtWDkQNcThE=</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qyDsOob/rXgBLy2ens1unIpBZm//Ki0qbVyd8uX9/2I=</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sivOdTuVYtysNE3t2dIcj9HC7fX32L0n5maH7Rq3tI8=</DigestValue>
      </Reference>
      <Reference URI="/xl/styles.xml?ContentType=application/vnd.openxmlformats-officedocument.spreadsheetml.styles+xml">
        <DigestMethod Algorithm="http://www.w3.org/2001/04/xmlenc#sha256"/>
        <DigestValue>b9EIVgrlKBnoUvcjAi1060YqtDIL66doHeGHkxpqIbE=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dTZBIuYisHn7bNNdfG4KCMgnKtT5vJGjXbrMISRz0i0=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9LREMtMo9lkyQOxRrV/G+gldYW6WYXaAxAb9R5jsWrU=</DigestValue>
      </Reference>
      <Reference URI="/xl/worksheets/sheet2.xml?ContentType=application/vnd.openxmlformats-officedocument.spreadsheetml.worksheet+xml">
        <DigestMethod Algorithm="http://www.w3.org/2001/04/xmlenc#sha256"/>
        <DigestValue>kCpO8tPZ8vxcQ6gpFKqdASpkfB0MkgmBd6nXHRN6vgE=</DigestValue>
      </Reference>
      <Reference URI="/xl/worksheets/sheet3.xml?ContentType=application/vnd.openxmlformats-officedocument.spreadsheetml.worksheet+xml">
        <DigestMethod Algorithm="http://www.w3.org/2001/04/xmlenc#sha256"/>
        <DigestValue>hBci3oaf1LuIPWGc5pA4tuamaUjSvvSkMzy1D5COpl4=</DigestValue>
      </Reference>
      <Reference URI="/xl/worksheets/sheet4.xml?ContentType=application/vnd.openxmlformats-officedocument.spreadsheetml.worksheet+xml">
        <DigestMethod Algorithm="http://www.w3.org/2001/04/xmlenc#sha256"/>
        <DigestValue>PlDD08+XnfhVxc0aE7RkZeqBfZ/uM2uwRlR1IgDxEu8=</DigestValue>
      </Reference>
      <Reference URI="/xl/worksheets/sheet5.xml?ContentType=application/vnd.openxmlformats-officedocument.spreadsheetml.worksheet+xml">
        <DigestMethod Algorithm="http://www.w3.org/2001/04/xmlenc#sha256"/>
        <DigestValue>0JaMtWwACYAXPp6xd0+HzyzPKpZo0UE8yfYABRdhvCI=</DigestValue>
      </Reference>
      <Reference URI="/xl/worksheets/sheet6.xml?ContentType=application/vnd.openxmlformats-officedocument.spreadsheetml.worksheet+xml">
        <DigestMethod Algorithm="http://www.w3.org/2001/04/xmlenc#sha256"/>
        <DigestValue>MA8/xYl7kHT32hvjFn57Bh+jGgeH/vbNYcs5uzgiN/8=</DigestValue>
      </Reference>
      <Reference URI="/xl/worksheets/sheet7.xml?ContentType=application/vnd.openxmlformats-officedocument.spreadsheetml.worksheet+xml">
        <DigestMethod Algorithm="http://www.w3.org/2001/04/xmlenc#sha256"/>
        <DigestValue>GQV1XRSQOiMjvK/tHagljyQfaBr9YOE2GLr/JHVkFYs=</DigestValue>
      </Reference>
    </Manifest>
    <SignatureProperties>
      <SignatureProperty Id="idSignatureTime" Target="#idPackageSignature">
        <mdssi:SignatureTime xmlns:mdssi="http://schemas.openxmlformats.org/package/2006/digital-signature">
          <mdssi:Format>YYYY-MM-DDThh:mm:ssTZD</mdssi:Format>
          <mdssi:Value>2023-05-16T15:40:25Z</mdssi:Value>
        </mdssi:SignatureTime>
      </SignatureProperty>
    </SignatureProperties>
  </Object>
  <Object Id="idOfficeObject">
    <SignatureProperties>
      <SignatureProperty Id="idOfficeV1Details" Target="#idPackageSignature">
        <SignatureInfoV1 xmlns="http://schemas.microsoft.com/office/2006/digsig">
          <SetupID>{AD6AFC8A-B42B-4C11-9B76-799480F8A979}</SetupID>
          <SignatureText>Gustavo Segovia</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2023-05-16T15:40:25Z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QualifyingProperties>
  </Object>
  <Object Id="idValidSigLnImg">AQAAAGwAAAAAAAAAAAAAAA8BAAB/AAAAAAAAAAAAAAAJGAAARAsAACBFTUYAAAEAyBsAAKoAAAAGAAAAAAAAAAAAAAAAAAAAVgUAAAADAAA1AQAArQAAAAAAAAAAAAAAAAAAAAi3BADIow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0Kha/n8AAADQqFr+fwAAEwAAAAAAAAAAAECm/n8AAK0o9Vn+fwAAMBZApv5/AAATAAAAAAAAAOgWAAAAAAAAQAAAwP5/AAAAAECm/n8AAHUr9Vn+fwAABAAAAAAAAAAwFkCm/n8AALC03ESQAAAAEwAAAAAAAABIAAAAAAAAAIzIi1r+fwAAiNOoWv5/AADAzIta/n8AAAEAAAAAAAAADvKLWv5/AAAAAECm/n8AAAAAAAAAAAAAAAAAAP5/AAAAAAAAAAAAAOAQVwAQAgAAq9/PpP5/AACAtdxEkAAAABm23ESQAAAAAAAAAAAAAAAAAAAAZHYACAAAAAAlAAAADAAAAAEAAAAYAAAADAAAAAAAAAASAAAADAAAAAEAAAAeAAAAGAAAAL0AAAAEAAAA9wAAABEAAAAlAAAADAAAAAEAAABUAAAAiAAAAL4AAAAEAAAA9QAAABAAAAABAAAAYfe0QVU1tEG+AAAABAAAAAoAAABMAAAAAAAAAAAAAAAAAAAA//////////9gAAAAMQA2AC8AMAA1AC8AMgAwADIAMwAGAAAABgAAAAQAAAAGAAAABgAAAAQAAAAGAAAABgAAAAYAAAAGAAAASwAAAEAAAAAwAAAABQAAACAAAAABAAAAAQAAABAAAAAAAAAAAAAAABABAACAAAAAAAAAAAAAAAAQAQAAgAAAAFIAAABwAQAAAgAAABAAAAAHAAAAAAAAAAAAAAC8AgAAAAAAAAECAiJTAHkAcwB0AGUAbQAAAAAAAAAAAAAAAAAAAAAAAAAAAAAAAAAAAAAAAAAAAAAAAAAAAAAAAAAAAAAAAAAAAAAAAAAAAAEAAAAQAgAAWCTbRJAAAAAAdeNnqicAAIg+86T+fwAAAAAAAAAAAAAJAAAAAAAAAAAAAAAAAAAA6Cr1Wf5/AAAAAAAAAAAAAAAAAAAAAAAANjruNjsCAADYJdtEkAAAAAQAAAAAAAAAsFr2EBACAADgEFcAEAIAAAAn20QAAAAAAAAAAAAAAAAHAAAAAAAAAHgW7Q0QAgAAPCbbRJAAAAB5JttEkAAAAHHNy6T+fwAAaQBhAGwAAAAAAAAAAAAAAAAAAAAAAAAAAAAAAAAAAADgEFcAEAIAAKvfz6T+fwAA4CXbRJAAAAB5JttEkAAAALBa9hAQ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QAAAAIAAACRJNtEkAAAAPjnGVj+fwAAiD7zpP5/AAAAAAAAAAAAAAAAAAAAAAAAAwAAAAAAAADgzAJY/n8AAAAAAAAAAAAAAAAAAAAAAACGO+42OwIAAFDkXhEQAgAAAQAAAAAAAADg////AAAAAOAQVwAQAgAAqCbbRAAAAAAAAAAAAAAAAAYAAAAAAAAAIAAAAAAAAADMJdtEkAAAAAkm20SQAAAAcc3LpP5/AABQ3zkREAIAAKjNAlgAAAAAMMpPfRACAAAAAAAAAAAAAOAQVwAQAgAAq9/PpP5/AABwJdtEkAAAAAkm20SQAAAAUOFIABACAAAAAAAA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BAbQJY/n8AAAq2cFf+fwAAcC7bRJAAAACIPvOk/n8AAAAAAAAAAAAAAAAAAAAAAAB4bgJY/n8AAAAAAAAAAAAAAAAAAAAAAAAAAAAAAAAAAJY67jY7AgAA//////5/AAD/////AAAAAPD///8AAAAA4BBXABACAAC4J9tEAAAAAAAAAAAAAAAACQAAAAAAAAAgAAAAAAAAANwm20SQAAAAGSfbRJAAAABxzcuk/n8AAAAAAAAAAAAAAAAAAAAAAAAAAAAAAAAAAAAAAAAAAAAA4BBXABACAACr38+k/n8AAIAm20SQAAAAGSfbRJAAAAAgXfYQEAIAAAAAAABkdgAIAAAAACUAAAAMAAAABAAAABgAAAAMAAAAAAAAABIAAAAMAAAAAQAAAB4AAAAYAAAAKQAAADMAAACfAAAASAAAACUAAAAMAAAABAAAAFQAAACoAAAAKgAAADMAAACdAAAARwAAAAEAAABh97RBVTW0QSoAAAAzAAAADwAAAEwAAAAAAAAAAAAAAAAAAAD//////////2wAAABHAHUAcwB0AGEAdgBvACAAUwBlAGcAbwB2AGkAYQCAPw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Bh97RBVTW0QQoAAABQAAAADwAAAEwAAAAAAAAAAAAAAAAAAAD//////////2wAAABHAHUAcwB0AGEAdgBvACAAUwBlAGcAbwB2AGkAYQAAAAgAAAAHAAAABQAAAAQAAAAGAAAABQAAAAcAAAADAAAABgAAAAYAAAAHAAAABwAAAAUAAAADAAAABg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GH3tEFVNbRBCgAAAGAAAAAOAAAATAAAAAAAAAAAAAAAAAAAAP//////////aAAAAFYAaQBjAGUAcAByAGUAcwBpAGQAZQBuAHQAZQAHAAAAAwAAAAUAAAAGAAAABw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GH3tEFVNbR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Object Id="idInvalidSigLnImg">AQAAAGwAAAAAAAAAAAAAAA8BAAB/AAAAAAAAAAAAAAAJGAAARAsAACBFTUYAAAEANCEAALEAAAAGAAAAAAAAAAAAAAAAAAAAVgUAAAADAAA1AQAArQAAAAAAAAAAAAAAAAAAAAi3BADIow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Kha/n8AAADQqFr+fwAAEwAAAAAAAAAAAECm/n8AAK0o9Vn+fwAAMBZApv5/AAATAAAAAAAAAOgWAAAAAAAAQAAAwP5/AAAAAECm/n8AAHUr9Vn+fwAABAAAAAAAAAAwFkCm/n8AALC03ESQAAAAEwAAAAAAAABIAAAAAAAAAIzIi1r+fwAAiNOoWv5/AADAzIta/n8AAAEAAAAAAAAADvKLWv5/AAAAAECm/n8AAAAAAAAAAAAAAAAAAP5/AAAAAAAAAAAAAOAQVwAQAgAAq9/PpP5/AACAtdxEkAAAABm23ESQAAAAAAAAAAAAAAAAAAAAZHYACAAAAAAlAAAADAAAAAEAAAAYAAAADAAAAP8AAAASAAAADAAAAAEAAAAeAAAAGAAAACIAAAAEAAAAcgAAABEAAAAlAAAADAAAAAEAAABUAAAAqAAAACMAAAAEAAAAcAAAABAAAAABAAAAYfe0QVU1tEEjAAAABAAAAA8AAABMAAAAAAAAAAAAAAAAAAAA//////////9sAAAARgBpAHIAbQBhACAAbgBvACAAdgDhAGwAaQBkAGEAAAAGAAAAAwAAAAQAAAAJAAAABgAAAAMAAAAHAAAABwAAAAMAAAAFAAAABgAAAAMAAAADAAAABwAAAAYAAABLAAAAQAAAADAAAAAFAAAAIAAAAAEAAAABAAAAEAAAAAAAAAAAAAAAEAEAAIAAAAAAAAAAAAAAABABAACAAAAAUgAAAHABAAACAAAAEAAAAAcAAAAAAAAAAAAAALwCAAAAAAAAAQICIlMAeQBzAHQAZQBtAAAAAAAAAAAAAAAAAAAAAAAAAAAAAAAAAAAAAAAAAAAAAAAAAAAAAAAAAAAAAAAAAAAAAAAAAAAAAQAAABACAABYJNtEkAAAAAB142eqJwAAiD7zpP5/AAAAAAAAAAAAAAkAAAAAAAAAAAAAAAAAAADoKvVZ/n8AAAAAAAAAAAAAAAAAAAAAAAA2Ou42OwIAANgl20SQAAAABAAAAAAAAACwWvYQEAIAAOAQVwAQAgAAACfbRAAAAAAAAAAAAAAAAAcAAAAAAAAAeBbtDRACAAA8JttEkAAAAHkm20SQAAAAcc3LpP5/AABpAGEAbAAAAAAAAAAAAAAAAAAAAAAAAAAAAAAAAAAAAOAQVwAQAgAAq9/PpP5/AADgJdtEkAAAAHkm20SQAAAAsFr2EBA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JEk20SQAAAA+OcZWP5/AACIPvOk/n8AAAAAAAAAAAAAAAAAAAAAAAADAAAAAAAAAODMAlj+fwAAAAAAAAAAAAAAAAAAAAAAAIY77jY7AgAAUOReERACAAABAAAAAAAAAOD///8AAAAA4BBXABACAACoJttEAAAAAAAAAAAAAAAABgAAAAAAAAAgAAAAAAAAAMwl20SQAAAACSbbRJAAAABxzcuk/n8AAFDfOREQAgAAqM0CWAAAAAAwyk99EAIAAAAAAAAAAAAA4BBXABACAACr38+k/n8AAHAl20SQAAAACSbbRJAAAABQ4UgAEAIAAAAAAABkdgAIAAAAACUAAAAMAAAAAwAAABgAAAAMAAAAAAAAAB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EBtAlj+fwAACrZwV/5/AABwLttEkAAAAIg+86T+fwAAAAAAAAAAAAAAAAAAAAAAAHhuAlj+fwAAAAAAAAAAAAAAAAAAAAAAAAAAAAAAAAAAljruNjsCAAD//////n8AAP////8AAAAA8P///wAAAADgEFcAEAIAALgn20QAAAAAAAAAAAAAAAAJAAAAAAAAACAAAAAAAAAA3CbbRJAAAAAZJ9tEkAAAAHHNy6T+fwAAAAAAAAAAAAAAAAAAAAAAAAAAAAAAAAAAAAAAAAAAAADgEFcAEAIAAKvfz6T+fwAAgCbbRJAAAAAZJ9tEkAAAACBd9hAQAgAAAAAAAGR2AAgAAAAAJQAAAAwAAAAEAAAAGAAAAAwAAAAAAAAAEgAAAAwAAAABAAAAHgAAABgAAAApAAAAMwAAAJ8AAABIAAAAJQAAAAwAAAAEAAAAVAAAAKgAAAAqAAAAMwAAAJ0AAABHAAAAAQAAAGH3tEFVNbRBKgAAADMAAAAPAAAATAAAAAAAAAAAAAAAAAAAAP//////////bAAAAEcAdQBzAHQAYQB2AG8AIABTAGUAZwBvAHYAaQBhAAC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GH3tEFVNbRBCgAAAFAAAAAPAAAATAAAAAAAAAAAAAAAAAAAAP//////////bAAAAEcAdQBzAHQAYQB2AG8AIABTAGUAZwBvAHYAaQBhAGUACAAAAAcAAAAFAAAABAAAAAYAAAAFAAAABwAAAAMAAAAGAAAABgAAAAcAAAAHAAAABQAAAAMAAAAGAAAASwAAAEAAAAAwAAAABQAAACAAAAABAAAAAQAAABAAAAAAAAAAAAAAABABAACAAAAAAAAAAAAAAAAQ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Yfe0QVU1tEEKAAAAYAAAAA4AAABMAAAAAAAAAAAAAAAAAAAA//////////9oAAAAVgBpAGMAZQBwAHIAZQBzAGkAZABlAG4AdABlAAcAAAADAAAABQAAAAYAAAAH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Yfe0QVU1tE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FXVEOk0i4IdWLW10XBySEEq9+lojLfTYBuxvqhsLgiE=</DigestValue>
    </Reference>
    <Reference Type="http://www.w3.org/2000/09/xmldsig#Object" URI="#idOfficeObject">
      <DigestMethod Algorithm="http://www.w3.org/2001/04/xmlenc#sha256"/>
      <DigestValue>1Y2paxdqx7GiZVHzIqkVW40wSJpMVh0yALaphv6ZCOg=</DigestValue>
    </Reference>
    <Reference Type="http://uri.etsi.org/01903#SignedProperties" URI="#idSignedProperties">
      <Transforms>
        <Transform Algorithm="http://www.w3.org/TR/2001/REC-xml-c14n-20010315"/>
      </Transforms>
      <DigestMethod Algorithm="http://www.w3.org/2001/04/xmlenc#sha256"/>
      <DigestValue>3X3Ohdy2P4yWyJP5MTBVEc4+F6UOjTy4ArFHb5+mUpk=</DigestValue>
    </Reference>
    <Reference Type="http://www.w3.org/2000/09/xmldsig#Object" URI="#idValidSigLnImg">
      <DigestMethod Algorithm="http://www.w3.org/2001/04/xmlenc#sha256"/>
      <DigestValue>e2AqXs/UoW9LxC6kDnaiG+wZqC4ONEgWp/KRKEzH2mM=</DigestValue>
    </Reference>
    <Reference Type="http://www.w3.org/2000/09/xmldsig#Object" URI="#idInvalidSigLnImg">
      <DigestMethod Algorithm="http://www.w3.org/2001/04/xmlenc#sha256"/>
      <DigestValue>Y77vRD4ecl9wyW3MeePRIePYGDqBGf6RZvzUfysqfVI=</DigestValue>
    </Reference>
  </SignedInfo>
  <SignatureValue>RUKgNgA+AWG7CasPBBUrJ6qgGKA4iaq5n7irKQbjYB7pCS/1SKlKpa39Or/1bi2oeH1usDS6fdaG
2tDQq02iZY2lRmwtjygdtkzBctYTrIsryqAToDTFoBQgl0+n0n+5aGBHZbvw0SZlRf30G3vocHi1
LosL/gCW1ehwBN04K9k6j7UvuVPSzFcQpud7N1uJewzXIxLAi8P9ySpCsGWOLY6d0rpAL4BYikXn
FdYwOr1GFoWq20yrj7SxRPv1I2/wIZWOLmECCqr0EU6Y6ytv+wLLOclIBKpaNUelvaaoPy6mbgl9
rfbSx30jAnkIkBdjhdaU21NAK0Z+GbCFOGeEFg==</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SPthqRLjWNa6hPNsWsnQe5V8ulQse9oDVpOtc1ChI4I=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BG2c3ml0w7MVAEJKJnjW+UQGFmkloiLdHWkXdA8gTvM=</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Dh223dNeaEetd2H5Otucag7I2gdm/vFkPYAeDEmd9Xo=</DigestValue>
      </Reference>
      <Reference URI="/xl/drawings/vmlDrawing1.vml?ContentType=application/vnd.openxmlformats-officedocument.vmlDrawing">
        <DigestMethod Algorithm="http://www.w3.org/2001/04/xmlenc#sha256"/>
        <DigestValue>ygD7xbYwW2cVqcs6DYi8az8Ih7wGXZnTtlXMywaCEfA=</DigestValue>
      </Reference>
      <Reference URI="/xl/drawings/vmlDrawing2.vml?ContentType=application/vnd.openxmlformats-officedocument.vmlDrawing">
        <DigestMethod Algorithm="http://www.w3.org/2001/04/xmlenc#sha256"/>
        <DigestValue>+89Vv7ku0Fag/lczoJOgkgbWPy81L1Xw5ZnhdgB1uC4=</DigestValue>
      </Reference>
      <Reference URI="/xl/drawings/vmlDrawing3.vml?ContentType=application/vnd.openxmlformats-officedocument.vmlDrawing">
        <DigestMethod Algorithm="http://www.w3.org/2001/04/xmlenc#sha256"/>
        <DigestValue>crOE3VtPjWXmzZ/1NYCOwt9zh3Joc+aXHKoCAH9fw/M=</DigestValue>
      </Reference>
      <Reference URI="/xl/drawings/vmlDrawing4.vml?ContentType=application/vnd.openxmlformats-officedocument.vmlDrawing">
        <DigestMethod Algorithm="http://www.w3.org/2001/04/xmlenc#sha256"/>
        <DigestValue>Usw6tRe/YlbutF6F1+h0QFKVwMlNTfnm+b/OZ5uSXlE=</DigestValue>
      </Reference>
      <Reference URI="/xl/drawings/vmlDrawing5.vml?ContentType=application/vnd.openxmlformats-officedocument.vmlDrawing">
        <DigestMethod Algorithm="http://www.w3.org/2001/04/xmlenc#sha256"/>
        <DigestValue>nki4JLdg7axY5RfHgQ7pfYJ+WpJ8/YQ8nctkscIiR4Y=</DigestValue>
      </Reference>
      <Reference URI="/xl/drawings/vmlDrawing6.vml?ContentType=application/vnd.openxmlformats-officedocument.vmlDrawing">
        <DigestMethod Algorithm="http://www.w3.org/2001/04/xmlenc#sha256"/>
        <DigestValue>7n8DbKhDZNvfi3s+RfE713/laD8/LVHIbcFds+2GjlY=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Ik5OpQZHg5MHkDgY39arJmWSTqz0pmEioM+zXb189No=</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kRBPJV4erDPqzkRmX5YGOQzpln9K2RqOqu6/xqXekCA=</DigestValue>
      </Reference>
      <Reference URI="/xl/media/image3.emf?ContentType=image/x-emf">
        <DigestMethod Algorithm="http://www.w3.org/2001/04/xmlenc#sha256"/>
        <DigestValue>zTa2dPp9XiZZJevRzDMSbqbkWqMwhBP5Q+7ABToSHuI=</DigestValue>
      </Reference>
      <Reference URI="/xl/media/image4.emf?ContentType=image/x-emf">
        <DigestMethod Algorithm="http://www.w3.org/2001/04/xmlenc#sha256"/>
        <DigestValue>s44wYMEqebg1nopUqHD8Rhtn5WmrVrDggtWDkQNcThE=</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qyDsOob/rXgBLy2ens1unIpBZm//Ki0qbVyd8uX9/2I=</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sivOdTuVYtysNE3t2dIcj9HC7fX32L0n5maH7Rq3tI8=</DigestValue>
      </Reference>
      <Reference URI="/xl/styles.xml?ContentType=application/vnd.openxmlformats-officedocument.spreadsheetml.styles+xml">
        <DigestMethod Algorithm="http://www.w3.org/2001/04/xmlenc#sha256"/>
        <DigestValue>b9EIVgrlKBnoUvcjAi1060YqtDIL66doHeGHkxpqIbE=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dTZBIuYisHn7bNNdfG4KCMgnKtT5vJGjXbrMISRz0i0=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9LREMtMo9lkyQOxRrV/G+gldYW6WYXaAxAb9R5jsWrU=</DigestValue>
      </Reference>
      <Reference URI="/xl/worksheets/sheet2.xml?ContentType=application/vnd.openxmlformats-officedocument.spreadsheetml.worksheet+xml">
        <DigestMethod Algorithm="http://www.w3.org/2001/04/xmlenc#sha256"/>
        <DigestValue>kCpO8tPZ8vxcQ6gpFKqdASpkfB0MkgmBd6nXHRN6vgE=</DigestValue>
      </Reference>
      <Reference URI="/xl/worksheets/sheet3.xml?ContentType=application/vnd.openxmlformats-officedocument.spreadsheetml.worksheet+xml">
        <DigestMethod Algorithm="http://www.w3.org/2001/04/xmlenc#sha256"/>
        <DigestValue>hBci3oaf1LuIPWGc5pA4tuamaUjSvvSkMzy1D5COpl4=</DigestValue>
      </Reference>
      <Reference URI="/xl/worksheets/sheet4.xml?ContentType=application/vnd.openxmlformats-officedocument.spreadsheetml.worksheet+xml">
        <DigestMethod Algorithm="http://www.w3.org/2001/04/xmlenc#sha256"/>
        <DigestValue>PlDD08+XnfhVxc0aE7RkZeqBfZ/uM2uwRlR1IgDxEu8=</DigestValue>
      </Reference>
      <Reference URI="/xl/worksheets/sheet5.xml?ContentType=application/vnd.openxmlformats-officedocument.spreadsheetml.worksheet+xml">
        <DigestMethod Algorithm="http://www.w3.org/2001/04/xmlenc#sha256"/>
        <DigestValue>0JaMtWwACYAXPp6xd0+HzyzPKpZo0UE8yfYABRdhvCI=</DigestValue>
      </Reference>
      <Reference URI="/xl/worksheets/sheet6.xml?ContentType=application/vnd.openxmlformats-officedocument.spreadsheetml.worksheet+xml">
        <DigestMethod Algorithm="http://www.w3.org/2001/04/xmlenc#sha256"/>
        <DigestValue>MA8/xYl7kHT32hvjFn57Bh+jGgeH/vbNYcs5uzgiN/8=</DigestValue>
      </Reference>
      <Reference URI="/xl/worksheets/sheet7.xml?ContentType=application/vnd.openxmlformats-officedocument.spreadsheetml.worksheet+xml">
        <DigestMethod Algorithm="http://www.w3.org/2001/04/xmlenc#sha256"/>
        <DigestValue>GQV1XRSQOiMjvK/tHagljyQfaBr9YOE2GLr/JHVkFYs=</DigestValue>
      </Reference>
    </Manifest>
    <SignatureProperties>
      <SignatureProperty Id="idSignatureTime" Target="#idPackageSignature">
        <mdssi:SignatureTime xmlns:mdssi="http://schemas.openxmlformats.org/package/2006/digital-signature">
          <mdssi:Format>YYYY-MM-DDThh:mm:ssTZD</mdssi:Format>
          <mdssi:Value>2023-05-16T15:40:56Z</mdssi:Value>
        </mdssi:SignatureTime>
      </SignatureProperty>
    </SignatureProperties>
  </Object>
  <Object Id="idOfficeObject">
    <SignatureProperties>
      <SignatureProperty Id="idOfficeV1Details" Target="#idPackageSignature">
        <SignatureInfoV1 xmlns="http://schemas.microsoft.com/office/2006/digsig">
          <SetupID>{B83A3713-D868-40B1-A9DF-5C8707BFAEB0}</SetupID>
          <SignatureText>Gustavo Segovia</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2023-05-16T15:40:56Z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QualifyingProperties>
  </Object>
  <Object Id="idValidSigLnImg">AQAAAGwAAAAAAAAAAAAAAA8BAAB/AAAAAAAAAAAAAAAJGAAARAsAACBFTUYAAAEAyBsAAKoAAAAGAAAAAAAAAAAAAAAAAAAAVgUAAAADAAA1AQAArQAAAAAAAAAAAAAAAAAAAAi3BADIow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0Kha/n8AAADQqFr+fwAAEwAAAAAAAAAAAECm/n8AAK0o9Vn+fwAAMBZApv5/AAATAAAAAAAAAOgWAAAAAAAAQAAAwP5/AAAAAECm/n8AAHUr9Vn+fwAABAAAAAAAAAAwFkCm/n8AALC03ESQAAAAEwAAAAAAAABIAAAAAAAAAIzIi1r+fwAAiNOoWv5/AADAzIta/n8AAAEAAAAAAAAADvKLWv5/AAAAAECm/n8AAAAAAAAAAAAAAAAAAP5/AAAAAAAAAAAAAOAQVwAQAgAAq9/PpP5/AACAtdxEkAAAABm23ESQAAAAAAAAAAAAAAAAAAAAZHYACAAAAAAlAAAADAAAAAEAAAAYAAAADAAAAAAAAAASAAAADAAAAAEAAAAeAAAAGAAAAL0AAAAEAAAA9wAAABEAAAAlAAAADAAAAAEAAABUAAAAiAAAAL4AAAAEAAAA9QAAABAAAAABAAAAYfe0QVU1tEG+AAAABAAAAAoAAABMAAAAAAAAAAAAAAAAAAAA//////////9gAAAAMQA2AC8AMAA1AC8AMgAwADIAMwAGAAAABgAAAAQAAAAGAAAABgAAAAQAAAAGAAAABgAAAAYAAAAGAAAASwAAAEAAAAAwAAAABQAAACAAAAABAAAAAQAAABAAAAAAAAAAAAAAABABAACAAAAAAAAAAAAAAAAQAQAAgAAAAFIAAABwAQAAAgAAABAAAAAHAAAAAAAAAAAAAAC8AgAAAAAAAAECAiJTAHkAcwB0AGUAbQAAAAAAAAAAAAAAAAAAAAAAAAAAAAAAAAAAAAAAAAAAAAAAAAAAAAAAAAAAAAAAAAAAAAAAAAAAAAEAAAAQAgAAWCTbRJAAAAAAdeNnqicAAIg+86T+fwAAAAAAAAAAAAAJAAAAAAAAAAAAAAAAAAAA6Cr1Wf5/AAAAAAAAAAAAAAAAAAAAAAAANjruNjsCAADYJdtEkAAAAAQAAAAAAAAAsFr2EBACAADgEFcAEAIAAAAn20QAAAAAAAAAAAAAAAAHAAAAAAAAAHgW7Q0QAgAAPCbbRJAAAAB5JttEkAAAAHHNy6T+fwAAaQBhAGwAAAAAAAAAAAAAAAAAAAAAAAAAAAAAAAAAAADgEFcAEAIAAKvfz6T+fwAA4CXbRJAAAAB5JttEkAAAALBa9hAQ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QAAAAIAAACRJNtEkAAAAPjnGVj+fwAAiD7zpP5/AAAAAAAAAAAAAAAAAAAAAAAAAwAAAAAAAADgzAJY/n8AAAAAAAAAAAAAAAAAAAAAAACGO+42OwIAAFDkXhEQAgAAAQAAAAAAAADg////AAAAAOAQVwAQAgAAqCbbRAAAAAAAAAAAAAAAAAYAAAAAAAAAIAAAAAAAAADMJdtEkAAAAAkm20SQAAAAcc3LpP5/AABQ3zkREAIAAKjNAlgAAAAAMMpPfRACAAAAAAAAAAAAAOAQVwAQAgAAq9/PpP5/AABwJdtEkAAAAAkm20SQAAAAUOFIABACAAAAAAAA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BAbQJY/n8AAAq2cFf+fwAAcC7bRJAAAACIPvOk/n8AAAAAAAAAAAAAAAAAAAAAAAB4bgJY/n8AAAAAAAAAAAAAAAAAAAAAAAAAAAAAAAAAAJY67jY7AgAA//////5/AAD/////AAAAAPD///8AAAAA4BBXABACAAC4J9tEAAAAAAAAAAAAAAAACQAAAAAAAAAgAAAAAAAAANwm20SQAAAAGSfbRJAAAABxzcuk/n8AAAAAAAAAAAAAAAAAAAAAAAAAAAAAAAAAAAAAAAAAAAAA4BBXABACAACr38+k/n8AAIAm20SQAAAAGSfbRJAAAAAgXfYQEAIAAAAAAABkdgAIAAAAACUAAAAMAAAABAAAABgAAAAMAAAAAAAAABIAAAAMAAAAAQAAAB4AAAAYAAAAKQAAADMAAACfAAAASAAAACUAAAAMAAAABAAAAFQAAACoAAAAKgAAADMAAACdAAAARwAAAAEAAABh97RBVTW0QSoAAAAzAAAADwAAAEwAAAAAAAAAAAAAAAAAAAD//////////2wAAABHAHUAcwB0AGEAdgBvACAAUwBlAGcAbwB2AGkAYQCAPw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Bh97RBVTW0QQoAAABQAAAADwAAAEwAAAAAAAAAAAAAAAAAAAD//////////2wAAABHAHUAcwB0AGEAdgBvACAAUwBlAGcAbwB2AGkAYQAAAAgAAAAHAAAABQAAAAQAAAAGAAAABQAAAAcAAAADAAAABgAAAAYAAAAHAAAABwAAAAUAAAADAAAABg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GH3tEFVNbRBCgAAAGAAAAAOAAAATAAAAAAAAAAAAAAAAAAAAP//////////aAAAAFYAaQBjAGUAcAByAGUAcwBpAGQAZQBuAHQAZQAHAAAAAwAAAAUAAAAGAAAABw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GH3tEFVNbR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Object Id="idInvalidSigLnImg">AQAAAGwAAAAAAAAAAAAAAA8BAAB/AAAAAAAAAAAAAAAJGAAARAsAACBFTUYAAAEANCEAALEAAAAGAAAAAAAAAAAAAAAAAAAAVgUAAAADAAA1AQAArQAAAAAAAAAAAAAAAAAAAAi3BADIow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Kha/n8AAADQqFr+fwAAEwAAAAAAAAAAAECm/n8AAK0o9Vn+fwAAMBZApv5/AAATAAAAAAAAAOgWAAAAAAAAQAAAwP5/AAAAAECm/n8AAHUr9Vn+fwAABAAAAAAAAAAwFkCm/n8AALC03ESQAAAAEwAAAAAAAABIAAAAAAAAAIzIi1r+fwAAiNOoWv5/AADAzIta/n8AAAEAAAAAAAAADvKLWv5/AAAAAECm/n8AAAAAAAAAAAAAAAAAAP5/AAAAAAAAAAAAAOAQVwAQAgAAq9/PpP5/AACAtdxEkAAAABm23ESQAAAAAAAAAAAAAAAAAAAAZHYACAAAAAAlAAAADAAAAAEAAAAYAAAADAAAAP8AAAASAAAADAAAAAEAAAAeAAAAGAAAACIAAAAEAAAAcgAAABEAAAAlAAAADAAAAAEAAABUAAAAqAAAACMAAAAEAAAAcAAAABAAAAABAAAAYfe0QVU1tEEjAAAABAAAAA8AAABMAAAAAAAAAAAAAAAAAAAA//////////9sAAAARgBpAHIAbQBhACAAbgBvACAAdgDhAGwAaQBkAGEAAAAGAAAAAwAAAAQAAAAJAAAABgAAAAMAAAAHAAAABwAAAAMAAAAFAAAABgAAAAMAAAADAAAABwAAAAYAAABLAAAAQAAAADAAAAAFAAAAIAAAAAEAAAABAAAAEAAAAAAAAAAAAAAAEAEAAIAAAAAAAAAAAAAAABABAACAAAAAUgAAAHABAAACAAAAEAAAAAcAAAAAAAAAAAAAALwCAAAAAAAAAQICIlMAeQBzAHQAZQBtAAAAAAAAAAAAAAAAAAAAAAAAAAAAAAAAAAAAAAAAAAAAAAAAAAAAAAAAAAAAAAAAAAAAAAAAAAAAAQAAABACAABYJNtEkAAAAAB142eqJwAAiD7zpP5/AAAAAAAAAAAAAAkAAAAAAAAAAAAAAAAAAADoKvVZ/n8AAAAAAAAAAAAAAAAAAAAAAAA2Ou42OwIAANgl20SQAAAABAAAAAAAAACwWvYQEAIAAOAQVwAQAgAAACfbRAAAAAAAAAAAAAAAAAcAAAAAAAAAeBbtDRACAAA8JttEkAAAAHkm20SQAAAAcc3LpP5/AABpAGEAbAAAAAAAAAAAAAAAAAAAAAAAAAAAAAAAAAAAAOAQVwAQAgAAq9/PpP5/AADgJdtEkAAAAHkm20SQAAAAsFr2EBA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JEk20SQAAAA+OcZWP5/AACIPvOk/n8AAAAAAAAAAAAAAAAAAAAAAAADAAAAAAAAAODMAlj+fwAAAAAAAAAAAAAAAAAAAAAAAIY77jY7AgAAUOReERACAAABAAAAAAAAAOD///8AAAAA4BBXABACAACoJttEAAAAAAAAAAAAAAAABgAAAAAAAAAgAAAAAAAAAMwl20SQAAAACSbbRJAAAABxzcuk/n8AAFDfOREQAgAAqM0CWAAAAAAwyk99EAIAAAAAAAAAAAAA4BBXABACAACr38+k/n8AAHAl20SQAAAACSbbRJAAAABQ4UgAEAIAAAAAAABkdgAIAAAAACUAAAAMAAAAAwAAABgAAAAMAAAAAAAAAB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EBtAlj+fwAACrZwV/5/AABwLttEkAAAAIg+86T+fwAAAAAAAAAAAAAAAAAAAAAAAHhuAlj+fwAAAAAAAAAAAAAAAAAAAAAAAAAAAAAAAAAAljruNjsCAAD//////n8AAP////8AAAAA8P///wAAAADgEFcAEAIAALgn20QAAAAAAAAAAAAAAAAJAAAAAAAAACAAAAAAAAAA3CbbRJAAAAAZJ9tEkAAAAHHNy6T+fwAAAAAAAAAAAAAAAAAAAAAAAAAAAAAAAAAAAAAAAAAAAADgEFcAEAIAAKvfz6T+fwAAgCbbRJAAAAAZJ9tEkAAAACBd9hAQAgAAAAAAAGR2AAgAAAAAJQAAAAwAAAAEAAAAGAAAAAwAAAAAAAAAEgAAAAwAAAABAAAAHgAAABgAAAApAAAAMwAAAJ8AAABIAAAAJQAAAAwAAAAEAAAAVAAAAKgAAAAqAAAAMwAAAJ0AAABHAAAAAQAAAGH3tEFVNbRBKgAAADMAAAAPAAAATAAAAAAAAAAAAAAAAAAAAP//////////bAAAAEcAdQBzAHQAYQB2AG8AIABTAGUAZwBvAHYAaQBhAAC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GH3tEFVNbRBCgAAAFAAAAAPAAAATAAAAAAAAAAAAAAAAAAAAP//////////bAAAAEcAdQBzAHQAYQB2AG8AIABTAGUAZwBvAHYAaQBhAGUACAAAAAcAAAAFAAAABAAAAAYAAAAFAAAABwAAAAMAAAAGAAAABgAAAAcAAAAHAAAABQAAAAMAAAAGAAAASwAAAEAAAAAwAAAABQAAACAAAAABAAAAAQAAABAAAAAAAAAAAAAAABABAACAAAAAAAAAAAAAAAAQ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Yfe0QVU1tEEKAAAAYAAAAA4AAABMAAAAAAAAAAAAAAAAAAAA//////////9oAAAAVgBpAGMAZQBwAHIAZQBzAGkAZABlAG4AdABlAAcAAAADAAAABQAAAAYAAAAH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Yfe0QVU1tE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fWNIG/FPxdqSH8zk//7TUJ557YAKJcvkLdOkcUxJSto=</DigestValue>
    </Reference>
    <Reference Type="http://www.w3.org/2000/09/xmldsig#Object" URI="#idOfficeObject">
      <DigestMethod Algorithm="http://www.w3.org/2001/04/xmlenc#sha256"/>
      <DigestValue>2tPYzwhJxxdQJiPPiwS3yM1PGLmJrbRSlvPP00ca8Zs=</DigestValue>
    </Reference>
    <Reference Type="http://uri.etsi.org/01903#SignedProperties" URI="#idSignedProperties">
      <Transforms>
        <Transform Algorithm="http://www.w3.org/TR/2001/REC-xml-c14n-20010315"/>
      </Transforms>
      <DigestMethod Algorithm="http://www.w3.org/2001/04/xmlenc#sha256"/>
      <DigestValue>K0YYdN3dCj4doEU+VOIhmF6YdpePbugKbmYsr2JETlc=</DigestValue>
    </Reference>
    <Reference Type="http://www.w3.org/2000/09/xmldsig#Object" URI="#idValidSigLnImg">
      <DigestMethod Algorithm="http://www.w3.org/2001/04/xmlenc#sha256"/>
      <DigestValue>ZwIF3B5LJnV7peRdDALVHJWjXz2T1rtTdgwXezmMZCY=</DigestValue>
    </Reference>
    <Reference Type="http://www.w3.org/2000/09/xmldsig#Object" URI="#idInvalidSigLnImg">
      <DigestMethod Algorithm="http://www.w3.org/2001/04/xmlenc#sha256"/>
      <DigestValue>EJrvkCAXFRj5SP6SnBJHwqIov+Aa5Vv1kmQ/BfdTVts=</DigestValue>
    </Reference>
  </SignedInfo>
  <SignatureValue>J7H1yfsIyyuPpnNzuBcDVDyQxU9qcH1yVYa+XozJw9J5jv1Ccp9CKxBtNlKCmSrZLEhala8B4cpm
Ft6a2ZOZ8erAaNnH9k9J/NZJ8OQNk0c17+zOXuhfP8wNzAfVY93qlIGD2r6wEuxVunmLT3bz/49d
RGIo9DmPD47RYkihRMRLUuc1CXXrDq2JLtURkSmKhaU3/qBWZsRLpWG7+TIMLaVLMYQF3+xRtZqM
qIppCQVuWxCaZALHmQy5Ym6KwLEf5FkPYCGah/tY86qBMPamaJpS5g/C8baWcOl9mmA+SFNPA1/i
At6dS7mcLSBYSo7pFF0/S77befpR5UDDHnsjbQ==</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SPthqRLjWNa6hPNsWsnQe5V8ulQse9oDVpOtc1ChI4I=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BG2c3ml0w7MVAEJKJnjW+UQGFmkloiLdHWkXdA8gTvM=</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Dh223dNeaEetd2H5Otucag7I2gdm/vFkPYAeDEmd9Xo=</DigestValue>
      </Reference>
      <Reference URI="/xl/drawings/vmlDrawing1.vml?ContentType=application/vnd.openxmlformats-officedocument.vmlDrawing">
        <DigestMethod Algorithm="http://www.w3.org/2001/04/xmlenc#sha256"/>
        <DigestValue>ygD7xbYwW2cVqcs6DYi8az8Ih7wGXZnTtlXMywaCEfA=</DigestValue>
      </Reference>
      <Reference URI="/xl/drawings/vmlDrawing2.vml?ContentType=application/vnd.openxmlformats-officedocument.vmlDrawing">
        <DigestMethod Algorithm="http://www.w3.org/2001/04/xmlenc#sha256"/>
        <DigestValue>+89Vv7ku0Fag/lczoJOgkgbWPy81L1Xw5ZnhdgB1uC4=</DigestValue>
      </Reference>
      <Reference URI="/xl/drawings/vmlDrawing3.vml?ContentType=application/vnd.openxmlformats-officedocument.vmlDrawing">
        <DigestMethod Algorithm="http://www.w3.org/2001/04/xmlenc#sha256"/>
        <DigestValue>crOE3VtPjWXmzZ/1NYCOwt9zh3Joc+aXHKoCAH9fw/M=</DigestValue>
      </Reference>
      <Reference URI="/xl/drawings/vmlDrawing4.vml?ContentType=application/vnd.openxmlformats-officedocument.vmlDrawing">
        <DigestMethod Algorithm="http://www.w3.org/2001/04/xmlenc#sha256"/>
        <DigestValue>Usw6tRe/YlbutF6F1+h0QFKVwMlNTfnm+b/OZ5uSXlE=</DigestValue>
      </Reference>
      <Reference URI="/xl/drawings/vmlDrawing5.vml?ContentType=application/vnd.openxmlformats-officedocument.vmlDrawing">
        <DigestMethod Algorithm="http://www.w3.org/2001/04/xmlenc#sha256"/>
        <DigestValue>nki4JLdg7axY5RfHgQ7pfYJ+WpJ8/YQ8nctkscIiR4Y=</DigestValue>
      </Reference>
      <Reference URI="/xl/drawings/vmlDrawing6.vml?ContentType=application/vnd.openxmlformats-officedocument.vmlDrawing">
        <DigestMethod Algorithm="http://www.w3.org/2001/04/xmlenc#sha256"/>
        <DigestValue>7n8DbKhDZNvfi3s+RfE713/laD8/LVHIbcFds+2GjlY=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Ik5OpQZHg5MHkDgY39arJmWSTqz0pmEioM+zXb189No=</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kRBPJV4erDPqzkRmX5YGOQzpln9K2RqOqu6/xqXekCA=</DigestValue>
      </Reference>
      <Reference URI="/xl/media/image3.emf?ContentType=image/x-emf">
        <DigestMethod Algorithm="http://www.w3.org/2001/04/xmlenc#sha256"/>
        <DigestValue>zTa2dPp9XiZZJevRzDMSbqbkWqMwhBP5Q+7ABToSHuI=</DigestValue>
      </Reference>
      <Reference URI="/xl/media/image4.emf?ContentType=image/x-emf">
        <DigestMethod Algorithm="http://www.w3.org/2001/04/xmlenc#sha256"/>
        <DigestValue>s44wYMEqebg1nopUqHD8Rhtn5WmrVrDggtWDkQNcThE=</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qyDsOob/rXgBLy2ens1unIpBZm//Ki0qbVyd8uX9/2I=</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sivOdTuVYtysNE3t2dIcj9HC7fX32L0n5maH7Rq3tI8=</DigestValue>
      </Reference>
      <Reference URI="/xl/styles.xml?ContentType=application/vnd.openxmlformats-officedocument.spreadsheetml.styles+xml">
        <DigestMethod Algorithm="http://www.w3.org/2001/04/xmlenc#sha256"/>
        <DigestValue>b9EIVgrlKBnoUvcjAi1060YqtDIL66doHeGHkxpqIbE=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dTZBIuYisHn7bNNdfG4KCMgnKtT5vJGjXbrMISRz0i0=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9LREMtMo9lkyQOxRrV/G+gldYW6WYXaAxAb9R5jsWrU=</DigestValue>
      </Reference>
      <Reference URI="/xl/worksheets/sheet2.xml?ContentType=application/vnd.openxmlformats-officedocument.spreadsheetml.worksheet+xml">
        <DigestMethod Algorithm="http://www.w3.org/2001/04/xmlenc#sha256"/>
        <DigestValue>kCpO8tPZ8vxcQ6gpFKqdASpkfB0MkgmBd6nXHRN6vgE=</DigestValue>
      </Reference>
      <Reference URI="/xl/worksheets/sheet3.xml?ContentType=application/vnd.openxmlformats-officedocument.spreadsheetml.worksheet+xml">
        <DigestMethod Algorithm="http://www.w3.org/2001/04/xmlenc#sha256"/>
        <DigestValue>hBci3oaf1LuIPWGc5pA4tuamaUjSvvSkMzy1D5COpl4=</DigestValue>
      </Reference>
      <Reference URI="/xl/worksheets/sheet4.xml?ContentType=application/vnd.openxmlformats-officedocument.spreadsheetml.worksheet+xml">
        <DigestMethod Algorithm="http://www.w3.org/2001/04/xmlenc#sha256"/>
        <DigestValue>PlDD08+XnfhVxc0aE7RkZeqBfZ/uM2uwRlR1IgDxEu8=</DigestValue>
      </Reference>
      <Reference URI="/xl/worksheets/sheet5.xml?ContentType=application/vnd.openxmlformats-officedocument.spreadsheetml.worksheet+xml">
        <DigestMethod Algorithm="http://www.w3.org/2001/04/xmlenc#sha256"/>
        <DigestValue>0JaMtWwACYAXPp6xd0+HzyzPKpZo0UE8yfYABRdhvCI=</DigestValue>
      </Reference>
      <Reference URI="/xl/worksheets/sheet6.xml?ContentType=application/vnd.openxmlformats-officedocument.spreadsheetml.worksheet+xml">
        <DigestMethod Algorithm="http://www.w3.org/2001/04/xmlenc#sha256"/>
        <DigestValue>MA8/xYl7kHT32hvjFn57Bh+jGgeH/vbNYcs5uzgiN/8=</DigestValue>
      </Reference>
      <Reference URI="/xl/worksheets/sheet7.xml?ContentType=application/vnd.openxmlformats-officedocument.spreadsheetml.worksheet+xml">
        <DigestMethod Algorithm="http://www.w3.org/2001/04/xmlenc#sha256"/>
        <DigestValue>GQV1XRSQOiMjvK/tHagljyQfaBr9YOE2GLr/JHVkFYs=</DigestValue>
      </Reference>
    </Manifest>
    <SignatureProperties>
      <SignatureProperty Id="idSignatureTime" Target="#idPackageSignature">
        <mdssi:SignatureTime xmlns:mdssi="http://schemas.openxmlformats.org/package/2006/digital-signature">
          <mdssi:Format>YYYY-MM-DDThh:mm:ssTZD</mdssi:Format>
          <mdssi:Value>2023-05-16T12:43:45Z</mdssi:Value>
        </mdssi:SignatureTime>
      </SignatureProperty>
    </SignatureProperties>
  </Object>
  <Object Id="idOfficeObject">
    <SignatureProperties>
      <SignatureProperty Id="idOfficeV1Details" Target="#idPackageSignature">
        <SignatureInfoV1 xmlns="http://schemas.microsoft.com/office/2006/digsig">
          <SetupID>{F55899BB-C079-4FAE-B276-467A7B04DE72}</SetupID>
          <SignatureText>César Fernández</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2023-05-16T12:43:45Z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CABAAB/AAAAAAAAAAAAAAA6FAAA/AgAACBFTUYAAAEAuBsAAKoAAAAGAAAAAAAAAAAAAAAAAAAAgAcAADgEAABYAQAAwgAAAAAAAAAAAAAAAAAAAMA/BQDQ9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AAAAAAAAAAAAAAAh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AAAAAAAlAAAADAAAAAEAAABMAAAAZAAAAAAAAAAAAAAAIAEAAH8AAAAAAAAAAAAAACEBAACAAAAAIQDwAAAAAAAAAAAAAACAPwAAAAAAAAAAAACAPwAAAAAAAAAAAAAAAAAAAAAAAAAAAAAAAAAAAAAAAAAAJQAAAAwAAAAAAACAKAAAAAwAAAABAAAAJwAAABgAAAABAAAAAAAAAP///wAAAAAAJQAAAAwAAAABAAAATAAAAGQAAAAAAAAAAAAAACA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FvY/H8AAADQW9j8fwAAEwAAAAAAAAAAAM4e/X8AAK0oqNf8fwAAMBbOHv1/AAATAAAAAAAAAOgWAAAAAAAAQAAAwPx/AAAAAM4e/X8AAHUrqNf8fwAABAAAAAAAAAAwFs4e/X8AAAC0+29QAAAAEwAAAAAAAABIAAAAAAAAAIzIPtj8fwAAiNNb2Px/AADAzD7Y/H8AAAEAAAAAAAAADvI+2Px/AAAAAM4e/X8AAAAAAAAAAAAAAAAAAAAAAACgs/tvUAAAAFAAonE9AgAA2+BLHf1/AADQtPtvUAAAAGm1+29QAAAAAAAAAAAAAAAAAAAAZHYACAAAAAAlAAAADAAAAAEAAAAYAAAADAAAAAAAAAASAAAADAAAAAEAAAAeAAAAGAAAAMMAAAAEAAAA9wAAABEAAAAlAAAADAAAAAEAAABUAAAAhAAAAMQAAAAEAAAA9QAAABAAAAABAAAAVVWPQSa0j0HEAAAABAAAAAkAAABMAAAAAAAAAAAAAAAAAAAA//////////9gAAAAMQA2AC8ANQAvADIAMAAyADMAAAAGAAAABgAAAAQAAAAGAAAABAAAAAYAAAAGAAAABgAAAAYAAABLAAAAQAAAADAAAAAFAAAAIAAAAAEAAAABAAAAEAAAAAAAAAAAAAAAIQEAAIAAAAAAAAAAAAAAACEBAACAAAAAUgAAAHABAAACAAAAFAAAAAkAAAAAAAAAAAAAALwCAAAAAAAAAQICIlMAeQBzAHQAZQBtAAAAAAAAAAAAAAAAAAAAAAAAAAAAAAAAAAAAAAAAAAAAAAAAAAAAAAAAAAAAAAAAAAAAAAAAAAAA6Cqo1/x/AADYSfpvUAAAAAAAAAAAAAAAiD5vHf1/AAAAAAAAAAAAAAkAAAAAAAAAAAEAAAAAAADoKqjX/H8AAAAAAAAAAAAAAAAAAAAAAACay5ByaocAAFhL+m9QAAAAAAAAAAAAAACQ8m9oPQIAAFAAonE9AgAAgEz6bwAAAAAAAAAAAAAAAAcAAAAAAAAAWCDgcj0CAAC8S/pvUAAAAPlL+m9QAAAAcc1HHf1/AAABAAAAPQIAADBP+m8AAAAAAAAAAAAAAAAAAAAAAAAAAFAAonE9AgAA2+BLHf1/AABgS/pvUAAAAPlL+m9QAAAA4H/ycj0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IFt+m9QAAAA+Ocx1/x/AACIPm8d/X8AAAAAAAAAAAAAAAAAAAAAAAADAAAAAAAAAODMGtf8fwAAAAAAAAAAAAAAAAAAAAAAAJrokHJqhwAAgHshRT0CAAABAAAAAAAAAOD///8AAAAAUACicT0CAACYb/pvAAAAAAAAAAAAAAAABgAAAAAAAAAgAAAAAAAAALxu+m9QAAAA+W76b1AAAABxzUcd/X8AAPBppUQ9AgAAqM0a1wAAAABQFoVmPQIAAAAAAAAAAAAAUACicT0CAADb4Esd/X8AAGBu+m9QAAAA+W76b1AAAACQvJhCPQIAAAAAAABkdgAIAAAAACUAAAAMAAAAAwAAABgAAAAMAAAAAAAAABIAAAAMAAAAAQAAABYAAAAMAAAACAAAAFQAAABUAAAACgAAACcAAAAeAAAASgAAAAEAAABVVY9BJrSP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0AAABHAAAAKQAAADMAAAB1AAAAFQAAACEA8AAAAAAAAAAAAAAAgD8AAAAAAAAAAAAAgD8AAAAAAAAAAAAAAAAAAAAAAAAAAAAAAAAAAAAAAAAAACUAAAAMAAAAAAAAgCgAAAAMAAAABAAAAFIAAABwAQAABAAAAPD///8AAAAAAAAAAAAAAACQAQAAAAAAAQAAAABzAGUAZwBvAGUAIAB1AGkAAAAAAAAAAAAAAAAAAAAAAAAAAAAAAAAAAAAAAAAAAAAAAAAAAAAAAAAAAAAAAAAAAAAAAEBtGtf8fwAACraI1vx/AABgd/pvUAAAAIg+bx39fwAAAAAAAAAAAAAAAAAAAAAAAHhuGtf8fwAAAAAAAAAAAAAAAAAAAAAAAAAAAAAAAAAAqu+QcmqHAAD//////H8AAP////8AAAAA8P///wAAAABQAKJxPQIAAKhw+m8AAAAAAAAAAAAAAAAJAAAAAAAAACAAAAAAAAAAzG/6b1AAAAAJcPpvUAAAAHHNRx39fwAAAAAAAAAAAAAAAAAAAAAAAAAAAAAAAAAAAAAAAAAAAABQAKJxPQIAANvgSx39fwAAcG/6b1AAAAAJcPpvUAAAABCpmEI9AgAAAAAAAGR2AAgAAAAAJQAAAAwAAAAEAAAAGAAAAAwAAAAAAAAAEgAAAAwAAAABAAAAHgAAABgAAAApAAAAMwAAAJ4AAABIAAAAJQAAAAwAAAAEAAAAVAAAAKgAAAAqAAAAMwAAAJwAAABHAAAAAQAAAFVVj0EmtI9BKgAAADMAAAAPAAAATAAAAAAAAAAAAAAAAAAAAP//////////bAAAAEMA6QBzAGEAcgAgAEYAZQByAG4A4QBuAGQAZQB6AAAACgAAAAgAAAAHAAAACAAAAAYAAAAEAAAACAAAAAgAAAAGAAAACQAAAAgAAAAJAAAACQAAAAgAAAAHAAAASwAAAEAAAAAwAAAABQAAACAAAAABAAAAAQAAABAAAAAAAAAAAAAAACEBAACAAAAAAAAAAAAAAAAhAQAAgAAAACUAAAAMAAAAAgAAACcAAAAYAAAABQAAAAAAAAD///8AAAAAACUAAAAMAAAABQAAAEwAAABkAAAAAAAAAFAAAAAgAQAAfAAAAAAAAABQAAAAIQ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FVVj0EmtI9BCgAAAFAAAAAPAAAATAAAAAAAAAAAAAAAAAAAAP//////////bAAAAEMA6QBzAGEAcgAgAEYAZQByAG4A4QBuAGQAZQB6AAAABwAAAAYAAAAFAAAABgAAAAQAAAADAAAABgAAAAYAAAAEAAAABwAAAAYAAAAHAAAABwAAAAYAAAAFAAAASwAAAEAAAAAwAAAABQAAACAAAAABAAAAAQAAABAAAAAAAAAAAAAAACEBAACAAAAAAAAAAAAAAAAh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fAAAAAoAAABgAAAAOgAAAGwAAAABAAAAVVWPQSa0j0EKAAAAYAAAAAgAAABMAAAAAAAAAAAAAAAAAAAA//////////9cAAAAQwBvAG4AdABhAGQAbwByAAcAAAAHAAAABwAAAAQAAAAGAAAABwAAAAcAAAAEAAAASwAAAEAAAAAwAAAABQAAACAAAAABAAAAAQAAABAAAAAAAAAAAAAAACEBAACAAAAAAAAAAAAAAAAhAQAAgAAAACUAAAAMAAAAAgAAACcAAAAYAAAABQAAAAAAAAD///8AAAAAACUAAAAMAAAABQAAAEwAAABkAAAACQAAAHAAAAAXAQAAfAAAAAkAAABwAAAADwEAAA0AAAAhAPAAAAAAAAAAAAAAAIA/AAAAAAAAAAAAAIA/AAAAAAAAAAAAAAAAAAAAAAAAAAAAAAAAAAAAAAAAAAAlAAAADAAAAAAAAIAoAAAADAAAAAUAAAAlAAAADAAAAAEAAAAYAAAADAAAAAAAAAASAAAADAAAAAEAAAAWAAAADAAAAAAAAABUAAAAXAEAAAoAAABwAAAAFgEAAHwAAAABAAAAVVWPQSa0j0EKAAAAcAAAAC0AAABMAAAABAAAAAkAAABwAAAAGAEAAH0AAACoAAAARgBpAHIAbQBhAGQAbwAgAHAAbwByADoAIABDAEUAUwBBAFIAIABEAEEATgBJAEUATAAgAEYARQBSAE4AQQBOAEQARQBaACAAUwBDAEgATgBFAEkARABFAFIAAAAGAAAAAwAAAAQAAAAJAAAABgAAAAcAAAAHAAAAAwAAAAcAAAAHAAAABAAAAAMAAAADAAAABwAAAAYAAAAGAAAABwAAAAcAAAADAAAACAAAAAcAAAAIAAAAAwAAAAYAAAAFAAAAAwAAAAYAAAAGAAAABwAAAAgAAAAHAAAACAAAAAgAAAAGAAAABgAAAAMAAAAGAAAABwAAAAgAAAAIAAAABgAAAAMAAAAIAAAABgAAAAcAAAAWAAAADAAAAAAAAAAlAAAADAAAAAIAAAAOAAAAFAAAAAAAAAAQAAAAFAAAAA==</Object>
  <Object Id="idInvalidSigLnImg">AQAAAGwAAAAAAAAAAAAAACABAAB/AAAAAAAAAAAAAAA6FAAA/AgAACBFTUYAAAEAOCAAALEAAAAGAAAAAAAAAAAAAAAAAAAAgAcAADgEAABYAQAAwgAAAAAAAAAAAAAAAAAAAMA/BQDQ9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AAAAAAAAAAAAAAAh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AAAAAAAlAAAADAAAAAEAAABMAAAAZAAAAAAAAAAAAAAAIAEAAH8AAAAAAAAAAAAAACEBAACAAAAAIQDwAAAAAAAAAAAAAACAPwAAAAAAAAAAAACAPwAAAAAAAAAAAAAAAAAAAAAAAAAAAAAAAAAAAAAAAAAAJQAAAAwAAAAAAACAKAAAAAwAAAABAAAAJwAAABgAAAABAAAAAAAAAP///wAAAAAAJQAAAAwAAAABAAAATAAAAGQAAAAAAAAAAAAAACA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FvY/H8AAADQW9j8fwAAEwAAAAAAAAAAAM4e/X8AAK0oqNf8fwAAMBbOHv1/AAATAAAAAAAAAOgWAAAAAAAAQAAAwPx/AAAAAM4e/X8AAHUrqNf8fwAABAAAAAAAAAAwFs4e/X8AAAC0+29QAAAAEwAAAAAAAABIAAAAAAAAAIzIPtj8fwAAiNNb2Px/AADAzD7Y/H8AAAEAAAAAAAAADvI+2Px/AAAAAM4e/X8AAAAAAAAAAAAAAAAAAAAAAACgs/tvUAAAAFAAonE9AgAA2+BLHf1/AADQtPtvUAAAAGm1+29QAAAAAAAAAAAAAAAAAAAAZHYACAAAAAAlAAAADAAAAAEAAAAYAAAADAAAAP8AAAASAAAADAAAAAEAAAAeAAAAGAAAACIAAAAEAAAAcgAAABEAAAAlAAAADAAAAAEAAABUAAAAqAAAACMAAAAEAAAAcAAAABAAAAABAAAAVVWPQSa0j0EjAAAABAAAAA8AAABMAAAAAAAAAAAAAAAAAAAA//////////9sAAAARgBpAHIAbQBhACAAbgBvACAAdgDhAGwAaQBkAGEAAAAGAAAAAwAAAAQAAAAJAAAABgAAAAMAAAAHAAAABwAAAAMAAAAFAAAABgAAAAMAAAADAAAABwAAAAYAAABLAAAAQAAAADAAAAAFAAAAIAAAAAEAAAABAAAAEAAAAAAAAAAAAAAAIQEAAIAAAAAAAAAAAAAAACEBAACAAAAAUgAAAHABAAACAAAAFAAAAAkAAAAAAAAAAAAAALwCAAAAAAAAAQICIlMAeQBzAHQAZQBtAAAAAAAAAAAAAAAAAAAAAAAAAAAAAAAAAAAAAAAAAAAAAAAAAAAAAAAAAAAAAAAAAAAAAAAAAAAA6Cqo1/x/AADYSfpvUAAAAAAAAAAAAAAAiD5vHf1/AAAAAAAAAAAAAAkAAAAAAAAAAAEAAAAAAADoKqjX/H8AAAAAAAAAAAAAAAAAAAAAAACay5ByaocAAFhL+m9QAAAAAAAAAAAAAACQ8m9oPQIAAFAAonE9AgAAgEz6bwAAAAAAAAAAAAAAAAcAAAAAAAAAWCDgcj0CAAC8S/pvUAAAAPlL+m9QAAAAcc1HHf1/AAABAAAAPQIAADBP+m8AAAAAAAAAAAAAAAAAAAAAAAAAAFAAonE9AgAA2+BLHf1/AABgS/pvUAAAAPlL+m9QAAAA4H/ycj0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IFt+m9QAAAA+Ocx1/x/AACIPm8d/X8AAAAAAAAAAAAAAAAAAAAAAAADAAAAAAAAAODMGtf8fwAAAAAAAAAAAAAAAAAAAAAAAJrokHJqhwAAgHshRT0CAAABAAAAAAAAAOD///8AAAAAUACicT0CAACYb/pvAAAAAAAAAAAAAAAABgAAAAAAAAAgAAAAAAAAALxu+m9QAAAA+W76b1AAAABxzUcd/X8AAPBppUQ9AgAAqM0a1wAAAABQFoVmPQIAAAAAAAAAAAAAUACicT0CAADb4Esd/X8AAGBu+m9QAAAA+W76b1AAAACQvJhCPQIAAAAAAABkdgAIAAAAACUAAAAMAAAAAwAAABgAAAAMAAAAAAAAABIAAAAMAAAAAQAAABYAAAAMAAAACAAAAFQAAABUAAAACgAAACcAAAAeAAAASgAAAAEAAABVVY9BJrSP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0AAABHAAAAKQAAADMAAAB1AAAAFQAAACEA8AAAAAAAAAAAAAAAgD8AAAAAAAAAAAAAgD8AAAAAAAAAAAAAAAAAAAAAAAAAAAAAAAAAAAAAAAAAACUAAAAMAAAAAAAAgCgAAAAMAAAABAAAAFIAAABwAQAABAAAAPD///8AAAAAAAAAAAAAAACQAQAAAAAAAQAAAABzAGUAZwBvAGUAIAB1AGkAAAAAAAAAAAAAAAAAAAAAAAAAAAAAAAAAAAAAAAAAAAAAAAAAAAAAAAAAAAAAAAAAAAAAAEBtGtf8fwAACraI1vx/AABgd/pvUAAAAIg+bx39fwAAAAAAAAAAAAAAAAAAAAAAAHhuGtf8fwAAAAAAAAAAAAAAAAAAAAAAAAAAAAAAAAAAqu+QcmqHAAD//////H8AAP////8AAAAA8P///wAAAABQAKJxPQIAAKhw+m8AAAAAAAAAAAAAAAAJAAAAAAAAACAAAAAAAAAAzG/6b1AAAAAJcPpvUAAAAHHNRx39fwAAAAAAAAAAAAAAAAAAAAAAAAAAAAAAAAAAAAAAAAAAAABQAKJxPQIAANvgSx39fwAAcG/6b1AAAAAJcPpvUAAAABCpmEI9AgAAAAAAAGR2AAgAAAAAJQAAAAwAAAAEAAAAGAAAAAwAAAAAAAAAEgAAAAwAAAABAAAAHgAAABgAAAApAAAAMwAAAJ4AAABIAAAAJQAAAAwAAAAEAAAAVAAAAKgAAAAqAAAAMwAAAJwAAABHAAAAAQAAAFVVj0EmtI9BKgAAADMAAAAPAAAATAAAAAAAAAAAAAAAAAAAAP//////////bAAAAEMA6QBzAGEAcgAgAEYAZQByAG4A4QBuAGQAZQB6AAAACgAAAAgAAAAHAAAACAAAAAYAAAAEAAAACAAAAAgAAAAGAAAACQAAAAgAAAAJAAAACQAAAAgAAAAHAAAASwAAAEAAAAAwAAAABQAAACAAAAABAAAAAQAAABAAAAAAAAAAAAAAACEBAACAAAAAAAAAAAAAAAAhAQAAgAAAACUAAAAMAAAAAgAAACcAAAAYAAAABQAAAAAAAAD///8AAAAAACUAAAAMAAAABQAAAEwAAABkAAAAAAAAAFAAAAAgAQAAfAAAAAAAAABQAAAAIQ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FVVj0EmtI9BCgAAAFAAAAAPAAAATAAAAAAAAAAAAAAAAAAAAP//////////bAAAAEMA6QBzAGEAcgAgAEYAZQByAG4A4QBuAGQAZQB6AAAABwAAAAYAAAAFAAAABgAAAAQAAAADAAAABgAAAAYAAAAEAAAABwAAAAYAAAAHAAAABwAAAAYAAAAFAAAASwAAAEAAAAAwAAAABQAAACAAAAABAAAAAQAAABAAAAAAAAAAAAAAACEBAACAAAAAAAAAAAAAAAAh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fAAAAAoAAABgAAAAOgAAAGwAAAABAAAAVVWPQSa0j0EKAAAAYAAAAAgAAABMAAAAAAAAAAAAAAAAAAAA//////////9cAAAAQwBvAG4AdABhAGQAbwByAAcAAAAHAAAABwAAAAQAAAAGAAAABwAAAAcAAAAEAAAASwAAAEAAAAAwAAAABQAAACAAAAABAAAAAQAAABAAAAAAAAAAAAAAACEBAACAAAAAAAAAAAAAAAAhAQAAgAAAACUAAAAMAAAAAgAAACcAAAAYAAAABQAAAAAAAAD///8AAAAAACUAAAAMAAAABQAAAEwAAABkAAAACQAAAHAAAAAXAQAAfAAAAAkAAABwAAAADwEAAA0AAAAhAPAAAAAAAAAAAAAAAIA/AAAAAAAAAAAAAIA/AAAAAAAAAAAAAAAAAAAAAAAAAAAAAAAAAAAAAAAAAAAlAAAADAAAAAAAAIAoAAAADAAAAAUAAAAlAAAADAAAAAEAAAAYAAAADAAAAAAAAAASAAAADAAAAAEAAAAWAAAADAAAAAAAAABUAAAAXAEAAAoAAABwAAAAFgEAAHwAAAABAAAAVVWPQSa0j0EKAAAAcAAAAC0AAABMAAAABAAAAAkAAABwAAAAGAEAAH0AAACoAAAARgBpAHIAbQBhAGQAbwAgAHAAbwByADoAIABDAEUAUwBBAFIAIABEAEEATgBJAEUATAAgAEYARQBSAE4AQQBOAEQARQBaACAAUwBDAEgATgBFAEkARABFAFIAAAAGAAAAAwAAAAQAAAAJAAAABgAAAAcAAAAHAAAAAwAAAAcAAAAHAAAABAAAAAMAAAADAAAABwAAAAYAAAAGAAAABwAAAAcAAAADAAAACAAAAAcAAAAIAAAAAwAAAAYAAAAFAAAAAwAAAAYAAAAGAAAABwAAAAgAAAAHAAAACAAAAAgAAAAGAAAABgAAAAMAAAAGAAAABwAAAAgAAAAIAAAABgAAAAMAAAAIAAAABgAAAAcAAAAWAAAADAAAAAAAAAAlAAAADAAAAAIAAAAOAAAAFAAAAAAAAAAQAAAAFA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hvYLVfNEU46Xj8ALrSBIKoW0+UYi1+odhQd1mp228uQ=</DigestValue>
    </Reference>
    <Reference Type="http://www.w3.org/2000/09/xmldsig#Object" URI="#idOfficeObject">
      <DigestMethod Algorithm="http://www.w3.org/2001/04/xmlenc#sha256"/>
      <DigestValue>fO4dR213hZR6BCeSOo9XvexJDkI09712eB11qcFgSAs=</DigestValue>
    </Reference>
    <Reference Type="http://uri.etsi.org/01903#SignedProperties" URI="#idSignedProperties">
      <Transforms>
        <Transform Algorithm="http://www.w3.org/TR/2001/REC-xml-c14n-20010315"/>
      </Transforms>
      <DigestMethod Algorithm="http://www.w3.org/2001/04/xmlenc#sha256"/>
      <DigestValue>GJEZwk4TvSLJN7ROczJ/MeuRo28IqAHMz3NUXayelLU=</DigestValue>
    </Reference>
    <Reference Type="http://www.w3.org/2000/09/xmldsig#Object" URI="#idValidSigLnImg">
      <DigestMethod Algorithm="http://www.w3.org/2001/04/xmlenc#sha256"/>
      <DigestValue>ZwIF3B5LJnV7peRdDALVHJWjXz2T1rtTdgwXezmMZCY=</DigestValue>
    </Reference>
    <Reference Type="http://www.w3.org/2000/09/xmldsig#Object" URI="#idInvalidSigLnImg">
      <DigestMethod Algorithm="http://www.w3.org/2001/04/xmlenc#sha256"/>
      <DigestValue>EJrvkCAXFRj5SP6SnBJHwqIov+Aa5Vv1kmQ/BfdTVts=</DigestValue>
    </Reference>
  </SignedInfo>
  <SignatureValue>TlfJpvFUf8lr9tOHw4TevzYvfWBY4O4ZPtWy7UMUblxiB1uNZrl+8/BvojhLHR18USSJHuu5fCsZ
MjUX4GWjtXZPLRMJwLFlxQngo+0lsTDh9Z7slUD/OOWJmfPlDbZbYBq+Zte28X5xPKht/MHVRuq7
GvbD9VTIDKNRkEs6VcIorSHU+4DInoqF8BNJkpd12YEc0OHEX+BxoMTZTOHzEjgvtI7vs/ZsCEaJ
T7WQDUj1ku97zbDj50bmmbaMYwO6ORj/DMV5mMKqG84r2LyQCNq+/Kr83LqtvanzSrYezjrTNtho
wRNZQ1U7uNgxYqccyVuFWX7B++X2u3F7kodJ/Q==</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SPthqRLjWNa6hPNsWsnQe5V8ulQse9oDVpOtc1ChI4I=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0dnJA1n3D5LZBY/2i26DDzHi7yiJaOgvegEzm4imx5o=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BG2c3ml0w7MVAEJKJnjW+UQGFmkloiLdHWkXdA8gTvM=</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Dh223dNeaEetd2H5Otucag7I2gdm/vFkPYAeDEmd9Xo=</DigestValue>
      </Reference>
      <Reference URI="/xl/drawings/vmlDrawing1.vml?ContentType=application/vnd.openxmlformats-officedocument.vmlDrawing">
        <DigestMethod Algorithm="http://www.w3.org/2001/04/xmlenc#sha256"/>
        <DigestValue>ygD7xbYwW2cVqcs6DYi8az8Ih7wGXZnTtlXMywaCEfA=</DigestValue>
      </Reference>
      <Reference URI="/xl/drawings/vmlDrawing2.vml?ContentType=application/vnd.openxmlformats-officedocument.vmlDrawing">
        <DigestMethod Algorithm="http://www.w3.org/2001/04/xmlenc#sha256"/>
        <DigestValue>+89Vv7ku0Fag/lczoJOgkgbWPy81L1Xw5ZnhdgB1uC4=</DigestValue>
      </Reference>
      <Reference URI="/xl/drawings/vmlDrawing3.vml?ContentType=application/vnd.openxmlformats-officedocument.vmlDrawing">
        <DigestMethod Algorithm="http://www.w3.org/2001/04/xmlenc#sha256"/>
        <DigestValue>crOE3VtPjWXmzZ/1NYCOwt9zh3Joc+aXHKoCAH9fw/M=</DigestValue>
      </Reference>
      <Reference URI="/xl/drawings/vmlDrawing4.vml?ContentType=application/vnd.openxmlformats-officedocument.vmlDrawing">
        <DigestMethod Algorithm="http://www.w3.org/2001/04/xmlenc#sha256"/>
        <DigestValue>Usw6tRe/YlbutF6F1+h0QFKVwMlNTfnm+b/OZ5uSXlE=</DigestValue>
      </Reference>
      <Reference URI="/xl/drawings/vmlDrawing5.vml?ContentType=application/vnd.openxmlformats-officedocument.vmlDrawing">
        <DigestMethod Algorithm="http://www.w3.org/2001/04/xmlenc#sha256"/>
        <DigestValue>nki4JLdg7axY5RfHgQ7pfYJ+WpJ8/YQ8nctkscIiR4Y=</DigestValue>
      </Reference>
      <Reference URI="/xl/drawings/vmlDrawing6.vml?ContentType=application/vnd.openxmlformats-officedocument.vmlDrawing">
        <DigestMethod Algorithm="http://www.w3.org/2001/04/xmlenc#sha256"/>
        <DigestValue>7n8DbKhDZNvfi3s+RfE713/laD8/LVHIbcFds+2GjlY=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Ik5OpQZHg5MHkDgY39arJmWSTqz0pmEioM+zXb189No=</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kRBPJV4erDPqzkRmX5YGOQzpln9K2RqOqu6/xqXekCA=</DigestValue>
      </Reference>
      <Reference URI="/xl/media/image3.emf?ContentType=image/x-emf">
        <DigestMethod Algorithm="http://www.w3.org/2001/04/xmlenc#sha256"/>
        <DigestValue>zTa2dPp9XiZZJevRzDMSbqbkWqMwhBP5Q+7ABToSHuI=</DigestValue>
      </Reference>
      <Reference URI="/xl/media/image4.emf?ContentType=image/x-emf">
        <DigestMethod Algorithm="http://www.w3.org/2001/04/xmlenc#sha256"/>
        <DigestValue>s44wYMEqebg1nopUqHD8Rhtn5WmrVrDggtWDkQNcThE=</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qyDsOob/rXgBLy2ens1unIpBZm//Ki0qbVyd8uX9/2I=</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sivOdTuVYtysNE3t2dIcj9HC7fX32L0n5maH7Rq3tI8=</DigestValue>
      </Reference>
      <Reference URI="/xl/styles.xml?ContentType=application/vnd.openxmlformats-officedocument.spreadsheetml.styles+xml">
        <DigestMethod Algorithm="http://www.w3.org/2001/04/xmlenc#sha256"/>
        <DigestValue>b9EIVgrlKBnoUvcjAi1060YqtDIL66doHeGHkxpqIbE=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dTZBIuYisHn7bNNdfG4KCMgnKtT5vJGjXbrMISRz0i0=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9LREMtMo9lkyQOxRrV/G+gldYW6WYXaAxAb9R5jsWrU=</DigestValue>
      </Reference>
      <Reference URI="/xl/worksheets/sheet2.xml?ContentType=application/vnd.openxmlformats-officedocument.spreadsheetml.worksheet+xml">
        <DigestMethod Algorithm="http://www.w3.org/2001/04/xmlenc#sha256"/>
        <DigestValue>kCpO8tPZ8vxcQ6gpFKqdASpkfB0MkgmBd6nXHRN6vgE=</DigestValue>
      </Reference>
      <Reference URI="/xl/worksheets/sheet3.xml?ContentType=application/vnd.openxmlformats-officedocument.spreadsheetml.worksheet+xml">
        <DigestMethod Algorithm="http://www.w3.org/2001/04/xmlenc#sha256"/>
        <DigestValue>hBci3oaf1LuIPWGc5pA4tuamaUjSvvSkMzy1D5COpl4=</DigestValue>
      </Reference>
      <Reference URI="/xl/worksheets/sheet4.xml?ContentType=application/vnd.openxmlformats-officedocument.spreadsheetml.worksheet+xml">
        <DigestMethod Algorithm="http://www.w3.org/2001/04/xmlenc#sha256"/>
        <DigestValue>PlDD08+XnfhVxc0aE7RkZeqBfZ/uM2uwRlR1IgDxEu8=</DigestValue>
      </Reference>
      <Reference URI="/xl/worksheets/sheet5.xml?ContentType=application/vnd.openxmlformats-officedocument.spreadsheetml.worksheet+xml">
        <DigestMethod Algorithm="http://www.w3.org/2001/04/xmlenc#sha256"/>
        <DigestValue>0JaMtWwACYAXPp6xd0+HzyzPKpZo0UE8yfYABRdhvCI=</DigestValue>
      </Reference>
      <Reference URI="/xl/worksheets/sheet6.xml?ContentType=application/vnd.openxmlformats-officedocument.spreadsheetml.worksheet+xml">
        <DigestMethod Algorithm="http://www.w3.org/2001/04/xmlenc#sha256"/>
        <DigestValue>MA8/xYl7kHT32hvjFn57Bh+jGgeH/vbNYcs5uzgiN/8=</DigestValue>
      </Reference>
      <Reference URI="/xl/worksheets/sheet7.xml?ContentType=application/vnd.openxmlformats-officedocument.spreadsheetml.worksheet+xml">
        <DigestMethod Algorithm="http://www.w3.org/2001/04/xmlenc#sha256"/>
        <DigestValue>GQV1XRSQOiMjvK/tHagljyQfaBr9YOE2GLr/JHVkFYs=</DigestValue>
      </Reference>
    </Manifest>
    <SignatureProperties>
      <SignatureProperty Id="idSignatureTime" Target="#idPackageSignature">
        <mdssi:SignatureTime xmlns:mdssi="http://schemas.openxmlformats.org/package/2006/digital-signature">
          <mdssi:Format>YYYY-MM-DDThh:mm:ssTZD</mdssi:Format>
          <mdssi:Value>2023-05-16T12:43:59Z</mdssi:Value>
        </mdssi:SignatureTime>
      </SignatureProperty>
    </SignatureProperties>
  </Object>
  <Object Id="idOfficeObject">
    <SignatureProperties>
      <SignatureProperty Id="idOfficeV1Details" Target="#idPackageSignature">
        <SignatureInfoV1 xmlns="http://schemas.microsoft.com/office/2006/digsig">
          <SetupID>{BC3DDC4B-3068-4884-878D-1F92228D7613}</SetupID>
          <SignatureText>César Fernández</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2023-05-16T12:43:59Z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CABAAB/AAAAAAAAAAAAAAA6FAAA/AgAACBFTUYAAAEAuBsAAKoAAAAGAAAAAAAAAAAAAAAAAAAAgAcAADgEAABYAQAAwgAAAAAAAAAAAAAAAAAAAMA/BQDQ9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AAAAAAAAAAAAAAAh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AAAAAAAlAAAADAAAAAEAAABMAAAAZAAAAAAAAAAAAAAAIAEAAH8AAAAAAAAAAAAAACEBAACAAAAAIQDwAAAAAAAAAAAAAACAPwAAAAAAAAAAAACAPwAAAAAAAAAAAAAAAAAAAAAAAAAAAAAAAAAAAAAAAAAAJQAAAAwAAAAAAACAKAAAAAwAAAABAAAAJwAAABgAAAABAAAAAAAAAP///wAAAAAAJQAAAAwAAAABAAAATAAAAGQAAAAAAAAAAAAAACA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FvY/H8AAADQW9j8fwAAEwAAAAAAAAAAAM4e/X8AAK0oqNf8fwAAMBbOHv1/AAATAAAAAAAAAOgWAAAAAAAAQAAAwPx/AAAAAM4e/X8AAHUrqNf8fwAABAAAAAAAAAAwFs4e/X8AAAC0+29QAAAAEwAAAAAAAABIAAAAAAAAAIzIPtj8fwAAiNNb2Px/AADAzD7Y/H8AAAEAAAAAAAAADvI+2Px/AAAAAM4e/X8AAAAAAAAAAAAAAAAAAAAAAACgs/tvUAAAAFAAonE9AgAA2+BLHf1/AADQtPtvUAAAAGm1+29QAAAAAAAAAAAAAAAAAAAAZHYACAAAAAAlAAAADAAAAAEAAAAYAAAADAAAAAAAAAASAAAADAAAAAEAAAAeAAAAGAAAAMMAAAAEAAAA9wAAABEAAAAlAAAADAAAAAEAAABUAAAAhAAAAMQAAAAEAAAA9QAAABAAAAABAAAAVVWPQSa0j0HEAAAABAAAAAkAAABMAAAAAAAAAAAAAAAAAAAA//////////9gAAAAMQA2AC8ANQAvADIAMAAyADMAAAAGAAAABgAAAAQAAAAGAAAABAAAAAYAAAAGAAAABgAAAAYAAABLAAAAQAAAADAAAAAFAAAAIAAAAAEAAAABAAAAEAAAAAAAAAAAAAAAIQEAAIAAAAAAAAAAAAAAACEBAACAAAAAUgAAAHABAAACAAAAFAAAAAkAAAAAAAAAAAAAALwCAAAAAAAAAQICIlMAeQBzAHQAZQBtAAAAAAAAAAAAAAAAAAAAAAAAAAAAAAAAAAAAAAAAAAAAAAAAAAAAAAAAAAAAAAAAAAAAAAAAAAAA6Cqo1/x/AADYSfpvUAAAAAAAAAAAAAAAiD5vHf1/AAAAAAAAAAAAAAkAAAAAAAAAAAEAAAAAAADoKqjX/H8AAAAAAAAAAAAAAAAAAAAAAACay5ByaocAAFhL+m9QAAAAAAAAAAAAAACQ8m9oPQIAAFAAonE9AgAAgEz6bwAAAAAAAAAAAAAAAAcAAAAAAAAAWCDgcj0CAAC8S/pvUAAAAPlL+m9QAAAAcc1HHf1/AAABAAAAPQIAADBP+m8AAAAAAAAAAAAAAAAAAAAAAAAAAFAAonE9AgAA2+BLHf1/AABgS/pvUAAAAPlL+m9QAAAA4H/ycj0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IFt+m9QAAAA+Ocx1/x/AACIPm8d/X8AAAAAAAAAAAAAAAAAAAAAAAADAAAAAAAAAODMGtf8fwAAAAAAAAAAAAAAAAAAAAAAAJrokHJqhwAAgHshRT0CAAABAAAAAAAAAOD///8AAAAAUACicT0CAACYb/pvAAAAAAAAAAAAAAAABgAAAAAAAAAgAAAAAAAAALxu+m9QAAAA+W76b1AAAABxzUcd/X8AAPBppUQ9AgAAqM0a1wAAAABQFoVmPQIAAAAAAAAAAAAAUACicT0CAADb4Esd/X8AAGBu+m9QAAAA+W76b1AAAACQvJhCPQIAAAAAAABkdgAIAAAAACUAAAAMAAAAAwAAABgAAAAMAAAAAAAAABIAAAAMAAAAAQAAABYAAAAMAAAACAAAAFQAAABUAAAACgAAACcAAAAeAAAASgAAAAEAAABVVY9BJrSP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0AAABHAAAAKQAAADMAAAB1AAAAFQAAACEA8AAAAAAAAAAAAAAAgD8AAAAAAAAAAAAAgD8AAAAAAAAAAAAAAAAAAAAAAAAAAAAAAAAAAAAAAAAAACUAAAAMAAAAAAAAgCgAAAAMAAAABAAAAFIAAABwAQAABAAAAPD///8AAAAAAAAAAAAAAACQAQAAAAAAAQAAAABzAGUAZwBvAGUAIAB1AGkAAAAAAAAAAAAAAAAAAAAAAAAAAAAAAAAAAAAAAAAAAAAAAAAAAAAAAAAAAAAAAAAAAAAAAEBtGtf8fwAACraI1vx/AABgd/pvUAAAAIg+bx39fwAAAAAAAAAAAAAAAAAAAAAAAHhuGtf8fwAAAAAAAAAAAAAAAAAAAAAAAAAAAAAAAAAAqu+QcmqHAAD//////H8AAP////8AAAAA8P///wAAAABQAKJxPQIAAKhw+m8AAAAAAAAAAAAAAAAJAAAAAAAAACAAAAAAAAAAzG/6b1AAAAAJcPpvUAAAAHHNRx39fwAAAAAAAAAAAAAAAAAAAAAAAAAAAAAAAAAAAAAAAAAAAABQAKJxPQIAANvgSx39fwAAcG/6b1AAAAAJcPpvUAAAABCpmEI9AgAAAAAAAGR2AAgAAAAAJQAAAAwAAAAEAAAAGAAAAAwAAAAAAAAAEgAAAAwAAAABAAAAHgAAABgAAAApAAAAMwAAAJ4AAABIAAAAJQAAAAwAAAAEAAAAVAAAAKgAAAAqAAAAMwAAAJwAAABHAAAAAQAAAFVVj0EmtI9BKgAAADMAAAAPAAAATAAAAAAAAAAAAAAAAAAAAP//////////bAAAAEMA6QBzAGEAcgAgAEYAZQByAG4A4QBuAGQAZQB6AAAACgAAAAgAAAAHAAAACAAAAAYAAAAEAAAACAAAAAgAAAAGAAAACQAAAAgAAAAJAAAACQAAAAgAAAAHAAAASwAAAEAAAAAwAAAABQAAACAAAAABAAAAAQAAABAAAAAAAAAAAAAAACEBAACAAAAAAAAAAAAAAAAhAQAAgAAAACUAAAAMAAAAAgAAACcAAAAYAAAABQAAAAAAAAD///8AAAAAACUAAAAMAAAABQAAAEwAAABkAAAAAAAAAFAAAAAgAQAAfAAAAAAAAABQAAAAIQ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FVVj0EmtI9BCgAAAFAAAAAPAAAATAAAAAAAAAAAAAAAAAAAAP//////////bAAAAEMA6QBzAGEAcgAgAEYAZQByAG4A4QBuAGQAZQB6AAAABwAAAAYAAAAFAAAABgAAAAQAAAADAAAABgAAAAYAAAAEAAAABwAAAAYAAAAHAAAABwAAAAYAAAAFAAAASwAAAEAAAAAwAAAABQAAACAAAAABAAAAAQAAABAAAAAAAAAAAAAAACEBAACAAAAAAAAAAAAAAAAh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fAAAAAoAAABgAAAAOgAAAGwAAAABAAAAVVWPQSa0j0EKAAAAYAAAAAgAAABMAAAAAAAAAAAAAAAAAAAA//////////9cAAAAQwBvAG4AdABhAGQAbwByAAcAAAAHAAAABwAAAAQAAAAGAAAABwAAAAcAAAAEAAAASwAAAEAAAAAwAAAABQAAACAAAAABAAAAAQAAABAAAAAAAAAAAAAAACEBAACAAAAAAAAAAAAAAAAhAQAAgAAAACUAAAAMAAAAAgAAACcAAAAYAAAABQAAAAAAAAD///8AAAAAACUAAAAMAAAABQAAAEwAAABkAAAACQAAAHAAAAAXAQAAfAAAAAkAAABwAAAADwEAAA0AAAAhAPAAAAAAAAAAAAAAAIA/AAAAAAAAAAAAAIA/AAAAAAAAAAAAAAAAAAAAAAAAAAAAAAAAAAAAAAAAAAAlAAAADAAAAAAAAIAoAAAADAAAAAUAAAAlAAAADAAAAAEAAAAYAAAADAAAAAAAAAASAAAADAAAAAEAAAAWAAAADAAAAAAAAABUAAAAXAEAAAoAAABwAAAAFgEAAHwAAAABAAAAVVWPQSa0j0EKAAAAcAAAAC0AAABMAAAABAAAAAkAAABwAAAAGAEAAH0AAACoAAAARgBpAHIAbQBhAGQAbwAgAHAAbwByADoAIABDAEUAUwBBAFIAIABEAEEATgBJAEUATAAgAEYARQBSAE4AQQBOAEQARQBaACAAUwBDAEgATgBFAEkARABFAFIAAAAGAAAAAwAAAAQAAAAJAAAABgAAAAcAAAAHAAAAAwAAAAcAAAAHAAAABAAAAAMAAAADAAAABwAAAAYAAAAGAAAABwAAAAcAAAADAAAACAAAAAcAAAAIAAAAAwAAAAYAAAAFAAAAAwAAAAYAAAAGAAAABwAAAAgAAAAHAAAACAAAAAgAAAAGAAAABgAAAAMAAAAGAAAABwAAAAgAAAAIAAAABgAAAAMAAAAIAAAABgAAAAcAAAAWAAAADAAAAAAAAAAlAAAADAAAAAIAAAAOAAAAFAAAAAAAAAAQAAAAFAAAAA==</Object>
  <Object Id="idInvalidSigLnImg">AQAAAGwAAAAAAAAAAAAAACABAAB/AAAAAAAAAAAAAAA6FAAA/AgAACBFTUYAAAEAOCAAALEAAAAGAAAAAAAAAAAAAAAAAAAAgAcAADgEAABYAQAAwgAAAAAAAAAAAAAAAAAAAMA/BQDQ9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AAAAAAAAAAAAAAAh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AAAAAAAlAAAADAAAAAEAAABMAAAAZAAAAAAAAAAAAAAAIAEAAH8AAAAAAAAAAAAAACEBAACAAAAAIQDwAAAAAAAAAAAAAACAPwAAAAAAAAAAAACAPwAAAAAAAAAAAAAAAAAAAAAAAAAAAAAAAAAAAAAAAAAAJQAAAAwAAAAAAACAKAAAAAwAAAABAAAAJwAAABgAAAABAAAAAAAAAP///wAAAAAAJQAAAAwAAAABAAAATAAAAGQAAAAAAAAAAAAAACA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FvY/H8AAADQW9j8fwAAEwAAAAAAAAAAAM4e/X8AAK0oqNf8fwAAMBbOHv1/AAATAAAAAAAAAOgWAAAAAAAAQAAAwPx/AAAAAM4e/X8AAHUrqNf8fwAABAAAAAAAAAAwFs4e/X8AAAC0+29QAAAAEwAAAAAAAABIAAAAAAAAAIzIPtj8fwAAiNNb2Px/AADAzD7Y/H8AAAEAAAAAAAAADvI+2Px/AAAAAM4e/X8AAAAAAAAAAAAAAAAAAAAAAACgs/tvUAAAAFAAonE9AgAA2+BLHf1/AADQtPtvUAAAAGm1+29QAAAAAAAAAAAAAAAAAAAAZHYACAAAAAAlAAAADAAAAAEAAAAYAAAADAAAAP8AAAASAAAADAAAAAEAAAAeAAAAGAAAACIAAAAEAAAAcgAAABEAAAAlAAAADAAAAAEAAABUAAAAqAAAACMAAAAEAAAAcAAAABAAAAABAAAAVVWPQSa0j0EjAAAABAAAAA8AAABMAAAAAAAAAAAAAAAAAAAA//////////9sAAAARgBpAHIAbQBhACAAbgBvACAAdgDhAGwAaQBkAGEAAAAGAAAAAwAAAAQAAAAJAAAABgAAAAMAAAAHAAAABwAAAAMAAAAFAAAABgAAAAMAAAADAAAABwAAAAYAAABLAAAAQAAAADAAAAAFAAAAIAAAAAEAAAABAAAAEAAAAAAAAAAAAAAAIQEAAIAAAAAAAAAAAAAAACEBAACAAAAAUgAAAHABAAACAAAAFAAAAAkAAAAAAAAAAAAAALwCAAAAAAAAAQICIlMAeQBzAHQAZQBtAAAAAAAAAAAAAAAAAAAAAAAAAAAAAAAAAAAAAAAAAAAAAAAAAAAAAAAAAAAAAAAAAAAAAAAAAAAA6Cqo1/x/AADYSfpvUAAAAAAAAAAAAAAAiD5vHf1/AAAAAAAAAAAAAAkAAAAAAAAAAAEAAAAAAADoKqjX/H8AAAAAAAAAAAAAAAAAAAAAAACay5ByaocAAFhL+m9QAAAAAAAAAAAAAACQ8m9oPQIAAFAAonE9AgAAgEz6bwAAAAAAAAAAAAAAAAcAAAAAAAAAWCDgcj0CAAC8S/pvUAAAAPlL+m9QAAAAcc1HHf1/AAABAAAAPQIAADBP+m8AAAAAAAAAAAAAAAAAAAAAAAAAAFAAonE9AgAA2+BLHf1/AABgS/pvUAAAAPlL+m9QAAAA4H/ycj0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IFt+m9QAAAA+Ocx1/x/AACIPm8d/X8AAAAAAAAAAAAAAAAAAAAAAAADAAAAAAAAAODMGtf8fwAAAAAAAAAAAAAAAAAAAAAAAJrokHJqhwAAgHshRT0CAAABAAAAAAAAAOD///8AAAAAUACicT0CAACYb/pvAAAAAAAAAAAAAAAABgAAAAAAAAAgAAAAAAAAALxu+m9QAAAA+W76b1AAAABxzUcd/X8AAPBppUQ9AgAAqM0a1wAAAABQFoVmPQIAAAAAAAAAAAAAUACicT0CAADb4Esd/X8AAGBu+m9QAAAA+W76b1AAAACQvJhCPQIAAAAAAABkdgAIAAAAACUAAAAMAAAAAwAAABgAAAAMAAAAAAAAABIAAAAMAAAAAQAAABYAAAAMAAAACAAAAFQAAABUAAAACgAAACcAAAAeAAAASgAAAAEAAABVVY9BJrSP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0AAABHAAAAKQAAADMAAAB1AAAAFQAAACEA8AAAAAAAAAAAAAAAgD8AAAAAAAAAAAAAgD8AAAAAAAAAAAAAAAAAAAAAAAAAAAAAAAAAAAAAAAAAACUAAAAMAAAAAAAAgCgAAAAMAAAABAAAAFIAAABwAQAABAAAAPD///8AAAAAAAAAAAAAAACQAQAAAAAAAQAAAABzAGUAZwBvAGUAIAB1AGkAAAAAAAAAAAAAAAAAAAAAAAAAAAAAAAAAAAAAAAAAAAAAAAAAAAAAAAAAAAAAAAAAAAAAAEBtGtf8fwAACraI1vx/AABgd/pvUAAAAIg+bx39fwAAAAAAAAAAAAAAAAAAAAAAAHhuGtf8fwAAAAAAAAAAAAAAAAAAAAAAAAAAAAAAAAAAqu+QcmqHAAD//////H8AAP////8AAAAA8P///wAAAABQAKJxPQIAAKhw+m8AAAAAAAAAAAAAAAAJAAAAAAAAACAAAAAAAAAAzG/6b1AAAAAJcPpvUAAAAHHNRx39fwAAAAAAAAAAAAAAAAAAAAAAAAAAAAAAAAAAAAAAAAAAAABQAKJxPQIAANvgSx39fwAAcG/6b1AAAAAJcPpvUAAAABCpmEI9AgAAAAAAAGR2AAgAAAAAJQAAAAwAAAAEAAAAGAAAAAwAAAAAAAAAEgAAAAwAAAABAAAAHgAAABgAAAApAAAAMwAAAJ4AAABIAAAAJQAAAAwAAAAEAAAAVAAAAKgAAAAqAAAAMwAAAJwAAABHAAAAAQAAAFVVj0EmtI9BKgAAADMAAAAPAAAATAAAAAAAAAAAAAAAAAAAAP//////////bAAAAEMA6QBzAGEAcgAgAEYAZQByAG4A4QBuAGQAZQB6AAAACgAAAAgAAAAHAAAACAAAAAYAAAAEAAAACAAAAAgAAAAGAAAACQAAAAgAAAAJAAAACQAAAAgAAAAHAAAASwAAAEAAAAAwAAAABQAAACAAAAABAAAAAQAAABAAAAAAAAAAAAAAACEBAACAAAAAAAAAAAAAAAAhAQAAgAAAACUAAAAMAAAAAgAAACcAAAAYAAAABQAAAAAAAAD///8AAAAAACUAAAAMAAAABQAAAEwAAABkAAAAAAAAAFAAAAAgAQAAfAAAAAAAAABQAAAAIQ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FVVj0EmtI9BCgAAAFAAAAAPAAAATAAAAAAAAAAAAAAAAAAAAP//////////bAAAAEMA6QBzAGEAcgAgAEYAZQByAG4A4QBuAGQAZQB6AAAABwAAAAYAAAAFAAAABgAAAAQAAAADAAAABgAAAAYAAAAEAAAABwAAAAYAAAAHAAAABwAAAAYAAAAFAAAASwAAAEAAAAAwAAAABQAAACAAAAABAAAAAQAAABAAAAAAAAAAAAAAACEBAACAAAAAAAAAAAAAAAAh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fAAAAAoAAABgAAAAOgAAAGwAAAABAAAAVVWPQSa0j0EKAAAAYAAAAAgAAABMAAAAAAAAAAAAAAAAAAAA//////////9cAAAAQwBvAG4AdABhAGQAbwByAAcAAAAHAAAABwAAAAQAAAAGAAAABwAAAAcAAAAEAAAASwAAAEAAAAAwAAAABQAAACAAAAABAAAAAQAAABAAAAAAAAAAAAAAACEBAACAAAAAAAAAAAAAAAAhAQAAgAAAACUAAAAMAAAAAgAAACcAAAAYAAAABQAAAAAAAAD///8AAAAAACUAAAAMAAAABQAAAEwAAABkAAAACQAAAHAAAAAXAQAAfAAAAAkAAABwAAAADwEAAA0AAAAhAPAAAAAAAAAAAAAAAIA/AAAAAAAAAAAAAIA/AAAAAAAAAAAAAAAAAAAAAAAAAAAAAAAAAAAAAAAAAAAlAAAADAAAAAAAAIAoAAAADAAAAAUAAAAlAAAADAAAAAEAAAAYAAAADAAAAAAAAAASAAAADAAAAAEAAAAWAAAADAAAAAAAAABUAAAAXAEAAAoAAABwAAAAFgEAAHwAAAABAAAAVVWPQSa0j0EKAAAAcAAAAC0AAABMAAAABAAAAAkAAABwAAAAGAEAAH0AAACoAAAARgBpAHIAbQBhAGQAbwAgAHAAbwByADoAIABDAEUAUwBBAFIAIABEAEEATgBJAEUATAAgAEYARQBSAE4AQQBOAEQARQBaACAAUwBDAEgATgBFAEkARABFAFIAAAAGAAAAAwAAAAQAAAAJAAAABgAAAAcAAAAHAAAAAwAAAAcAAAAHAAAABAAAAAMAAAADAAAABwAAAAYAAAAGAAAABwAAAAcAAAADAAAACAAAAAcAAAAIAAAAAwAAAAYAAAAFAAAAAwAAAAYAAAAGAAAABwAAAAgAAAAHAAAACAAAAAgAAAAGAAAABgAAAAMAAAAGAAAABwAAAAgAAAAIAAAABgAAAAMAAAAIAAAABgAAAAcAAAAWAAAADAAAAAAAAAAlAAAADAAAAAIAAAAOAAAAFAAAAAAAAAAQAAAAFA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PKC3J5SlqPdyJFt406E+7A6GSCqV90+BBYNzL5VSY28=</DigestValue>
    </Reference>
    <Reference Type="http://www.w3.org/2000/09/xmldsig#Object" URI="#idOfficeObject">
      <DigestMethod Algorithm="http://www.w3.org/2001/04/xmlenc#sha256"/>
      <DigestValue>RlY1Of+bhGMgp08rl4XTAjUAaOUJVLpprEpRG9bZ3Bs=</DigestValue>
    </Reference>
    <Reference Type="http://uri.etsi.org/01903#SignedProperties" URI="#idSignedProperties">
      <Transforms>
        <Transform Algorithm="http://www.w3.org/TR/2001/REC-xml-c14n-20010315"/>
      </Transforms>
      <DigestMethod Algorithm="http://www.w3.org/2001/04/xmlenc#sha256"/>
      <DigestValue>afh5pU5MDgjlJTM41896qUhjBDsi1KWxPDMoP/5cFMI=</DigestValue>
    </Reference>
    <Reference Type="http://www.w3.org/2000/09/xmldsig#Object" URI="#idValidSigLnImg">
      <DigestMethod Algorithm="http://www.w3.org/2001/04/xmlenc#sha256"/>
      <DigestValue>sFFG5okMRR3YgtyZD1uy7F+14MpfJPlu6WjHwUM2u0k=</DigestValue>
    </Reference>
    <Reference Type="http://www.w3.org/2000/09/xmldsig#Object" URI="#idInvalidSigLnImg">
      <DigestMethod Algorithm="http://www.w3.org/2001/04/xmlenc#sha256"/>
      <DigestValue>EJrvkCAXFRj5SP6SnBJHwqIov+Aa5Vv1kmQ/BfdTVts=</DigestValue>
    </Reference>
  </SignedInfo>
  <SignatureValue>SjdeIqZ5OpAG1zBkOWtxSYxh5gnYi+5qWz8p1ixcDgs5WHMkXSDbp1m9Gf2avilVPMS4Cpb7NHKl
yUe++4lfCshM/tmJVEm+ZOAZfMGL5JuwrM91mkIARDwcpN8nJ9rSI+s9eWjx/kgS36kzPTZlVkkO
KDk7mFYHX10bYa1dTmf74DyhsHXW6KMG7p/zgxGefeH0gIgtIpZMDyoQ5Y4yApJx6iB256VpHdLN
u+5p7kZwijLyIwvktm33SanEzBgVUg+ipHN8jQ65NtzId3ntJb6PeaMF8fUCSmny/Zx8uf75bhac
WsJFjDPtl7R2dGCUMz8+edqbBnOp0zYdsx7byQ==</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SPthqRLjWNa6hPNsWsnQe5V8ulQse9oDVpOtc1ChI4I=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0dnJA1n3D5LZBY/2i26DDzHi7yiJaOgvegEzm4imx5o=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BG2c3ml0w7MVAEJKJnjW+UQGFmkloiLdHWkXdA8gTvM=</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CS/AOKfApTvMvqUcpdD/cM8MXX+7UInUo6GLmkOX/UQ=</DigestValue>
      </Reference>
      <Reference URI="/xl/drawings/drawing5.xml?ContentType=application/vnd.openxmlformats-officedocument.drawing+xml">
        <DigestMethod Algorithm="http://www.w3.org/2001/04/xmlenc#sha256"/>
        <DigestValue>kKCMZUNNyNMch4fS0q7yOCw2SwD9nK0VbgMtZDlD1wg=</DigestValue>
      </Reference>
      <Reference URI="/xl/drawings/drawing6.xml?ContentType=application/vnd.openxmlformats-officedocument.drawing+xml">
        <DigestMethod Algorithm="http://www.w3.org/2001/04/xmlenc#sha256"/>
        <DigestValue>Dh223dNeaEetd2H5Otucag7I2gdm/vFkPYAeDEmd9Xo=</DigestValue>
      </Reference>
      <Reference URI="/xl/drawings/vmlDrawing1.vml?ContentType=application/vnd.openxmlformats-officedocument.vmlDrawing">
        <DigestMethod Algorithm="http://www.w3.org/2001/04/xmlenc#sha256"/>
        <DigestValue>ygD7xbYwW2cVqcs6DYi8az8Ih7wGXZnTtlXMywaCEfA=</DigestValue>
      </Reference>
      <Reference URI="/xl/drawings/vmlDrawing2.vml?ContentType=application/vnd.openxmlformats-officedocument.vmlDrawing">
        <DigestMethod Algorithm="http://www.w3.org/2001/04/xmlenc#sha256"/>
        <DigestValue>+89Vv7ku0Fag/lczoJOgkgbWPy81L1Xw5ZnhdgB1uC4=</DigestValue>
      </Reference>
      <Reference URI="/xl/drawings/vmlDrawing3.vml?ContentType=application/vnd.openxmlformats-officedocument.vmlDrawing">
        <DigestMethod Algorithm="http://www.w3.org/2001/04/xmlenc#sha256"/>
        <DigestValue>crOE3VtPjWXmzZ/1NYCOwt9zh3Joc+aXHKoCAH9fw/M=</DigestValue>
      </Reference>
      <Reference URI="/xl/drawings/vmlDrawing4.vml?ContentType=application/vnd.openxmlformats-officedocument.vmlDrawing">
        <DigestMethod Algorithm="http://www.w3.org/2001/04/xmlenc#sha256"/>
        <DigestValue>Usw6tRe/YlbutF6F1+h0QFKVwMlNTfnm+b/OZ5uSXlE=</DigestValue>
      </Reference>
      <Reference URI="/xl/drawings/vmlDrawing5.vml?ContentType=application/vnd.openxmlformats-officedocument.vmlDrawing">
        <DigestMethod Algorithm="http://www.w3.org/2001/04/xmlenc#sha256"/>
        <DigestValue>nki4JLdg7axY5RfHgQ7pfYJ+WpJ8/YQ8nctkscIiR4Y=</DigestValue>
      </Reference>
      <Reference URI="/xl/drawings/vmlDrawing6.vml?ContentType=application/vnd.openxmlformats-officedocument.vmlDrawing">
        <DigestMethod Algorithm="http://www.w3.org/2001/04/xmlenc#sha256"/>
        <DigestValue>7n8DbKhDZNvfi3s+RfE713/laD8/LVHIbcFds+2GjlY=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Ik5OpQZHg5MHkDgY39arJmWSTqz0pmEioM+zXb189No=</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kRBPJV4erDPqzkRmX5YGOQzpln9K2RqOqu6/xqXekCA=</DigestValue>
      </Reference>
      <Reference URI="/xl/media/image3.emf?ContentType=image/x-emf">
        <DigestMethod Algorithm="http://www.w3.org/2001/04/xmlenc#sha256"/>
        <DigestValue>zTa2dPp9XiZZJevRzDMSbqbkWqMwhBP5Q+7ABToSHuI=</DigestValue>
      </Reference>
      <Reference URI="/xl/media/image4.emf?ContentType=image/x-emf">
        <DigestMethod Algorithm="http://www.w3.org/2001/04/xmlenc#sha256"/>
        <DigestValue>s44wYMEqebg1nopUqHD8Rhtn5WmrVrDggtWDkQNcThE=</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qyDsOob/rXgBLy2ens1unIpBZm//Ki0qbVyd8uX9/2I=</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sivOdTuVYtysNE3t2dIcj9HC7fX32L0n5maH7Rq3tI8=</DigestValue>
      </Reference>
      <Reference URI="/xl/styles.xml?ContentType=application/vnd.openxmlformats-officedocument.spreadsheetml.styles+xml">
        <DigestMethod Algorithm="http://www.w3.org/2001/04/xmlenc#sha256"/>
        <DigestValue>b9EIVgrlKBnoUvcjAi1060YqtDIL66doHeGHkxpqIbE=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dTZBIuYisHn7bNNdfG4KCMgnKtT5vJGjXbrMISRz0i0=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9LREMtMo9lkyQOxRrV/G+gldYW6WYXaAxAb9R5jsWrU=</DigestValue>
      </Reference>
      <Reference URI="/xl/worksheets/sheet2.xml?ContentType=application/vnd.openxmlformats-officedocument.spreadsheetml.worksheet+xml">
        <DigestMethod Algorithm="http://www.w3.org/2001/04/xmlenc#sha256"/>
        <DigestValue>kCpO8tPZ8vxcQ6gpFKqdASpkfB0MkgmBd6nXHRN6vgE=</DigestValue>
      </Reference>
      <Reference URI="/xl/worksheets/sheet3.xml?ContentType=application/vnd.openxmlformats-officedocument.spreadsheetml.worksheet+xml">
        <DigestMethod Algorithm="http://www.w3.org/2001/04/xmlenc#sha256"/>
        <DigestValue>hBci3oaf1LuIPWGc5pA4tuamaUjSvvSkMzy1D5COpl4=</DigestValue>
      </Reference>
      <Reference URI="/xl/worksheets/sheet4.xml?ContentType=application/vnd.openxmlformats-officedocument.spreadsheetml.worksheet+xml">
        <DigestMethod Algorithm="http://www.w3.org/2001/04/xmlenc#sha256"/>
        <DigestValue>PlDD08+XnfhVxc0aE7RkZeqBfZ/uM2uwRlR1IgDxEu8=</DigestValue>
      </Reference>
      <Reference URI="/xl/worksheets/sheet5.xml?ContentType=application/vnd.openxmlformats-officedocument.spreadsheetml.worksheet+xml">
        <DigestMethod Algorithm="http://www.w3.org/2001/04/xmlenc#sha256"/>
        <DigestValue>0JaMtWwACYAXPp6xd0+HzyzPKpZo0UE8yfYABRdhvCI=</DigestValue>
      </Reference>
      <Reference URI="/xl/worksheets/sheet6.xml?ContentType=application/vnd.openxmlformats-officedocument.spreadsheetml.worksheet+xml">
        <DigestMethod Algorithm="http://www.w3.org/2001/04/xmlenc#sha256"/>
        <DigestValue>MA8/xYl7kHT32hvjFn57Bh+jGgeH/vbNYcs5uzgiN/8=</DigestValue>
      </Reference>
      <Reference URI="/xl/worksheets/sheet7.xml?ContentType=application/vnd.openxmlformats-officedocument.spreadsheetml.worksheet+xml">
        <DigestMethod Algorithm="http://www.w3.org/2001/04/xmlenc#sha256"/>
        <DigestValue>GQV1XRSQOiMjvK/tHagljyQfaBr9YOE2GLr/JHVkFYs=</DigestValue>
      </Reference>
    </Manifest>
    <SignatureProperties>
      <SignatureProperty Id="idSignatureTime" Target="#idPackageSignature">
        <mdssi:SignatureTime xmlns:mdssi="http://schemas.openxmlformats.org/package/2006/digital-signature">
          <mdssi:Format>YYYY-MM-DDThh:mm:ssTZD</mdssi:Format>
          <mdssi:Value>2023-05-16T12:44:18Z</mdssi:Value>
        </mdssi:SignatureTime>
      </SignatureProperty>
    </SignatureProperties>
  </Object>
  <Object Id="idOfficeObject">
    <SignatureProperties>
      <SignatureProperty Id="idOfficeV1Details" Target="#idPackageSignature">
        <SignatureInfoV1 xmlns="http://schemas.microsoft.com/office/2006/digsig">
          <SetupID>{07B9F744-98D4-4DB1-8F9F-5A3DF643D53D}</SetupID>
          <SignatureText>César Fernández</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2023-05-16T12:44:18Z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CABAAB/AAAAAAAAAAAAAAA6FAAA/AgAACBFTUYAAAEAuBsAAKoAAAAGAAAAAAAAAAAAAAAAAAAAgAcAADgEAABYAQAAwgAAAAAAAAAAAAAAAAAAAMA/BQDQ9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AAAAAAAAAAAAAAAh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AAAAAAAlAAAADAAAAAEAAABMAAAAZAAAAAAAAAAAAAAAIAEAAH8AAAAAAAAAAAAAACEBAACAAAAAIQDwAAAAAAAAAAAAAACAPwAAAAAAAAAAAACAPwAAAAAAAAAAAAAAAAAAAAAAAAAAAAAAAAAAAAAAAAAAJQAAAAwAAAAAAACAKAAAAAwAAAABAAAAJwAAABgAAAABAAAAAAAAAP///wAAAAAAJQAAAAwAAAABAAAATAAAAGQAAAAAAAAAAAAAACA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FvY/H8AAADQW9j8fwAAEwAAAAAAAAAAAM4e/X8AAK0oqNf8fwAAMBbOHv1/AAATAAAAAAAAAOgWAAAAAAAAQAAAwPx/AAAAAM4e/X8AAHUrqNf8fwAABAAAAAAAAAAwFs4e/X8AAAC0+29QAAAAEwAAAAAAAABIAAAAAAAAAIzIPtj8fwAAiNNb2Px/AADAzD7Y/H8AAAEAAAAAAAAADvI+2Px/AAAAAM4e/X8AAAAAAAAAAAAAAAAAAAAAAACgs/tvUAAAAFAAonE9AgAA2+BLHf1/AADQtPtvUAAAAGm1+29QAAAAAAAAAAAAAAAAAAAAZHYACAAAAAAlAAAADAAAAAEAAAAYAAAADAAAAAAAAAASAAAADAAAAAEAAAAeAAAAGAAAAMMAAAAEAAAA9wAAABEAAAAlAAAADAAAAAEAAABUAAAAhAAAAMQAAAAEAAAA9QAAABAAAAABAAAAVVWPQSa0j0HEAAAABAAAAAkAAABMAAAAAAAAAAAAAAAAAAAA//////////9gAAAAMQA2AC8ANQAvADIAMAAyADMATngGAAAABgAAAAQAAAAGAAAABAAAAAYAAAAGAAAABgAAAAYAAABLAAAAQAAAADAAAAAFAAAAIAAAAAEAAAABAAAAEAAAAAAAAAAAAAAAIQEAAIAAAAAAAAAAAAAAACEBAACAAAAAUgAAAHABAAACAAAAFAAAAAkAAAAAAAAAAAAAALwCAAAAAAAAAQICIlMAeQBzAHQAZQBtAAAAAAAAAAAAAAAAAAAAAAAAAAAAAAAAAAAAAAAAAAAAAAAAAAAAAAAAAAAAAAAAAAAAAAAAAAAA6Cqo1/x/AADYSfpvUAAAAAAAAAAAAAAAiD5vHf1/AAAAAAAAAAAAAAkAAAAAAAAAAAEAAAAAAADoKqjX/H8AAAAAAAAAAAAAAAAAAAAAAACay5ByaocAAFhL+m9QAAAAAAAAAAAAAACQ8m9oPQIAAFAAonE9AgAAgEz6bwAAAAAAAAAAAAAAAAcAAAAAAAAAWCDgcj0CAAC8S/pvUAAAAPlL+m9QAAAAcc1HHf1/AAABAAAAPQIAADBP+m8AAAAAAAAAAAAAAAAAAAAAAAAAAFAAonE9AgAA2+BLHf1/AABgS/pvUAAAAPlL+m9QAAAA4H/ycj0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IFt+m9QAAAA+Ocx1/x/AACIPm8d/X8AAAAAAAAAAAAAAAAAAAAAAAADAAAAAAAAAODMGtf8fwAAAAAAAAAAAAAAAAAAAAAAAJrokHJqhwAAgHshRT0CAAABAAAAAAAAAOD///8AAAAAUACicT0CAACYb/pvAAAAAAAAAAAAAAAABgAAAAAAAAAgAAAAAAAAALxu+m9QAAAA+W76b1AAAABxzUcd/X8AAPBppUQ9AgAAqM0a1wAAAABQFoVmPQIAAAAAAAAAAAAAUACicT0CAADb4Esd/X8AAGBu+m9QAAAA+W76b1AAAACQvJhCPQIAAAAAAABkdgAIAAAAACUAAAAMAAAAAwAAABgAAAAMAAAAAAAAABIAAAAMAAAAAQAAABYAAAAMAAAACAAAAFQAAABUAAAACgAAACcAAAAeAAAASgAAAAEAAABVVY9BJrSPQQoAAABLAAAAAQAAAEwAAAAEAAAACQAAACcAAAAgAAAASwAAAFAAAABYAAkG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0AAABHAAAAKQAAADMAAAB1AAAAFQAAACEA8AAAAAAAAAAAAAAAgD8AAAAAAAAAAAAAgD8AAAAAAAAAAAAAAAAAAAAAAAAAAAAAAAAAAAAAAAAAACUAAAAMAAAAAAAAgCgAAAAMAAAABAAAAFIAAABwAQAABAAAAPD///8AAAAAAAAAAAAAAACQAQAAAAAAAQAAAABzAGUAZwBvAGUAIAB1AGkAAAAAAAAAAAAAAAAAAAAAAAAAAAAAAAAAAAAAAAAAAAAAAAAAAAAAAAAAAAAAAAAAAAAAAEBtGtf8fwAACraI1vx/AABgd/pvUAAAAIg+bx39fwAAAAAAAAAAAAAAAAAAAAAAAHhuGtf8fwAAAAAAAAAAAAAAAAAAAAAAAAAAAAAAAAAAqu+QcmqHAAD//////H8AAP////8AAAAA8P///wAAAABQAKJxPQIAAKhw+m8AAAAAAAAAAAAAAAAJAAAAAAAAACAAAAAAAAAAzG/6b1AAAAAJcPpvUAAAAHHNRx39fwAAAAAAAAAAAAAAAAAAAAAAAAAAAAAAAAAAAAAAAAAAAABQAKJxPQIAANvgSx39fwAAcG/6b1AAAAAJcPpvUAAAABCpmEI9AgAAAAAAAGR2AAgAAAAAJQAAAAwAAAAEAAAAGAAAAAwAAAAAAAAAEgAAAAwAAAABAAAAHgAAABgAAAApAAAAMwAAAJ4AAABIAAAAJQAAAAwAAAAEAAAAVAAAAKgAAAAqAAAAMwAAAJwAAABHAAAAAQAAAFVVj0EmtI9BKgAAADMAAAAPAAAATAAAAAAAAAAAAAAAAAAAAP//////////bAAAAEMA6QBzAGEAcgAgAEYAZQByAG4A4QBuAGQAZQB6AAEECgAAAAgAAAAHAAAACAAAAAYAAAAEAAAACAAAAAgAAAAGAAAACQAAAAgAAAAJAAAACQAAAAgAAAAHAAAASwAAAEAAAAAwAAAABQAAACAAAAABAAAAAQAAABAAAAAAAAAAAAAAACEBAACAAAAAAAAAAAAAAAAhAQAAgAAAACUAAAAMAAAAAgAAACcAAAAYAAAABQAAAAAAAAD///8AAAAAACUAAAAMAAAABQAAAEwAAABkAAAAAAAAAFAAAAAgAQAAfAAAAAAAAABQAAAAIQ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FVVj0EmtI9BCgAAAFAAAAAPAAAATAAAAAAAAAAAAAAAAAAAAP//////////bAAAAEMA6QBzAGEAcgAgAEYAZQByAG4A4QBuAGQAZQB6AAFpBwAAAAYAAAAFAAAABgAAAAQAAAADAAAABgAAAAYAAAAEAAAABwAAAAYAAAAHAAAABwAAAAYAAAAFAAAASwAAAEAAAAAwAAAABQAAACAAAAABAAAAAQAAABAAAAAAAAAAAAAAACEBAACAAAAAAAAAAAAAAAAh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fAAAAAoAAABgAAAAOgAAAGwAAAABAAAAVVWPQSa0j0EKAAAAYAAAAAgAAABMAAAAAAAAAAAAAAAAAAAA//////////9cAAAAQwBvAG4AdABhAGQAbwByAAcAAAAHAAAABwAAAAQAAAAGAAAABwAAAAcAAAAEAAAASwAAAEAAAAAwAAAABQAAACAAAAABAAAAAQAAABAAAAAAAAAAAAAAACEBAACAAAAAAAAAAAAAAAAhAQAAgAAAACUAAAAMAAAAAgAAACcAAAAYAAAABQAAAAAAAAD///8AAAAAACUAAAAMAAAABQAAAEwAAABkAAAACQAAAHAAAAAXAQAAfAAAAAkAAABwAAAADwEAAA0AAAAhAPAAAAAAAAAAAAAAAIA/AAAAAAAAAAAAAIA/AAAAAAAAAAAAAAAAAAAAAAAAAAAAAAAAAAAAAAAAAAAlAAAADAAAAAAAAIAoAAAADAAAAAUAAAAlAAAADAAAAAEAAAAYAAAADAAAAAAAAAASAAAADAAAAAEAAAAWAAAADAAAAAAAAABUAAAAXAEAAAoAAABwAAAAFgEAAHwAAAABAAAAVVWPQSa0j0EKAAAAcAAAAC0AAABMAAAABAAAAAkAAABwAAAAGAEAAH0AAACoAAAARgBpAHIAbQBhAGQAbwAgAHAAbwByADoAIABDAEUAUwBBAFIAIABEAEEATgBJAEUATAAgAEYARQBSAE4AQQBOAEQARQBaACAAUwBDAEgATgBFAEkARABFAFIAAAAGAAAAAwAAAAQAAAAJAAAABgAAAAcAAAAHAAAAAwAAAAcAAAAHAAAABAAAAAMAAAADAAAABwAAAAYAAAAGAAAABwAAAAcAAAADAAAACAAAAAcAAAAIAAAAAwAAAAYAAAAFAAAAAwAAAAYAAAAGAAAABwAAAAgAAAAHAAAACAAAAAgAAAAGAAAABgAAAAMAAAAGAAAABwAAAAgAAAAIAAAABgAAAAMAAAAIAAAABgAAAAcAAAAWAAAADAAAAAAAAAAlAAAADAAAAAIAAAAOAAAAFAAAAAAAAAAQAAAAFAAAAA==</Object>
  <Object Id="idInvalidSigLnImg">AQAAAGwAAAAAAAAAAAAAACABAAB/AAAAAAAAAAAAAAA6FAAA/AgAACBFTUYAAAEAOCAAALEAAAAGAAAAAAAAAAAAAAAAAAAAgAcAADgEAABYAQAAwgAAAAAAAAAAAAAAAAAAAMA/BQDQ9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AAAAAAAAAAAAAAAh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AAAAAAAlAAAADAAAAAEAAABMAAAAZAAAAAAAAAAAAAAAIAEAAH8AAAAAAAAAAAAAACEBAACAAAAAIQDwAAAAAAAAAAAAAACAPwAAAAAAAAAAAACAPwAAAAAAAAAAAAAAAAAAAAAAAAAAAAAAAAAAAAAAAAAAJQAAAAwAAAAAAACAKAAAAAwAAAABAAAAJwAAABgAAAABAAAAAAAAAP///wAAAAAAJQAAAAwAAAABAAAATAAAAGQAAAAAAAAAAAAAACA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FvY/H8AAADQW9j8fwAAEwAAAAAAAAAAAM4e/X8AAK0oqNf8fwAAMBbOHv1/AAATAAAAAAAAAOgWAAAAAAAAQAAAwPx/AAAAAM4e/X8AAHUrqNf8fwAABAAAAAAAAAAwFs4e/X8AAAC0+29QAAAAEwAAAAAAAABIAAAAAAAAAIzIPtj8fwAAiNNb2Px/AADAzD7Y/H8AAAEAAAAAAAAADvI+2Px/AAAAAM4e/X8AAAAAAAAAAAAAAAAAAAAAAACgs/tvUAAAAFAAonE9AgAA2+BLHf1/AADQtPtvUAAAAGm1+29QAAAAAAAAAAAAAAAAAAAAZHYACAAAAAAlAAAADAAAAAEAAAAYAAAADAAAAP8AAAASAAAADAAAAAEAAAAeAAAAGAAAACIAAAAEAAAAcgAAABEAAAAlAAAADAAAAAEAAABUAAAAqAAAACMAAAAEAAAAcAAAABAAAAABAAAAVVWPQSa0j0EjAAAABAAAAA8AAABMAAAAAAAAAAAAAAAAAAAA//////////9sAAAARgBpAHIAbQBhACAAbgBvACAAdgDhAGwAaQBkAGEAAAAGAAAAAwAAAAQAAAAJAAAABgAAAAMAAAAHAAAABwAAAAMAAAAFAAAABgAAAAMAAAADAAAABwAAAAYAAABLAAAAQAAAADAAAAAFAAAAIAAAAAEAAAABAAAAEAAAAAAAAAAAAAAAIQEAAIAAAAAAAAAAAAAAACEBAACAAAAAUgAAAHABAAACAAAAFAAAAAkAAAAAAAAAAAAAALwCAAAAAAAAAQICIlMAeQBzAHQAZQBtAAAAAAAAAAAAAAAAAAAAAAAAAAAAAAAAAAAAAAAAAAAAAAAAAAAAAAAAAAAAAAAAAAAAAAAAAAAA6Cqo1/x/AADYSfpvUAAAAAAAAAAAAAAAiD5vHf1/AAAAAAAAAAAAAAkAAAAAAAAAAAEAAAAAAADoKqjX/H8AAAAAAAAAAAAAAAAAAAAAAACay5ByaocAAFhL+m9QAAAAAAAAAAAAAACQ8m9oPQIAAFAAonE9AgAAgEz6bwAAAAAAAAAAAAAAAAcAAAAAAAAAWCDgcj0CAAC8S/pvUAAAAPlL+m9QAAAAcc1HHf1/AAABAAAAPQIAADBP+m8AAAAAAAAAAAAAAAAAAAAAAAAAAFAAonE9AgAA2+BLHf1/AABgS/pvUAAAAPlL+m9QAAAA4H/ycj0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IFt+m9QAAAA+Ocx1/x/AACIPm8d/X8AAAAAAAAAAAAAAAAAAAAAAAADAAAAAAAAAODMGtf8fwAAAAAAAAAAAAAAAAAAAAAAAJrokHJqhwAAgHshRT0CAAABAAAAAAAAAOD///8AAAAAUACicT0CAACYb/pvAAAAAAAAAAAAAAAABgAAAAAAAAAgAAAAAAAAALxu+m9QAAAA+W76b1AAAABxzUcd/X8AAPBppUQ9AgAAqM0a1wAAAABQFoVmPQIAAAAAAAAAAAAAUACicT0CAADb4Esd/X8AAGBu+m9QAAAA+W76b1AAAACQvJhCPQIAAAAAAABkdgAIAAAAACUAAAAMAAAAAwAAABgAAAAMAAAAAAAAABIAAAAMAAAAAQAAABYAAAAMAAAACAAAAFQAAABUAAAACgAAACcAAAAeAAAASgAAAAEAAABVVY9BJrSP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0AAABHAAAAKQAAADMAAAB1AAAAFQAAACEA8AAAAAAAAAAAAAAAgD8AAAAAAAAAAAAAgD8AAAAAAAAAAAAAAAAAAAAAAAAAAAAAAAAAAAAAAAAAACUAAAAMAAAAAAAAgCgAAAAMAAAABAAAAFIAAABwAQAABAAAAPD///8AAAAAAAAAAAAAAACQAQAAAAAAAQAAAABzAGUAZwBvAGUAIAB1AGkAAAAAAAAAAAAAAAAAAAAAAAAAAAAAAAAAAAAAAAAAAAAAAAAAAAAAAAAAAAAAAAAAAAAAAEBtGtf8fwAACraI1vx/AABgd/pvUAAAAIg+bx39fwAAAAAAAAAAAAAAAAAAAAAAAHhuGtf8fwAAAAAAAAAAAAAAAAAAAAAAAAAAAAAAAAAAqu+QcmqHAAD//////H8AAP////8AAAAA8P///wAAAABQAKJxPQIAAKhw+m8AAAAAAAAAAAAAAAAJAAAAAAAAACAAAAAAAAAAzG/6b1AAAAAJcPpvUAAAAHHNRx39fwAAAAAAAAAAAAAAAAAAAAAAAAAAAAAAAAAAAAAAAAAAAABQAKJxPQIAANvgSx39fwAAcG/6b1AAAAAJcPpvUAAAABCpmEI9AgAAAAAAAGR2AAgAAAAAJQAAAAwAAAAEAAAAGAAAAAwAAAAAAAAAEgAAAAwAAAABAAAAHgAAABgAAAApAAAAMwAAAJ4AAABIAAAAJQAAAAwAAAAEAAAAVAAAAKgAAAAqAAAAMwAAAJwAAABHAAAAAQAAAFVVj0EmtI9BKgAAADMAAAAPAAAATAAAAAAAAAAAAAAAAAAAAP//////////bAAAAEMA6QBzAGEAcgAgAEYAZQByAG4A4QBuAGQAZQB6AAAACgAAAAgAAAAHAAAACAAAAAYAAAAEAAAACAAAAAgAAAAGAAAACQAAAAgAAAAJAAAACQAAAAgAAAAHAAAASwAAAEAAAAAwAAAABQAAACAAAAABAAAAAQAAABAAAAAAAAAAAAAAACEBAACAAAAAAAAAAAAAAAAhAQAAgAAAACUAAAAMAAAAAgAAACcAAAAYAAAABQAAAAAAAAD///8AAAAAACUAAAAMAAAABQAAAEwAAABkAAAAAAAAAFAAAAAgAQAAfAAAAAAAAABQAAAAIQ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gAAAAKAAAAUAAAAF4AAABcAAAAAQAAAFVVj0EmtI9BCgAAAFAAAAAPAAAATAAAAAAAAAAAAAAAAAAAAP//////////bAAAAEMA6QBzAGEAcgAgAEYAZQByAG4A4QBuAGQAZQB6AAAABwAAAAYAAAAFAAAABgAAAAQAAAADAAAABgAAAAYAAAAEAAAABwAAAAYAAAAHAAAABwAAAAYAAAAFAAAASwAAAEAAAAAwAAAABQAAACAAAAABAAAAAQAAABAAAAAAAAAAAAAAACEBAACAAAAAAAAAAAAAAAAh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fAAAAAoAAABgAAAAOgAAAGwAAAABAAAAVVWPQSa0j0EKAAAAYAAAAAgAAABMAAAAAAAAAAAAAAAAAAAA//////////9cAAAAQwBvAG4AdABhAGQAbwByAAcAAAAHAAAABwAAAAQAAAAGAAAABwAAAAcAAAAEAAAASwAAAEAAAAAwAAAABQAAACAAAAABAAAAAQAAABAAAAAAAAAAAAAAACEBAACAAAAAAAAAAAAAAAAhAQAAgAAAACUAAAAMAAAAAgAAACcAAAAYAAAABQAAAAAAAAD///8AAAAAACUAAAAMAAAABQAAAEwAAABkAAAACQAAAHAAAAAXAQAAfAAAAAkAAABwAAAADwEAAA0AAAAhAPAAAAAAAAAAAAAAAIA/AAAAAAAAAAAAAIA/AAAAAAAAAAAAAAAAAAAAAAAAAAAAAAAAAAAAAAAAAAAlAAAADAAAAAAAAIAoAAAADAAAAAUAAAAlAAAADAAAAAEAAAAYAAAADAAAAAAAAAASAAAADAAAAAEAAAAWAAAADAAAAAAAAABUAAAAXAEAAAoAAABwAAAAFgEAAHwAAAABAAAAVVWPQSa0j0EKAAAAcAAAAC0AAABMAAAABAAAAAkAAABwAAAAGAEAAH0AAACoAAAARgBpAHIAbQBhAGQAbwAgAHAAbwByADoAIABDAEUAUwBBAFIAIABEAEEATgBJAEUATAAgAEYARQBSAE4AQQBOAEQARQBaACAAUwBDAEgATgBFAEkARABFAFIAAAAGAAAAAwAAAAQAAAAJAAAABgAAAAcAAAAHAAAAAwAAAAcAAAAHAAAABAAAAAMAAAADAAAABwAAAAYAAAAGAAAABwAAAAcAAAADAAAACAAAAAcAAAAIAAAAAwAAAAYAAAAFAAAAAwAAAAYAAAAGAAAABwAAAAgAAAAHAAAACAAAAAgAAAAGAAAABgAAAAMAAAAGAAAABwAAAAgAAAAIAAAABgAAAAMAAAAIAAAABgAAAAc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22f4d1c-4a35-40b6-96d5-1a9c7e49af38" xsi:nil="true"/>
    <lcf76f155ced4ddcb4097134ff3c332f xmlns="50cd21ce-157e-4cef-a9e1-719e8f6c805e">
      <Terms xmlns="http://schemas.microsoft.com/office/infopath/2007/PartnerControls"/>
    </lcf76f155ced4ddcb4097134ff3c332f>
    <_Flow_SignoffStatus xmlns="50cd21ce-157e-4cef-a9e1-719e8f6c805e" xsi:nil="true"/>
    <Hoa xmlns="50cd21ce-157e-4cef-a9e1-719e8f6c805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F96CCBAA34616448FBC297C7A054588" ma:contentTypeVersion="20" ma:contentTypeDescription="Crear nuevo documento." ma:contentTypeScope="" ma:versionID="3104c9004da1f2b6f2b535a90fb4bf0f">
  <xsd:schema xmlns:xsd="http://www.w3.org/2001/XMLSchema" xmlns:xs="http://www.w3.org/2001/XMLSchema" xmlns:p="http://schemas.microsoft.com/office/2006/metadata/properties" xmlns:ns2="50cd21ce-157e-4cef-a9e1-719e8f6c805e" xmlns:ns3="e22f4d1c-4a35-40b6-96d5-1a9c7e49af38" targetNamespace="http://schemas.microsoft.com/office/2006/metadata/properties" ma:root="true" ma:fieldsID="2dcb6980ab1bc47eb2e682d161b2a979" ns2:_="" ns3:_="">
    <xsd:import namespace="50cd21ce-157e-4cef-a9e1-719e8f6c805e"/>
    <xsd:import namespace="e22f4d1c-4a35-40b6-96d5-1a9c7e49af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EventHashCode" minOccurs="0"/>
                <xsd:element ref="ns2:MediaServiceGenerationTime" minOccurs="0"/>
                <xsd:element ref="ns2:_Flow_SignoffStatus" minOccurs="0"/>
                <xsd:element ref="ns2:MediaServiceAutoKeyPoints" minOccurs="0"/>
                <xsd:element ref="ns2:MediaServiceKeyPoints" minOccurs="0"/>
                <xsd:element ref="ns2:Hoa"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cd21ce-157e-4cef-a9e1-719e8f6c805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Hoa" ma:index="21" nillable="true" ma:displayName="Hoa" ma:format="DateTime" ma:internalName="Hoa">
      <xsd:simpleType>
        <xsd:restriction base="dms:DateTime"/>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Etiquetas de imagen" ma:readOnly="false" ma:fieldId="{5cf76f15-5ced-4ddc-b409-7134ff3c332f}" ma:taxonomyMulti="true" ma:sspId="70e97bc6-cb06-4325-887b-92c1d206ea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22f4d1c-4a35-40b6-96d5-1a9c7e49af38"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description="" ma:internalName="SharedWithDetails" ma:readOnly="true">
      <xsd:simpleType>
        <xsd:restriction base="dms:Note">
          <xsd:maxLength value="255"/>
        </xsd:restriction>
      </xsd:simpleType>
    </xsd:element>
    <xsd:element name="TaxCatchAll" ma:index="23" nillable="true" ma:displayName="Taxonomy Catch All Column" ma:hidden="true" ma:list="{feeac11a-efde-4c4f-bb69-b6af8c8fa618}" ma:internalName="TaxCatchAll" ma:showField="CatchAllData" ma:web="e22f4d1c-4a35-40b6-96d5-1a9c7e49af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43F6D4-14DB-490D-8E23-4EFC89F37163}">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http://www.w3.org/XML/1998/namespace"/>
    <ds:schemaRef ds:uri="http://schemas.microsoft.com/office/infopath/2007/PartnerControls"/>
    <ds:schemaRef ds:uri="e22f4d1c-4a35-40b6-96d5-1a9c7e49af38"/>
    <ds:schemaRef ds:uri="50cd21ce-157e-4cef-a9e1-719e8f6c805e"/>
    <ds:schemaRef ds:uri="http://purl.org/dc/dcmitype/"/>
  </ds:schemaRefs>
</ds:datastoreItem>
</file>

<file path=customXml/itemProps2.xml><?xml version="1.0" encoding="utf-8"?>
<ds:datastoreItem xmlns:ds="http://schemas.openxmlformats.org/officeDocument/2006/customXml" ds:itemID="{7360374F-DA8F-49A5-A77E-B2F669CC76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cd21ce-157e-4cef-a9e1-719e8f6c805e"/>
    <ds:schemaRef ds:uri="e22f4d1c-4a35-40b6-96d5-1a9c7e49af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8BE2C7-B527-4259-B00D-AE2784F0ED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Información General</vt:lpstr>
      <vt:lpstr>Beneficiarios Finales</vt:lpstr>
      <vt:lpstr>Balance General</vt:lpstr>
      <vt:lpstr>Estado de Resultados</vt:lpstr>
      <vt:lpstr>Flujo de Efectivo </vt:lpstr>
      <vt:lpstr>Variacion PN</vt:lpstr>
      <vt:lpstr>Notas</vt:lpstr>
      <vt:lpstr>'Balance General'!Área_de_impresión</vt:lpstr>
      <vt:lpstr>'Estado de Resultados'!Área_de_impresión</vt:lpstr>
      <vt:lpstr>'Flujo de Efectivo '!Área_de_impresión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cesar.fernandez</dc:creator>
  <cp:lastModifiedBy>Cesar Daniel Fernández Schneider</cp:lastModifiedBy>
  <cp:lastPrinted>2023-05-16T01:20:27Z</cp:lastPrinted>
  <dcterms:created xsi:type="dcterms:W3CDTF">2017-03-20T17:23:58Z</dcterms:created>
  <dcterms:modified xsi:type="dcterms:W3CDTF">2023-05-16T12:43:22Z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0x0101008F96CCBAA34616448FBC297C7A054588</vt:lpwstr>
  </property>
</Properties>
</file>